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updateLinks="never" codeName="ThisWorkbook" defaultThemeVersion="124226"/>
  <mc:AlternateContent xmlns:mc="http://schemas.openxmlformats.org/markup-compatibility/2006">
    <mc:Choice Requires="x15">
      <x15ac:absPath xmlns:x15ac="http://schemas.microsoft.com/office/spreadsheetml/2010/11/ac" url="D:\USUARIOS\opbellos\Downloads\Para subir el 28 de Junio\"/>
    </mc:Choice>
  </mc:AlternateContent>
  <xr:revisionPtr revIDLastSave="0" documentId="13_ncr:1_{F3F78435-C2E2-40FF-A84D-BE68C332BA7C}" xr6:coauthVersionLast="47" xr6:coauthVersionMax="47" xr10:uidLastSave="{00000000-0000-0000-0000-000000000000}"/>
  <bookViews>
    <workbookView xWindow="-120" yWindow="-120" windowWidth="29040" windowHeight="15840" tabRatio="883" xr2:uid="{00000000-000D-0000-FFFF-FFFF00000000}"/>
  </bookViews>
  <sheets>
    <sheet name="INSTRUCCIONES " sheetId="137" r:id="rId1"/>
    <sheet name="OBJETIVOS" sheetId="60" r:id="rId2"/>
    <sheet name="MANTEN" sheetId="1" r:id="rId3"/>
    <sheet name="Aisl." sheetId="13" state="hidden" r:id="rId4"/>
    <sheet name="GESTION" sheetId="45" r:id="rId5"/>
    <sheet name="FINANC" sheetId="46" r:id="rId6"/>
    <sheet name="PROYECTO" sheetId="31" r:id="rId7"/>
    <sheet name="PLAN ADQ" sheetId="47" r:id="rId8"/>
    <sheet name="CRONOGRAMA" sheetId="9" r:id="rId9"/>
    <sheet name="POA-1" sheetId="48" r:id="rId10"/>
    <sheet name="POA-2" sheetId="54" r:id="rId11"/>
    <sheet name="POA-3" sheetId="49" r:id="rId12"/>
    <sheet name="POA-4" sheetId="52" r:id="rId13"/>
    <sheet name="POA-5" sheetId="53" r:id="rId14"/>
    <sheet name="SEGUIMIENTO" sheetId="62" r:id="rId15"/>
    <sheet name="EJEC-1I" sheetId="55" r:id="rId16"/>
    <sheet name="EJEC-2I" sheetId="56" r:id="rId17"/>
    <sheet name="EJEC-3I" sheetId="57" r:id="rId18"/>
    <sheet name="EJEC-4I" sheetId="58" r:id="rId19"/>
    <sheet name="EJEC-5I" sheetId="59" r:id="rId20"/>
    <sheet name="EJEC-1II" sheetId="121" r:id="rId21"/>
    <sheet name="EJEC-2II" sheetId="122" r:id="rId22"/>
    <sheet name="EJEC-3II" sheetId="123" r:id="rId23"/>
    <sheet name="EJEC-4II" sheetId="124" r:id="rId24"/>
    <sheet name="EJEC-5II" sheetId="125" r:id="rId25"/>
    <sheet name="EJEC-1III" sheetId="126" r:id="rId26"/>
    <sheet name="EJEC-2III" sheetId="127" r:id="rId27"/>
    <sheet name="EJEC-3III" sheetId="128" r:id="rId28"/>
    <sheet name="EJEC-4III" sheetId="129" r:id="rId29"/>
    <sheet name="EJEC-5III" sheetId="130" r:id="rId30"/>
    <sheet name="EJEC-1IV" sheetId="131" r:id="rId31"/>
    <sheet name="EJEC-2IV" sheetId="132" r:id="rId32"/>
    <sheet name="EJEC-3IV" sheetId="133" r:id="rId33"/>
    <sheet name="EJEC-4IV" sheetId="134" r:id="rId34"/>
    <sheet name="EJEC-5IV" sheetId="135" r:id="rId35"/>
  </sheets>
  <externalReferences>
    <externalReference r:id="rId36"/>
    <externalReference r:id="rId37"/>
    <externalReference r:id="rId38"/>
    <externalReference r:id="rId39"/>
  </externalReferences>
  <definedNames>
    <definedName name="_xlnm._FilterDatabase" localSheetId="10" hidden="1">#REF!</definedName>
    <definedName name="_xlnm.Print_Area" localSheetId="3">Aisl.!$B$2:$H$55</definedName>
    <definedName name="_xlnm.Print_Area" localSheetId="8">CRONOGRAMA!$B$2:$CW$77</definedName>
    <definedName name="_xlnm.Print_Area" localSheetId="15">'EJEC-1I'!$B$2:$S$84</definedName>
    <definedName name="_xlnm.Print_Area" localSheetId="20">'EJEC-1II'!$B$2:$S$84</definedName>
    <definedName name="_xlnm.Print_Area" localSheetId="25">'EJEC-1III'!$B$2:$S$84</definedName>
    <definedName name="_xlnm.Print_Area" localSheetId="30">'EJEC-1IV'!$B$2:$S$84</definedName>
    <definedName name="_xlnm.Print_Area" localSheetId="16">'EJEC-2I'!$B$2:$S$53</definedName>
    <definedName name="_xlnm.Print_Area" localSheetId="21">'EJEC-2II'!$B$2:$S$53</definedName>
    <definedName name="_xlnm.Print_Area" localSheetId="26">'EJEC-2III'!$B$2:$S$53</definedName>
    <definedName name="_xlnm.Print_Area" localSheetId="31">'EJEC-2IV'!$B$2:$S$53</definedName>
    <definedName name="_xlnm.Print_Area" localSheetId="17">'EJEC-3I'!$B$2:$S$105</definedName>
    <definedName name="_xlnm.Print_Area" localSheetId="22">'EJEC-3II'!$B$2:$S$105</definedName>
    <definedName name="_xlnm.Print_Area" localSheetId="27">'EJEC-3III'!$B$2:$S$105</definedName>
    <definedName name="_xlnm.Print_Area" localSheetId="32">'EJEC-3IV'!$B$2:$S$105</definedName>
    <definedName name="_xlnm.Print_Area" localSheetId="18">'EJEC-4I'!$B$2:$I$105</definedName>
    <definedName name="_xlnm.Print_Area" localSheetId="23">'EJEC-4II'!$B$2:$I$105</definedName>
    <definedName name="_xlnm.Print_Area" localSheetId="28">'EJEC-4III'!$B$2:$I$105</definedName>
    <definedName name="_xlnm.Print_Area" localSheetId="33">'EJEC-4IV'!$B$2:$I$105</definedName>
    <definedName name="_xlnm.Print_Area" localSheetId="19">'EJEC-5I'!$B$2:$J$42</definedName>
    <definedName name="_xlnm.Print_Area" localSheetId="24">'EJEC-5II'!$B$2:$J$42</definedName>
    <definedName name="_xlnm.Print_Area" localSheetId="29">'EJEC-5III'!$B$2:$J$42</definedName>
    <definedName name="_xlnm.Print_Area" localSheetId="34">'EJEC-5IV'!$B$2:$J$42</definedName>
    <definedName name="_xlnm.Print_Area" localSheetId="5">FINANC!$B$1:$Q$48</definedName>
    <definedName name="_xlnm.Print_Area" localSheetId="4">GESTION!$C$2:$J$31</definedName>
    <definedName name="_xlnm.Print_Area" localSheetId="2">MANTEN!$B$2:$AH$55</definedName>
    <definedName name="_xlnm.Print_Area" localSheetId="1">OBJETIVOS!$B$3:$R$66</definedName>
    <definedName name="_xlnm.Print_Area" localSheetId="7">'PLAN ADQ'!$B$2:$P$51</definedName>
    <definedName name="_xlnm.Print_Area" localSheetId="9">'POA-1'!$B$2:$O$64</definedName>
    <definedName name="_xlnm.Print_Area" localSheetId="10">'POA-2'!$B$2:$N$49</definedName>
    <definedName name="_xlnm.Print_Area" localSheetId="11">'POA-3'!$B$2:$L$215</definedName>
    <definedName name="_xlnm.Print_Area" localSheetId="12">'POA-4'!$B$2:$AG$44</definedName>
    <definedName name="_xlnm.Print_Area" localSheetId="13">'POA-5'!$B$2:$AB$23</definedName>
    <definedName name="_xlnm.Print_Area" localSheetId="6">PROYECTO!$B$2:$R$128</definedName>
    <definedName name="_xlnm.Print_Area" localSheetId="14">SEGUIMIENTO!$B$2:$W$240</definedName>
    <definedName name="as">'[1]POA-1'!$S$2:$S$35</definedName>
    <definedName name="COD_IND_IMPACTO" localSheetId="20">#REF!</definedName>
    <definedName name="COD_IND_IMPACTO" localSheetId="25">#REF!</definedName>
    <definedName name="COD_IND_IMPACTO" localSheetId="30">#REF!</definedName>
    <definedName name="COD_IND_IMPACTO" localSheetId="0">#REF!</definedName>
    <definedName name="COD_IND_IMPACTO">#REF!</definedName>
    <definedName name="cortes">'[2]Ejec-1'!$X$1:$X$4</definedName>
    <definedName name="departamentos">'[3]POA-1'!$S$2:$S$35</definedName>
    <definedName name="IND_IMPACTO" localSheetId="20">#REF!</definedName>
    <definedName name="IND_IMPACTO" localSheetId="25">#REF!</definedName>
    <definedName name="IND_IMPACTO" localSheetId="30">#REF!</definedName>
    <definedName name="IND_IMPACTO" localSheetId="0">#REF!</definedName>
    <definedName name="IND_IMPACTO">#REF!</definedName>
    <definedName name="MATRIZ_IND_IMPACTO" localSheetId="20">#REF!</definedName>
    <definedName name="MATRIZ_IND_IMPACTO" localSheetId="25">#REF!</definedName>
    <definedName name="MATRIZ_IND_IMPACTO" localSheetId="30">#REF!</definedName>
    <definedName name="MATRIZ_IND_IMPACTO" localSheetId="0">#REF!</definedName>
    <definedName name="MATRIZ_IND_IMPACTO">#REF!</definedName>
    <definedName name="meses">'[3]POA-1'!$Q$2:$Q$13</definedName>
    <definedName name="tipo">'[2]Ejec-1'!$Z$1:$Z$2</definedName>
    <definedName name="_xlnm.Print_Titles" localSheetId="14">SEGUIMIENTO!$14:$16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 i="46" l="1"/>
  <c r="Y39" i="1"/>
  <c r="Z39" i="1" s="1"/>
  <c r="Y38" i="1"/>
  <c r="Z38" i="1" s="1"/>
  <c r="Y36" i="1"/>
  <c r="Z36" i="1" s="1"/>
  <c r="Y31" i="1"/>
  <c r="Z31" i="1" s="1"/>
  <c r="Y30" i="1"/>
  <c r="Z30" i="1" s="1"/>
  <c r="R39" i="1"/>
  <c r="S39" i="1" s="1"/>
  <c r="R38" i="1"/>
  <c r="S38" i="1" s="1"/>
  <c r="R36" i="1"/>
  <c r="S36" i="1" s="1"/>
  <c r="R31" i="1"/>
  <c r="S31" i="1" s="1"/>
  <c r="R30" i="1"/>
  <c r="S30" i="1" s="1"/>
  <c r="L36" i="1"/>
  <c r="M36" i="1" s="1"/>
  <c r="L31" i="1"/>
  <c r="M31" i="1" s="1"/>
  <c r="L30" i="1"/>
  <c r="M30" i="1" s="1"/>
  <c r="B13" i="46"/>
  <c r="B14" i="46"/>
  <c r="B15" i="46"/>
  <c r="B16" i="46"/>
  <c r="B17" i="46"/>
  <c r="B12" i="46"/>
  <c r="W4" i="1" l="1"/>
  <c r="P4" i="1"/>
  <c r="J4" i="1"/>
  <c r="K113" i="1" l="1"/>
  <c r="W112" i="1"/>
  <c r="P112" i="1"/>
  <c r="J112" i="1"/>
  <c r="C112" i="1"/>
  <c r="K107" i="1"/>
  <c r="K105" i="1"/>
  <c r="D14" i="1"/>
  <c r="CW38" i="9" l="1"/>
  <c r="I233" i="62" l="1"/>
  <c r="I234" i="62"/>
  <c r="I235" i="62"/>
  <c r="I236" i="62"/>
  <c r="I237" i="62"/>
  <c r="I232" i="62"/>
  <c r="I149" i="62"/>
  <c r="I150" i="62"/>
  <c r="I151" i="62"/>
  <c r="I152" i="62"/>
  <c r="I148" i="62"/>
  <c r="I127" i="62"/>
  <c r="I128" i="62"/>
  <c r="I129" i="62"/>
  <c r="I130" i="62"/>
  <c r="I126" i="62"/>
  <c r="I105" i="62"/>
  <c r="I106" i="62"/>
  <c r="I107" i="62"/>
  <c r="I108" i="62"/>
  <c r="I109" i="62"/>
  <c r="I110" i="62"/>
  <c r="I111" i="62"/>
  <c r="I112" i="62"/>
  <c r="I113" i="62"/>
  <c r="I114" i="62"/>
  <c r="I115" i="62"/>
  <c r="I116" i="62"/>
  <c r="I117" i="62"/>
  <c r="I118" i="62"/>
  <c r="I119" i="62"/>
  <c r="I120" i="62"/>
  <c r="I121" i="62"/>
  <c r="I122" i="62"/>
  <c r="I123" i="62"/>
  <c r="I104" i="62"/>
  <c r="I83" i="62"/>
  <c r="I84" i="62"/>
  <c r="I85" i="62"/>
  <c r="I86" i="62"/>
  <c r="I82" i="62"/>
  <c r="I61" i="62"/>
  <c r="I62" i="62"/>
  <c r="I63" i="62"/>
  <c r="I64" i="62"/>
  <c r="I65" i="62"/>
  <c r="I66" i="62"/>
  <c r="I67" i="62"/>
  <c r="I68" i="62"/>
  <c r="I69" i="62"/>
  <c r="I70" i="62"/>
  <c r="I71" i="62"/>
  <c r="I72" i="62"/>
  <c r="I73" i="62"/>
  <c r="I74" i="62"/>
  <c r="I75" i="62"/>
  <c r="I76" i="62"/>
  <c r="I77" i="62"/>
  <c r="I78" i="62"/>
  <c r="I79" i="62"/>
  <c r="I60" i="62"/>
  <c r="I39" i="62"/>
  <c r="I40" i="62"/>
  <c r="I41" i="62"/>
  <c r="I42" i="62"/>
  <c r="I38" i="62"/>
  <c r="I31" i="62"/>
  <c r="I30" i="62"/>
  <c r="I29" i="62"/>
  <c r="I28" i="62"/>
  <c r="I27" i="62"/>
  <c r="I26" i="62"/>
  <c r="I25" i="62"/>
  <c r="I24" i="62"/>
  <c r="I19" i="62"/>
  <c r="I20" i="62"/>
  <c r="I21" i="62"/>
  <c r="I22" i="62"/>
  <c r="I18" i="62"/>
  <c r="D77" i="9"/>
  <c r="Q68" i="131"/>
  <c r="Q65" i="131"/>
  <c r="Q61" i="131"/>
  <c r="Q57" i="131"/>
  <c r="Q53" i="131"/>
  <c r="Q49" i="131"/>
  <c r="N68" i="131"/>
  <c r="N65" i="131"/>
  <c r="N61" i="131"/>
  <c r="N57" i="131"/>
  <c r="N53" i="131"/>
  <c r="N49" i="131"/>
  <c r="K68" i="131"/>
  <c r="K65" i="131"/>
  <c r="K61" i="131"/>
  <c r="K57" i="131"/>
  <c r="K53" i="131"/>
  <c r="K49" i="131"/>
  <c r="N68" i="126"/>
  <c r="N65" i="126"/>
  <c r="N61" i="126"/>
  <c r="N57" i="126"/>
  <c r="N53" i="126"/>
  <c r="N49" i="126"/>
  <c r="K68" i="126"/>
  <c r="K65" i="126"/>
  <c r="K61" i="126"/>
  <c r="K57" i="126"/>
  <c r="K53" i="126"/>
  <c r="K49" i="126"/>
  <c r="K68" i="121"/>
  <c r="K65" i="121"/>
  <c r="K61" i="121"/>
  <c r="K57" i="121"/>
  <c r="K53" i="121"/>
  <c r="K49" i="121"/>
  <c r="H68" i="131"/>
  <c r="H65" i="131"/>
  <c r="H61" i="131"/>
  <c r="H57" i="131"/>
  <c r="H53" i="131"/>
  <c r="H49" i="131"/>
  <c r="H68" i="126"/>
  <c r="H65" i="126"/>
  <c r="H61" i="126"/>
  <c r="H57" i="126"/>
  <c r="H53" i="126"/>
  <c r="H49" i="126"/>
  <c r="H68" i="121"/>
  <c r="H65" i="121"/>
  <c r="H61" i="121"/>
  <c r="H57" i="121"/>
  <c r="H53" i="121"/>
  <c r="H49" i="121"/>
  <c r="H68" i="55"/>
  <c r="H65" i="55"/>
  <c r="H61" i="55"/>
  <c r="H57" i="55"/>
  <c r="H53" i="55"/>
  <c r="H49" i="55"/>
  <c r="DD249" i="62" l="1"/>
  <c r="DC249" i="62"/>
  <c r="DB249" i="62"/>
  <c r="CK249" i="62"/>
  <c r="CJ249" i="62"/>
  <c r="CI249" i="62"/>
  <c r="H42" i="62"/>
  <c r="AA42" i="62" s="1"/>
  <c r="AT42" i="62" s="1"/>
  <c r="BM42" i="62" s="1"/>
  <c r="BM64" i="62" s="1"/>
  <c r="BM86" i="62" s="1"/>
  <c r="BM108" i="62" s="1"/>
  <c r="BM130" i="62" s="1"/>
  <c r="BM152" i="62" s="1"/>
  <c r="F42" i="62"/>
  <c r="H39" i="62"/>
  <c r="AA39" i="62" s="1"/>
  <c r="H40" i="62"/>
  <c r="AA40" i="62" s="1"/>
  <c r="H38" i="62"/>
  <c r="AA38" i="62" s="1"/>
  <c r="AA60" i="62" s="1"/>
  <c r="AT60" i="62" s="1"/>
  <c r="F39" i="62"/>
  <c r="F40" i="62"/>
  <c r="F41" i="62"/>
  <c r="F38" i="62"/>
  <c r="Y38" i="62" s="1"/>
  <c r="Y60" i="62" s="1"/>
  <c r="CW73" i="9"/>
  <c r="CW74" i="9"/>
  <c r="CW75" i="9"/>
  <c r="CW76" i="9"/>
  <c r="CW77" i="9"/>
  <c r="CW67" i="9"/>
  <c r="CW68" i="9"/>
  <c r="CW69" i="9"/>
  <c r="CW70" i="9"/>
  <c r="CW61" i="9"/>
  <c r="CW62" i="9"/>
  <c r="CW63" i="9"/>
  <c r="CW64" i="9"/>
  <c r="CW55" i="9"/>
  <c r="CW56" i="9"/>
  <c r="CW57" i="9"/>
  <c r="CW58" i="9"/>
  <c r="CW49" i="9"/>
  <c r="CW50" i="9"/>
  <c r="CW51" i="9"/>
  <c r="CW52" i="9"/>
  <c r="CW43" i="9"/>
  <c r="CW44" i="9"/>
  <c r="CW45" i="9"/>
  <c r="CW46" i="9"/>
  <c r="CW37" i="9"/>
  <c r="CW39" i="9"/>
  <c r="CW40" i="9"/>
  <c r="CW24" i="9"/>
  <c r="CW25" i="9"/>
  <c r="CW26" i="9"/>
  <c r="CW27" i="9"/>
  <c r="CW28" i="9"/>
  <c r="CW29" i="9"/>
  <c r="CW30" i="9"/>
  <c r="CW31" i="9"/>
  <c r="CW32" i="9"/>
  <c r="CW33" i="9"/>
  <c r="CW72" i="9"/>
  <c r="CW66" i="9"/>
  <c r="CW60" i="9"/>
  <c r="CW54" i="9"/>
  <c r="CW48" i="9"/>
  <c r="CW42" i="9"/>
  <c r="CW36" i="9"/>
  <c r="CW23" i="9"/>
  <c r="CW18" i="9"/>
  <c r="CW19" i="9"/>
  <c r="CW20" i="9"/>
  <c r="CW21" i="9"/>
  <c r="CW17" i="9"/>
  <c r="CY67" i="9"/>
  <c r="CZ67" i="9"/>
  <c r="DA67" i="9"/>
  <c r="DB67" i="9"/>
  <c r="DC67" i="9"/>
  <c r="DD67" i="9"/>
  <c r="DE67" i="9"/>
  <c r="DF67" i="9"/>
  <c r="DG67" i="9"/>
  <c r="DH67" i="9"/>
  <c r="DI67" i="9"/>
  <c r="DJ67" i="9"/>
  <c r="DK67" i="9"/>
  <c r="DL67" i="9"/>
  <c r="DM67" i="9"/>
  <c r="DN67" i="9"/>
  <c r="DO67" i="9"/>
  <c r="DP67" i="9"/>
  <c r="DQ67" i="9"/>
  <c r="DR67" i="9"/>
  <c r="DS67" i="9"/>
  <c r="DT67" i="9"/>
  <c r="DU67" i="9"/>
  <c r="DV67" i="9"/>
  <c r="CY68" i="9"/>
  <c r="CZ68" i="9"/>
  <c r="DA68" i="9"/>
  <c r="DB68" i="9"/>
  <c r="DC68" i="9"/>
  <c r="DD68" i="9"/>
  <c r="DE68" i="9"/>
  <c r="DF68" i="9"/>
  <c r="DG68" i="9"/>
  <c r="DH68" i="9"/>
  <c r="DI68" i="9"/>
  <c r="DJ68" i="9"/>
  <c r="DK68" i="9"/>
  <c r="DL68" i="9"/>
  <c r="DM68" i="9"/>
  <c r="DN68" i="9"/>
  <c r="DO68" i="9"/>
  <c r="DP68" i="9"/>
  <c r="DQ68" i="9"/>
  <c r="DR68" i="9"/>
  <c r="DS68" i="9"/>
  <c r="DT68" i="9"/>
  <c r="DU68" i="9"/>
  <c r="DV68" i="9"/>
  <c r="CY69" i="9"/>
  <c r="CZ69" i="9"/>
  <c r="DA69" i="9"/>
  <c r="DB69" i="9"/>
  <c r="DC69" i="9"/>
  <c r="DD69" i="9"/>
  <c r="DE69" i="9"/>
  <c r="DF69" i="9"/>
  <c r="DG69" i="9"/>
  <c r="DH69" i="9"/>
  <c r="DI69" i="9"/>
  <c r="DJ69" i="9"/>
  <c r="DK69" i="9"/>
  <c r="DL69" i="9"/>
  <c r="DM69" i="9"/>
  <c r="DN69" i="9"/>
  <c r="DO69" i="9"/>
  <c r="DP69" i="9"/>
  <c r="DQ69" i="9"/>
  <c r="DR69" i="9"/>
  <c r="DS69" i="9"/>
  <c r="DT69" i="9"/>
  <c r="DU69" i="9"/>
  <c r="DV69" i="9"/>
  <c r="CY70" i="9"/>
  <c r="CZ70" i="9"/>
  <c r="DA70" i="9"/>
  <c r="DB70" i="9"/>
  <c r="DC70" i="9"/>
  <c r="DD70" i="9"/>
  <c r="DE70" i="9"/>
  <c r="DF70" i="9"/>
  <c r="DG70" i="9"/>
  <c r="DH70" i="9"/>
  <c r="DI70" i="9"/>
  <c r="DJ70" i="9"/>
  <c r="DK70" i="9"/>
  <c r="DL70" i="9"/>
  <c r="DM70" i="9"/>
  <c r="DN70" i="9"/>
  <c r="DO70" i="9"/>
  <c r="DP70" i="9"/>
  <c r="DQ70" i="9"/>
  <c r="DR70" i="9"/>
  <c r="DS70" i="9"/>
  <c r="DT70" i="9"/>
  <c r="DU70" i="9"/>
  <c r="DV70" i="9"/>
  <c r="CY54" i="9"/>
  <c r="CZ54" i="9"/>
  <c r="DA54" i="9"/>
  <c r="DB54" i="9"/>
  <c r="DC54" i="9"/>
  <c r="DD54" i="9"/>
  <c r="DE54" i="9"/>
  <c r="DF54" i="9"/>
  <c r="DG54" i="9"/>
  <c r="DH54" i="9"/>
  <c r="DI54" i="9"/>
  <c r="DJ54" i="9"/>
  <c r="DK54" i="9"/>
  <c r="DL54" i="9"/>
  <c r="DM54" i="9"/>
  <c r="DN54" i="9"/>
  <c r="DO54" i="9"/>
  <c r="DP54" i="9"/>
  <c r="DQ54" i="9"/>
  <c r="DR54" i="9"/>
  <c r="DS54" i="9"/>
  <c r="DT54" i="9"/>
  <c r="DU54" i="9"/>
  <c r="DV54" i="9"/>
  <c r="CY55" i="9"/>
  <c r="CZ55" i="9"/>
  <c r="DA55" i="9"/>
  <c r="DB55" i="9"/>
  <c r="DC55" i="9"/>
  <c r="DD55" i="9"/>
  <c r="DE55" i="9"/>
  <c r="DF55" i="9"/>
  <c r="DG55" i="9"/>
  <c r="DH55" i="9"/>
  <c r="DI55" i="9"/>
  <c r="DJ55" i="9"/>
  <c r="DK55" i="9"/>
  <c r="DL55" i="9"/>
  <c r="DM55" i="9"/>
  <c r="DN55" i="9"/>
  <c r="DO55" i="9"/>
  <c r="DP55" i="9"/>
  <c r="DQ55" i="9"/>
  <c r="DR55" i="9"/>
  <c r="DS55" i="9"/>
  <c r="DT55" i="9"/>
  <c r="DU55" i="9"/>
  <c r="DV55" i="9"/>
  <c r="CY56" i="9"/>
  <c r="CZ56" i="9"/>
  <c r="DA56" i="9"/>
  <c r="DB56" i="9"/>
  <c r="DC56" i="9"/>
  <c r="DD56" i="9"/>
  <c r="DE56" i="9"/>
  <c r="DF56" i="9"/>
  <c r="DG56" i="9"/>
  <c r="DH56" i="9"/>
  <c r="DI56" i="9"/>
  <c r="DJ56" i="9"/>
  <c r="DK56" i="9"/>
  <c r="DL56" i="9"/>
  <c r="DM56" i="9"/>
  <c r="DN56" i="9"/>
  <c r="DO56" i="9"/>
  <c r="DP56" i="9"/>
  <c r="DQ56" i="9"/>
  <c r="DR56" i="9"/>
  <c r="DS56" i="9"/>
  <c r="DT56" i="9"/>
  <c r="DU56" i="9"/>
  <c r="DV56" i="9"/>
  <c r="CY57" i="9"/>
  <c r="CZ57" i="9"/>
  <c r="DA57" i="9"/>
  <c r="DB57" i="9"/>
  <c r="DC57" i="9"/>
  <c r="DD57" i="9"/>
  <c r="DE57" i="9"/>
  <c r="DF57" i="9"/>
  <c r="DG57" i="9"/>
  <c r="DH57" i="9"/>
  <c r="DI57" i="9"/>
  <c r="DJ57" i="9"/>
  <c r="DK57" i="9"/>
  <c r="DL57" i="9"/>
  <c r="DM57" i="9"/>
  <c r="DN57" i="9"/>
  <c r="DO57" i="9"/>
  <c r="DP57" i="9"/>
  <c r="DQ57" i="9"/>
  <c r="DR57" i="9"/>
  <c r="DS57" i="9"/>
  <c r="DT57" i="9"/>
  <c r="DU57" i="9"/>
  <c r="DV57" i="9"/>
  <c r="CY58" i="9"/>
  <c r="CZ58" i="9"/>
  <c r="DA58" i="9"/>
  <c r="DB58" i="9"/>
  <c r="DC58" i="9"/>
  <c r="DD58" i="9"/>
  <c r="DE58" i="9"/>
  <c r="DF58" i="9"/>
  <c r="DG58" i="9"/>
  <c r="DH58" i="9"/>
  <c r="DI58" i="9"/>
  <c r="DJ58" i="9"/>
  <c r="DK58" i="9"/>
  <c r="DL58" i="9"/>
  <c r="DM58" i="9"/>
  <c r="DN58" i="9"/>
  <c r="DO58" i="9"/>
  <c r="DP58" i="9"/>
  <c r="DQ58" i="9"/>
  <c r="DR58" i="9"/>
  <c r="DS58" i="9"/>
  <c r="DT58" i="9"/>
  <c r="DU58" i="9"/>
  <c r="DV58" i="9"/>
  <c r="CY60" i="9"/>
  <c r="CZ60" i="9"/>
  <c r="DA60" i="9"/>
  <c r="DB60" i="9"/>
  <c r="DC60" i="9"/>
  <c r="DD60" i="9"/>
  <c r="DE60" i="9"/>
  <c r="DF60" i="9"/>
  <c r="DG60" i="9"/>
  <c r="DH60" i="9"/>
  <c r="DI60" i="9"/>
  <c r="DJ60" i="9"/>
  <c r="DK60" i="9"/>
  <c r="DL60" i="9"/>
  <c r="DM60" i="9"/>
  <c r="DN60" i="9"/>
  <c r="DO60" i="9"/>
  <c r="DP60" i="9"/>
  <c r="DQ60" i="9"/>
  <c r="DR60" i="9"/>
  <c r="DS60" i="9"/>
  <c r="DT60" i="9"/>
  <c r="DU60" i="9"/>
  <c r="DV60" i="9"/>
  <c r="CY61" i="9"/>
  <c r="CZ61" i="9"/>
  <c r="DA61" i="9"/>
  <c r="DB61" i="9"/>
  <c r="DC61" i="9"/>
  <c r="DD61" i="9"/>
  <c r="DE61" i="9"/>
  <c r="DF61" i="9"/>
  <c r="DG61" i="9"/>
  <c r="DH61" i="9"/>
  <c r="DI61" i="9"/>
  <c r="DJ61" i="9"/>
  <c r="DK61" i="9"/>
  <c r="DL61" i="9"/>
  <c r="DM61" i="9"/>
  <c r="DN61" i="9"/>
  <c r="DO61" i="9"/>
  <c r="DP61" i="9"/>
  <c r="DQ61" i="9"/>
  <c r="DR61" i="9"/>
  <c r="DS61" i="9"/>
  <c r="DT61" i="9"/>
  <c r="DU61" i="9"/>
  <c r="DV61" i="9"/>
  <c r="CY62" i="9"/>
  <c r="CZ62" i="9"/>
  <c r="DA62" i="9"/>
  <c r="DB62" i="9"/>
  <c r="DC62" i="9"/>
  <c r="DD62" i="9"/>
  <c r="DE62" i="9"/>
  <c r="DF62" i="9"/>
  <c r="DG62" i="9"/>
  <c r="DH62" i="9"/>
  <c r="DI62" i="9"/>
  <c r="DJ62" i="9"/>
  <c r="DK62" i="9"/>
  <c r="DL62" i="9"/>
  <c r="DM62" i="9"/>
  <c r="DN62" i="9"/>
  <c r="DO62" i="9"/>
  <c r="DP62" i="9"/>
  <c r="DQ62" i="9"/>
  <c r="DR62" i="9"/>
  <c r="DS62" i="9"/>
  <c r="DT62" i="9"/>
  <c r="DU62" i="9"/>
  <c r="DV62" i="9"/>
  <c r="CY63" i="9"/>
  <c r="CZ63" i="9"/>
  <c r="DA63" i="9"/>
  <c r="DB63" i="9"/>
  <c r="DC63" i="9"/>
  <c r="DD63" i="9"/>
  <c r="DE63" i="9"/>
  <c r="DF63" i="9"/>
  <c r="DG63" i="9"/>
  <c r="DH63" i="9"/>
  <c r="DI63" i="9"/>
  <c r="DJ63" i="9"/>
  <c r="DK63" i="9"/>
  <c r="DL63" i="9"/>
  <c r="DM63" i="9"/>
  <c r="DN63" i="9"/>
  <c r="DO63" i="9"/>
  <c r="DP63" i="9"/>
  <c r="DQ63" i="9"/>
  <c r="DR63" i="9"/>
  <c r="DS63" i="9"/>
  <c r="DT63" i="9"/>
  <c r="DU63" i="9"/>
  <c r="DV63" i="9"/>
  <c r="CY64" i="9"/>
  <c r="CZ64" i="9"/>
  <c r="DA64" i="9"/>
  <c r="DB64" i="9"/>
  <c r="DC64" i="9"/>
  <c r="DD64" i="9"/>
  <c r="DE64" i="9"/>
  <c r="DF64" i="9"/>
  <c r="DG64" i="9"/>
  <c r="DH64" i="9"/>
  <c r="DI64" i="9"/>
  <c r="DJ64" i="9"/>
  <c r="DK64" i="9"/>
  <c r="DL64" i="9"/>
  <c r="DM64" i="9"/>
  <c r="DN64" i="9"/>
  <c r="DO64" i="9"/>
  <c r="DP64" i="9"/>
  <c r="DQ64" i="9"/>
  <c r="DR64" i="9"/>
  <c r="DS64" i="9"/>
  <c r="DT64" i="9"/>
  <c r="DU64" i="9"/>
  <c r="DV64" i="9"/>
  <c r="CY66" i="9"/>
  <c r="CZ66" i="9"/>
  <c r="DA66" i="9"/>
  <c r="DB66" i="9"/>
  <c r="DC66" i="9"/>
  <c r="DD66" i="9"/>
  <c r="DE66" i="9"/>
  <c r="DF66" i="9"/>
  <c r="DG66" i="9"/>
  <c r="DH66" i="9"/>
  <c r="DI66" i="9"/>
  <c r="DJ66" i="9"/>
  <c r="DK66" i="9"/>
  <c r="DL66" i="9"/>
  <c r="DM66" i="9"/>
  <c r="DN66" i="9"/>
  <c r="DO66" i="9"/>
  <c r="DP66" i="9"/>
  <c r="DQ66" i="9"/>
  <c r="DR66" i="9"/>
  <c r="DS66" i="9"/>
  <c r="DT66" i="9"/>
  <c r="DU66" i="9"/>
  <c r="DV66" i="9"/>
  <c r="C46" i="9"/>
  <c r="H64" i="62" s="1"/>
  <c r="C43" i="9"/>
  <c r="C49" i="9" s="1"/>
  <c r="C44" i="9"/>
  <c r="C50" i="9" s="1"/>
  <c r="H84" i="62" s="1"/>
  <c r="C42" i="9"/>
  <c r="H60" i="62" s="1"/>
  <c r="C39" i="9"/>
  <c r="C45" i="9" s="1"/>
  <c r="C51" i="9" s="1"/>
  <c r="B65" i="9"/>
  <c r="B59" i="9"/>
  <c r="B53" i="9"/>
  <c r="B47" i="9"/>
  <c r="B41" i="9"/>
  <c r="B35" i="9"/>
  <c r="CY65" i="9" l="1"/>
  <c r="AK38" i="52" s="1"/>
  <c r="H41" i="62"/>
  <c r="AA41" i="62" s="1"/>
  <c r="AA63" i="62" s="1"/>
  <c r="C52" i="9"/>
  <c r="H86" i="62" s="1"/>
  <c r="H62" i="62"/>
  <c r="F60" i="62"/>
  <c r="DU59" i="9"/>
  <c r="BG35" i="52" s="1"/>
  <c r="DS59" i="9"/>
  <c r="BE35" i="52" s="1"/>
  <c r="DQ59" i="9"/>
  <c r="BC35" i="52" s="1"/>
  <c r="DO59" i="9"/>
  <c r="BA35" i="52" s="1"/>
  <c r="DM59" i="9"/>
  <c r="AY35" i="52" s="1"/>
  <c r="DK59" i="9"/>
  <c r="AW35" i="52" s="1"/>
  <c r="DI59" i="9"/>
  <c r="AU35" i="52" s="1"/>
  <c r="DG59" i="9"/>
  <c r="AS35" i="52" s="1"/>
  <c r="DE59" i="9"/>
  <c r="AQ35" i="52" s="1"/>
  <c r="DC59" i="9"/>
  <c r="AO35" i="52" s="1"/>
  <c r="DA59" i="9"/>
  <c r="AM35" i="52" s="1"/>
  <c r="CY59" i="9"/>
  <c r="AK35" i="52" s="1"/>
  <c r="DV59" i="9"/>
  <c r="BH35" i="52" s="1"/>
  <c r="DT59" i="9"/>
  <c r="BF35" i="52" s="1"/>
  <c r="DR59" i="9"/>
  <c r="BD35" i="52" s="1"/>
  <c r="DP59" i="9"/>
  <c r="BB35" i="52" s="1"/>
  <c r="DN59" i="9"/>
  <c r="AZ35" i="52" s="1"/>
  <c r="DL59" i="9"/>
  <c r="AX35" i="52" s="1"/>
  <c r="DJ59" i="9"/>
  <c r="AV35" i="52" s="1"/>
  <c r="DH59" i="9"/>
  <c r="AT35" i="52" s="1"/>
  <c r="DF59" i="9"/>
  <c r="AR35" i="52" s="1"/>
  <c r="DD59" i="9"/>
  <c r="AP35" i="52" s="1"/>
  <c r="DB59" i="9"/>
  <c r="AN35" i="52" s="1"/>
  <c r="CZ59" i="9"/>
  <c r="AL35" i="52" s="1"/>
  <c r="DV53" i="9"/>
  <c r="BH31" i="52" s="1"/>
  <c r="DT53" i="9"/>
  <c r="BF31" i="52" s="1"/>
  <c r="DR53" i="9"/>
  <c r="BD31" i="52" s="1"/>
  <c r="DP53" i="9"/>
  <c r="BB31" i="52" s="1"/>
  <c r="DN53" i="9"/>
  <c r="AZ31" i="52" s="1"/>
  <c r="DL53" i="9"/>
  <c r="AX31" i="52" s="1"/>
  <c r="DJ53" i="9"/>
  <c r="AV31" i="52" s="1"/>
  <c r="DH53" i="9"/>
  <c r="AT31" i="52" s="1"/>
  <c r="DF53" i="9"/>
  <c r="AR31" i="52" s="1"/>
  <c r="DD53" i="9"/>
  <c r="AP31" i="52" s="1"/>
  <c r="DB53" i="9"/>
  <c r="AN31" i="52" s="1"/>
  <c r="CZ53" i="9"/>
  <c r="AL31" i="52" s="1"/>
  <c r="DU53" i="9"/>
  <c r="BG31" i="52" s="1"/>
  <c r="DS53" i="9"/>
  <c r="BE31" i="52" s="1"/>
  <c r="DQ53" i="9"/>
  <c r="BC31" i="52" s="1"/>
  <c r="DO53" i="9"/>
  <c r="BA31" i="52" s="1"/>
  <c r="DM53" i="9"/>
  <c r="AY31" i="52" s="1"/>
  <c r="DK53" i="9"/>
  <c r="AW31" i="52" s="1"/>
  <c r="DI53" i="9"/>
  <c r="AU31" i="52" s="1"/>
  <c r="DG53" i="9"/>
  <c r="AS31" i="52" s="1"/>
  <c r="DE53" i="9"/>
  <c r="AQ31" i="52" s="1"/>
  <c r="DC53" i="9"/>
  <c r="AO31" i="52" s="1"/>
  <c r="DA53" i="9"/>
  <c r="AM31" i="52" s="1"/>
  <c r="CY53" i="9"/>
  <c r="AK31" i="52" s="1"/>
  <c r="C57" i="9"/>
  <c r="H85" i="62"/>
  <c r="C55" i="9"/>
  <c r="H83" i="62"/>
  <c r="AT39" i="62"/>
  <c r="AA61" i="62"/>
  <c r="AT40" i="62"/>
  <c r="AA62" i="62"/>
  <c r="C56" i="9"/>
  <c r="H63" i="62"/>
  <c r="H61" i="62"/>
  <c r="C48" i="9"/>
  <c r="AR38" i="62"/>
  <c r="AT38" i="62"/>
  <c r="BM38" i="62" s="1"/>
  <c r="BM60" i="62" s="1"/>
  <c r="AA64" i="62"/>
  <c r="AT41" i="62" l="1"/>
  <c r="BM41" i="62" s="1"/>
  <c r="BM63" i="62" s="1"/>
  <c r="C58" i="9"/>
  <c r="C64" i="9" s="1"/>
  <c r="C62" i="9"/>
  <c r="H106" i="62"/>
  <c r="AT62" i="62"/>
  <c r="AA84" i="62"/>
  <c r="AA106" i="62" s="1"/>
  <c r="AA128" i="62" s="1"/>
  <c r="AA150" i="62" s="1"/>
  <c r="AT61" i="62"/>
  <c r="AA83" i="62"/>
  <c r="AA105" i="62" s="1"/>
  <c r="AA127" i="62" s="1"/>
  <c r="AA149" i="62" s="1"/>
  <c r="AT63" i="62"/>
  <c r="AA85" i="62"/>
  <c r="AA107" i="62" s="1"/>
  <c r="AA129" i="62" s="1"/>
  <c r="AA151" i="62" s="1"/>
  <c r="H82" i="62"/>
  <c r="C54" i="9"/>
  <c r="H105" i="62"/>
  <c r="C61" i="9"/>
  <c r="H107" i="62"/>
  <c r="C63" i="9"/>
  <c r="AR60" i="62"/>
  <c r="BK38" i="62"/>
  <c r="BK60" i="62" s="1"/>
  <c r="AT64" i="62"/>
  <c r="AT86" i="62" s="1"/>
  <c r="AT108" i="62" s="1"/>
  <c r="AT130" i="62" s="1"/>
  <c r="AT152" i="62" s="1"/>
  <c r="AA86" i="62"/>
  <c r="AA108" i="62" s="1"/>
  <c r="AA130" i="62" s="1"/>
  <c r="AA152" i="62" s="1"/>
  <c r="H108" i="62" l="1"/>
  <c r="C69" i="9"/>
  <c r="H151" i="62" s="1"/>
  <c r="H129" i="62"/>
  <c r="C67" i="9"/>
  <c r="H149" i="62" s="1"/>
  <c r="H127" i="62"/>
  <c r="H104" i="62"/>
  <c r="C60" i="9"/>
  <c r="H130" i="62"/>
  <c r="C70" i="9"/>
  <c r="H152" i="62" s="1"/>
  <c r="H128" i="62"/>
  <c r="C68" i="9"/>
  <c r="H150" i="62" s="1"/>
  <c r="AL24" i="52"/>
  <c r="AM24" i="52"/>
  <c r="AN24" i="52"/>
  <c r="AO24" i="52"/>
  <c r="AP24" i="52"/>
  <c r="AQ24" i="52"/>
  <c r="AR24" i="52"/>
  <c r="AS24" i="52"/>
  <c r="AT24" i="52"/>
  <c r="AU24" i="52"/>
  <c r="AV24" i="52"/>
  <c r="AW24" i="52"/>
  <c r="AX24" i="52"/>
  <c r="AY24" i="52"/>
  <c r="AZ24" i="52"/>
  <c r="BA24" i="52"/>
  <c r="BB24" i="52"/>
  <c r="BC24" i="52"/>
  <c r="BD24" i="52"/>
  <c r="BE24" i="52"/>
  <c r="BF24" i="52"/>
  <c r="BG24" i="52"/>
  <c r="BH24" i="52"/>
  <c r="AL28" i="52"/>
  <c r="AM28" i="52"/>
  <c r="AN28" i="52"/>
  <c r="AO28" i="52"/>
  <c r="AP28" i="52"/>
  <c r="AQ28" i="52"/>
  <c r="AR28" i="52"/>
  <c r="AS28" i="52"/>
  <c r="AT28" i="52"/>
  <c r="AU28" i="52"/>
  <c r="AV28" i="52"/>
  <c r="AW28" i="52"/>
  <c r="AX28" i="52"/>
  <c r="AY28" i="52"/>
  <c r="AZ28" i="52"/>
  <c r="BA28" i="52"/>
  <c r="BB28" i="52"/>
  <c r="BC28" i="52"/>
  <c r="BD28" i="52"/>
  <c r="BE28" i="52"/>
  <c r="BF28" i="52"/>
  <c r="BG28" i="52"/>
  <c r="BH28" i="52"/>
  <c r="AL32" i="52"/>
  <c r="AM32" i="52"/>
  <c r="AN32" i="52"/>
  <c r="AO32" i="52"/>
  <c r="AP32" i="52"/>
  <c r="AQ32" i="52"/>
  <c r="AR32" i="52"/>
  <c r="AS32" i="52"/>
  <c r="AT32" i="52"/>
  <c r="AU32" i="52"/>
  <c r="AV32" i="52"/>
  <c r="AW32" i="52"/>
  <c r="AX32" i="52"/>
  <c r="AY32" i="52"/>
  <c r="AZ32" i="52"/>
  <c r="BA32" i="52"/>
  <c r="BB32" i="52"/>
  <c r="BC32" i="52"/>
  <c r="BD32" i="52"/>
  <c r="BE32" i="52"/>
  <c r="BF32" i="52"/>
  <c r="BG32" i="52"/>
  <c r="BH32" i="52"/>
  <c r="AL39" i="52"/>
  <c r="AM39" i="52"/>
  <c r="AN39" i="52"/>
  <c r="AO39" i="52"/>
  <c r="AP39" i="52"/>
  <c r="AQ39" i="52"/>
  <c r="AR39" i="52"/>
  <c r="AS39" i="52"/>
  <c r="AT39" i="52"/>
  <c r="AU39" i="52"/>
  <c r="AV39" i="52"/>
  <c r="AW39" i="52"/>
  <c r="AX39" i="52"/>
  <c r="AY39" i="52"/>
  <c r="AZ39" i="52"/>
  <c r="BA39" i="52"/>
  <c r="BB39" i="52"/>
  <c r="BC39" i="52"/>
  <c r="BD39" i="52"/>
  <c r="BE39" i="52"/>
  <c r="BF39" i="52"/>
  <c r="BG39" i="52"/>
  <c r="BH39" i="52"/>
  <c r="AK39" i="52"/>
  <c r="AK32" i="52"/>
  <c r="AK28" i="52"/>
  <c r="AK24" i="52"/>
  <c r="CY73" i="9"/>
  <c r="CZ73" i="9"/>
  <c r="DA73" i="9"/>
  <c r="DB73" i="9"/>
  <c r="DC73" i="9"/>
  <c r="DD73" i="9"/>
  <c r="DE73" i="9"/>
  <c r="DF73" i="9"/>
  <c r="DG73" i="9"/>
  <c r="DH73" i="9"/>
  <c r="DI73" i="9"/>
  <c r="DJ73" i="9"/>
  <c r="DK73" i="9"/>
  <c r="DL73" i="9"/>
  <c r="DM73" i="9"/>
  <c r="DN73" i="9"/>
  <c r="DO73" i="9"/>
  <c r="DP73" i="9"/>
  <c r="DQ73" i="9"/>
  <c r="DR73" i="9"/>
  <c r="DS73" i="9"/>
  <c r="DT73" i="9"/>
  <c r="DU73" i="9"/>
  <c r="DV73" i="9"/>
  <c r="CY74" i="9"/>
  <c r="CZ74" i="9"/>
  <c r="DA74" i="9"/>
  <c r="DB74" i="9"/>
  <c r="DC74" i="9"/>
  <c r="DD74" i="9"/>
  <c r="DE74" i="9"/>
  <c r="DF74" i="9"/>
  <c r="DG74" i="9"/>
  <c r="DH74" i="9"/>
  <c r="DI74" i="9"/>
  <c r="DJ74" i="9"/>
  <c r="DK74" i="9"/>
  <c r="DL74" i="9"/>
  <c r="DM74" i="9"/>
  <c r="DN74" i="9"/>
  <c r="DO74" i="9"/>
  <c r="DP74" i="9"/>
  <c r="DQ74" i="9"/>
  <c r="DR74" i="9"/>
  <c r="DS74" i="9"/>
  <c r="DT74" i="9"/>
  <c r="DU74" i="9"/>
  <c r="DV74" i="9"/>
  <c r="CY75" i="9"/>
  <c r="CZ75" i="9"/>
  <c r="DA75" i="9"/>
  <c r="DB75" i="9"/>
  <c r="DC75" i="9"/>
  <c r="DD75" i="9"/>
  <c r="DE75" i="9"/>
  <c r="DF75" i="9"/>
  <c r="DG75" i="9"/>
  <c r="DH75" i="9"/>
  <c r="DI75" i="9"/>
  <c r="DJ75" i="9"/>
  <c r="DK75" i="9"/>
  <c r="DL75" i="9"/>
  <c r="DM75" i="9"/>
  <c r="DN75" i="9"/>
  <c r="DO75" i="9"/>
  <c r="DP75" i="9"/>
  <c r="DQ75" i="9"/>
  <c r="DR75" i="9"/>
  <c r="DS75" i="9"/>
  <c r="DT75" i="9"/>
  <c r="DU75" i="9"/>
  <c r="DV75" i="9"/>
  <c r="CY76" i="9"/>
  <c r="CZ76" i="9"/>
  <c r="DA76" i="9"/>
  <c r="DB76" i="9"/>
  <c r="DC76" i="9"/>
  <c r="DD76" i="9"/>
  <c r="DE76" i="9"/>
  <c r="DF76" i="9"/>
  <c r="DG76" i="9"/>
  <c r="DH76" i="9"/>
  <c r="DI76" i="9"/>
  <c r="DJ76" i="9"/>
  <c r="DK76" i="9"/>
  <c r="DL76" i="9"/>
  <c r="DM76" i="9"/>
  <c r="DN76" i="9"/>
  <c r="DO76" i="9"/>
  <c r="DP76" i="9"/>
  <c r="DQ76" i="9"/>
  <c r="DR76" i="9"/>
  <c r="DS76" i="9"/>
  <c r="DT76" i="9"/>
  <c r="DU76" i="9"/>
  <c r="DV76" i="9"/>
  <c r="CY77" i="9"/>
  <c r="CZ77" i="9"/>
  <c r="DA77" i="9"/>
  <c r="DB77" i="9"/>
  <c r="DC77" i="9"/>
  <c r="DD77" i="9"/>
  <c r="DE77" i="9"/>
  <c r="DF77" i="9"/>
  <c r="DG77" i="9"/>
  <c r="DH77" i="9"/>
  <c r="DI77" i="9"/>
  <c r="DJ77" i="9"/>
  <c r="DK77" i="9"/>
  <c r="DL77" i="9"/>
  <c r="DM77" i="9"/>
  <c r="DN77" i="9"/>
  <c r="DO77" i="9"/>
  <c r="DP77" i="9"/>
  <c r="DQ77" i="9"/>
  <c r="DR77" i="9"/>
  <c r="DS77" i="9"/>
  <c r="DT77" i="9"/>
  <c r="DU77" i="9"/>
  <c r="DV77" i="9"/>
  <c r="CY37" i="9"/>
  <c r="CZ37" i="9"/>
  <c r="DA37" i="9"/>
  <c r="DB37" i="9"/>
  <c r="DC37" i="9"/>
  <c r="DD37" i="9"/>
  <c r="DE37" i="9"/>
  <c r="DF37" i="9"/>
  <c r="DG37" i="9"/>
  <c r="DH37" i="9"/>
  <c r="DI37" i="9"/>
  <c r="DJ37" i="9"/>
  <c r="DK37" i="9"/>
  <c r="DL37" i="9"/>
  <c r="DM37" i="9"/>
  <c r="DN37" i="9"/>
  <c r="DO37" i="9"/>
  <c r="DP37" i="9"/>
  <c r="DQ37" i="9"/>
  <c r="DR37" i="9"/>
  <c r="DS37" i="9"/>
  <c r="DT37" i="9"/>
  <c r="DU37" i="9"/>
  <c r="DV37" i="9"/>
  <c r="CY38" i="9"/>
  <c r="CZ38" i="9"/>
  <c r="DA38" i="9"/>
  <c r="DB38" i="9"/>
  <c r="DC38" i="9"/>
  <c r="DD38" i="9"/>
  <c r="DE38" i="9"/>
  <c r="DF38" i="9"/>
  <c r="DG38" i="9"/>
  <c r="DH38" i="9"/>
  <c r="DI38" i="9"/>
  <c r="DJ38" i="9"/>
  <c r="DK38" i="9"/>
  <c r="DL38" i="9"/>
  <c r="DM38" i="9"/>
  <c r="DN38" i="9"/>
  <c r="DO38" i="9"/>
  <c r="DP38" i="9"/>
  <c r="DQ38" i="9"/>
  <c r="DR38" i="9"/>
  <c r="DS38" i="9"/>
  <c r="DT38" i="9"/>
  <c r="DU38" i="9"/>
  <c r="DV38" i="9"/>
  <c r="CY39" i="9"/>
  <c r="CZ39" i="9"/>
  <c r="DA39" i="9"/>
  <c r="DB39" i="9"/>
  <c r="DC39" i="9"/>
  <c r="DD39" i="9"/>
  <c r="DE39" i="9"/>
  <c r="DF39" i="9"/>
  <c r="DG39" i="9"/>
  <c r="DH39" i="9"/>
  <c r="DI39" i="9"/>
  <c r="DJ39" i="9"/>
  <c r="DK39" i="9"/>
  <c r="DL39" i="9"/>
  <c r="DM39" i="9"/>
  <c r="DN39" i="9"/>
  <c r="DO39" i="9"/>
  <c r="DP39" i="9"/>
  <c r="DQ39" i="9"/>
  <c r="DR39" i="9"/>
  <c r="DS39" i="9"/>
  <c r="DT39" i="9"/>
  <c r="DU39" i="9"/>
  <c r="DV39" i="9"/>
  <c r="CY40" i="9"/>
  <c r="CZ40" i="9"/>
  <c r="DA40" i="9"/>
  <c r="DB40" i="9"/>
  <c r="DC40" i="9"/>
  <c r="DD40" i="9"/>
  <c r="DE40" i="9"/>
  <c r="DF40" i="9"/>
  <c r="DG40" i="9"/>
  <c r="DH40" i="9"/>
  <c r="DI40" i="9"/>
  <c r="DJ40" i="9"/>
  <c r="DK40" i="9"/>
  <c r="DL40" i="9"/>
  <c r="DM40" i="9"/>
  <c r="DN40" i="9"/>
  <c r="DO40" i="9"/>
  <c r="DP40" i="9"/>
  <c r="DQ40" i="9"/>
  <c r="DR40" i="9"/>
  <c r="DS40" i="9"/>
  <c r="DT40" i="9"/>
  <c r="DU40" i="9"/>
  <c r="DV40" i="9"/>
  <c r="CY42" i="9"/>
  <c r="CZ42" i="9"/>
  <c r="DA42" i="9"/>
  <c r="DB42" i="9"/>
  <c r="DC42" i="9"/>
  <c r="DD42" i="9"/>
  <c r="DE42" i="9"/>
  <c r="DF42" i="9"/>
  <c r="DG42" i="9"/>
  <c r="DH42" i="9"/>
  <c r="DI42" i="9"/>
  <c r="DJ42" i="9"/>
  <c r="DK42" i="9"/>
  <c r="DL42" i="9"/>
  <c r="DM42" i="9"/>
  <c r="DN42" i="9"/>
  <c r="DO42" i="9"/>
  <c r="DP42" i="9"/>
  <c r="DQ42" i="9"/>
  <c r="DR42" i="9"/>
  <c r="DS42" i="9"/>
  <c r="DT42" i="9"/>
  <c r="DU42" i="9"/>
  <c r="DV42" i="9"/>
  <c r="CY43" i="9"/>
  <c r="CZ43" i="9"/>
  <c r="DA43" i="9"/>
  <c r="DB43" i="9"/>
  <c r="DC43" i="9"/>
  <c r="DD43" i="9"/>
  <c r="DE43" i="9"/>
  <c r="DF43" i="9"/>
  <c r="DG43" i="9"/>
  <c r="DH43" i="9"/>
  <c r="DI43" i="9"/>
  <c r="DJ43" i="9"/>
  <c r="DK43" i="9"/>
  <c r="DL43" i="9"/>
  <c r="DM43" i="9"/>
  <c r="DN43" i="9"/>
  <c r="DO43" i="9"/>
  <c r="DP43" i="9"/>
  <c r="DQ43" i="9"/>
  <c r="DR43" i="9"/>
  <c r="DS43" i="9"/>
  <c r="DT43" i="9"/>
  <c r="DU43" i="9"/>
  <c r="DV43" i="9"/>
  <c r="CY44" i="9"/>
  <c r="CZ44" i="9"/>
  <c r="DA44" i="9"/>
  <c r="DB44" i="9"/>
  <c r="DC44" i="9"/>
  <c r="DD44" i="9"/>
  <c r="DE44" i="9"/>
  <c r="DF44" i="9"/>
  <c r="DG44" i="9"/>
  <c r="DH44" i="9"/>
  <c r="DI44" i="9"/>
  <c r="DJ44" i="9"/>
  <c r="DK44" i="9"/>
  <c r="DL44" i="9"/>
  <c r="DM44" i="9"/>
  <c r="DN44" i="9"/>
  <c r="DO44" i="9"/>
  <c r="DP44" i="9"/>
  <c r="DQ44" i="9"/>
  <c r="DR44" i="9"/>
  <c r="DS44" i="9"/>
  <c r="DT44" i="9"/>
  <c r="DU44" i="9"/>
  <c r="DV44" i="9"/>
  <c r="CY45" i="9"/>
  <c r="CZ45" i="9"/>
  <c r="DA45" i="9"/>
  <c r="DB45" i="9"/>
  <c r="DC45" i="9"/>
  <c r="DD45" i="9"/>
  <c r="DE45" i="9"/>
  <c r="DF45" i="9"/>
  <c r="DG45" i="9"/>
  <c r="DH45" i="9"/>
  <c r="DI45" i="9"/>
  <c r="DJ45" i="9"/>
  <c r="DK45" i="9"/>
  <c r="DL45" i="9"/>
  <c r="DM45" i="9"/>
  <c r="DN45" i="9"/>
  <c r="DO45" i="9"/>
  <c r="DP45" i="9"/>
  <c r="DQ45" i="9"/>
  <c r="DR45" i="9"/>
  <c r="DS45" i="9"/>
  <c r="DT45" i="9"/>
  <c r="DU45" i="9"/>
  <c r="DV45" i="9"/>
  <c r="CY46" i="9"/>
  <c r="CZ46" i="9"/>
  <c r="DA46" i="9"/>
  <c r="DB46" i="9"/>
  <c r="DC46" i="9"/>
  <c r="DD46" i="9"/>
  <c r="DE46" i="9"/>
  <c r="DF46" i="9"/>
  <c r="DG46" i="9"/>
  <c r="DH46" i="9"/>
  <c r="DI46" i="9"/>
  <c r="DJ46" i="9"/>
  <c r="DK46" i="9"/>
  <c r="DL46" i="9"/>
  <c r="DM46" i="9"/>
  <c r="DN46" i="9"/>
  <c r="DO46" i="9"/>
  <c r="DP46" i="9"/>
  <c r="DQ46" i="9"/>
  <c r="DR46" i="9"/>
  <c r="DS46" i="9"/>
  <c r="DT46" i="9"/>
  <c r="DU46" i="9"/>
  <c r="DV46" i="9"/>
  <c r="CY48" i="9"/>
  <c r="CZ48" i="9"/>
  <c r="DA48" i="9"/>
  <c r="DB48" i="9"/>
  <c r="DC48" i="9"/>
  <c r="DD48" i="9"/>
  <c r="DE48" i="9"/>
  <c r="DF48" i="9"/>
  <c r="DG48" i="9"/>
  <c r="DH48" i="9"/>
  <c r="DI48" i="9"/>
  <c r="DJ48" i="9"/>
  <c r="DK48" i="9"/>
  <c r="DL48" i="9"/>
  <c r="DM48" i="9"/>
  <c r="DN48" i="9"/>
  <c r="DO48" i="9"/>
  <c r="DP48" i="9"/>
  <c r="DQ48" i="9"/>
  <c r="DR48" i="9"/>
  <c r="DS48" i="9"/>
  <c r="DT48" i="9"/>
  <c r="DU48" i="9"/>
  <c r="DV48" i="9"/>
  <c r="CY49" i="9"/>
  <c r="CZ49" i="9"/>
  <c r="DA49" i="9"/>
  <c r="DB49" i="9"/>
  <c r="DC49" i="9"/>
  <c r="DD49" i="9"/>
  <c r="DE49" i="9"/>
  <c r="DF49" i="9"/>
  <c r="DG49" i="9"/>
  <c r="DH49" i="9"/>
  <c r="DI49" i="9"/>
  <c r="DJ49" i="9"/>
  <c r="DK49" i="9"/>
  <c r="DL49" i="9"/>
  <c r="DM49" i="9"/>
  <c r="DN49" i="9"/>
  <c r="DO49" i="9"/>
  <c r="DP49" i="9"/>
  <c r="DQ49" i="9"/>
  <c r="DR49" i="9"/>
  <c r="DS49" i="9"/>
  <c r="DT49" i="9"/>
  <c r="DU49" i="9"/>
  <c r="DV49" i="9"/>
  <c r="CY50" i="9"/>
  <c r="CZ50" i="9"/>
  <c r="DA50" i="9"/>
  <c r="DB50" i="9"/>
  <c r="DC50" i="9"/>
  <c r="DD50" i="9"/>
  <c r="DE50" i="9"/>
  <c r="DF50" i="9"/>
  <c r="DG50" i="9"/>
  <c r="DH50" i="9"/>
  <c r="DI50" i="9"/>
  <c r="DJ50" i="9"/>
  <c r="DK50" i="9"/>
  <c r="DL50" i="9"/>
  <c r="DM50" i="9"/>
  <c r="DN50" i="9"/>
  <c r="DO50" i="9"/>
  <c r="DP50" i="9"/>
  <c r="DQ50" i="9"/>
  <c r="DR50" i="9"/>
  <c r="DS50" i="9"/>
  <c r="DT50" i="9"/>
  <c r="DU50" i="9"/>
  <c r="DV50" i="9"/>
  <c r="CY51" i="9"/>
  <c r="CZ51" i="9"/>
  <c r="DA51" i="9"/>
  <c r="DB51" i="9"/>
  <c r="DC51" i="9"/>
  <c r="DD51" i="9"/>
  <c r="DE51" i="9"/>
  <c r="DF51" i="9"/>
  <c r="DG51" i="9"/>
  <c r="DH51" i="9"/>
  <c r="DI51" i="9"/>
  <c r="DJ51" i="9"/>
  <c r="DK51" i="9"/>
  <c r="DL51" i="9"/>
  <c r="DM51" i="9"/>
  <c r="DN51" i="9"/>
  <c r="DO51" i="9"/>
  <c r="DP51" i="9"/>
  <c r="DQ51" i="9"/>
  <c r="DR51" i="9"/>
  <c r="DS51" i="9"/>
  <c r="DT51" i="9"/>
  <c r="DU51" i="9"/>
  <c r="DV51" i="9"/>
  <c r="CY52" i="9"/>
  <c r="CZ52" i="9"/>
  <c r="DA52" i="9"/>
  <c r="DB52" i="9"/>
  <c r="DC52" i="9"/>
  <c r="DD52" i="9"/>
  <c r="DE52" i="9"/>
  <c r="DF52" i="9"/>
  <c r="DG52" i="9"/>
  <c r="DH52" i="9"/>
  <c r="DI52" i="9"/>
  <c r="DJ52" i="9"/>
  <c r="DK52" i="9"/>
  <c r="DL52" i="9"/>
  <c r="DM52" i="9"/>
  <c r="DN52" i="9"/>
  <c r="DO52" i="9"/>
  <c r="DP52" i="9"/>
  <c r="DQ52" i="9"/>
  <c r="DR52" i="9"/>
  <c r="DS52" i="9"/>
  <c r="DT52" i="9"/>
  <c r="DU52" i="9"/>
  <c r="DV52" i="9"/>
  <c r="DV72" i="9"/>
  <c r="DU72" i="9"/>
  <c r="DT72" i="9"/>
  <c r="DS72" i="9"/>
  <c r="DR72" i="9"/>
  <c r="DQ72" i="9"/>
  <c r="DP72" i="9"/>
  <c r="DO72" i="9"/>
  <c r="DN72" i="9"/>
  <c r="DM72" i="9"/>
  <c r="DL72" i="9"/>
  <c r="DK72" i="9"/>
  <c r="DJ72" i="9"/>
  <c r="DI72" i="9"/>
  <c r="DH72" i="9"/>
  <c r="DG72" i="9"/>
  <c r="DF72" i="9"/>
  <c r="DE72" i="9"/>
  <c r="DD72" i="9"/>
  <c r="DC72" i="9"/>
  <c r="DB72" i="9"/>
  <c r="DA72" i="9"/>
  <c r="CZ72" i="9"/>
  <c r="CY72" i="9"/>
  <c r="DV36" i="9"/>
  <c r="DU36" i="9"/>
  <c r="DT36" i="9"/>
  <c r="DS36" i="9"/>
  <c r="DR36" i="9"/>
  <c r="DQ36" i="9"/>
  <c r="DP36" i="9"/>
  <c r="DO36" i="9"/>
  <c r="DN36" i="9"/>
  <c r="DM36" i="9"/>
  <c r="DL36" i="9"/>
  <c r="DK36" i="9"/>
  <c r="DJ36" i="9"/>
  <c r="DI36" i="9"/>
  <c r="DH36" i="9"/>
  <c r="DG36" i="9"/>
  <c r="DF36" i="9"/>
  <c r="DE36" i="9"/>
  <c r="DD36" i="9"/>
  <c r="DC36" i="9"/>
  <c r="DB36" i="9"/>
  <c r="DA36" i="9"/>
  <c r="CZ36" i="9"/>
  <c r="CY36" i="9"/>
  <c r="CY18" i="9"/>
  <c r="CZ18" i="9"/>
  <c r="DA18" i="9"/>
  <c r="DB18" i="9"/>
  <c r="DC18" i="9"/>
  <c r="DD18" i="9"/>
  <c r="DE18" i="9"/>
  <c r="DF18" i="9"/>
  <c r="DG18" i="9"/>
  <c r="DH18" i="9"/>
  <c r="DI18" i="9"/>
  <c r="DJ18" i="9"/>
  <c r="DK18" i="9"/>
  <c r="DL18" i="9"/>
  <c r="DM18" i="9"/>
  <c r="DN18" i="9"/>
  <c r="DO18" i="9"/>
  <c r="DP18" i="9"/>
  <c r="DQ18" i="9"/>
  <c r="DR18" i="9"/>
  <c r="DS18" i="9"/>
  <c r="DT18" i="9"/>
  <c r="DU18" i="9"/>
  <c r="DV18" i="9"/>
  <c r="CY19" i="9"/>
  <c r="CZ19" i="9"/>
  <c r="DA19" i="9"/>
  <c r="DB19" i="9"/>
  <c r="DC19" i="9"/>
  <c r="DD19" i="9"/>
  <c r="DE19" i="9"/>
  <c r="DF19" i="9"/>
  <c r="DG19" i="9"/>
  <c r="DH19" i="9"/>
  <c r="DI19" i="9"/>
  <c r="DJ19" i="9"/>
  <c r="DK19" i="9"/>
  <c r="DL19" i="9"/>
  <c r="DM19" i="9"/>
  <c r="DN19" i="9"/>
  <c r="DO19" i="9"/>
  <c r="DP19" i="9"/>
  <c r="DQ19" i="9"/>
  <c r="DR19" i="9"/>
  <c r="DS19" i="9"/>
  <c r="DT19" i="9"/>
  <c r="DU19" i="9"/>
  <c r="DV19" i="9"/>
  <c r="CY20" i="9"/>
  <c r="CZ20" i="9"/>
  <c r="DA20" i="9"/>
  <c r="DB20" i="9"/>
  <c r="DC20" i="9"/>
  <c r="DD20" i="9"/>
  <c r="DE20" i="9"/>
  <c r="DF20" i="9"/>
  <c r="DG20" i="9"/>
  <c r="DH20" i="9"/>
  <c r="DI20" i="9"/>
  <c r="DJ20" i="9"/>
  <c r="DK20" i="9"/>
  <c r="DL20" i="9"/>
  <c r="DM20" i="9"/>
  <c r="DN20" i="9"/>
  <c r="DO20" i="9"/>
  <c r="DP20" i="9"/>
  <c r="DQ20" i="9"/>
  <c r="DR20" i="9"/>
  <c r="DS20" i="9"/>
  <c r="DT20" i="9"/>
  <c r="DU20" i="9"/>
  <c r="DV20" i="9"/>
  <c r="CY21" i="9"/>
  <c r="CZ21" i="9"/>
  <c r="DA21" i="9"/>
  <c r="DB21" i="9"/>
  <c r="DC21" i="9"/>
  <c r="DD21" i="9"/>
  <c r="DE21" i="9"/>
  <c r="DF21" i="9"/>
  <c r="DG21" i="9"/>
  <c r="DH21" i="9"/>
  <c r="DI21" i="9"/>
  <c r="DJ21" i="9"/>
  <c r="DK21" i="9"/>
  <c r="DL21" i="9"/>
  <c r="DM21" i="9"/>
  <c r="DN21" i="9"/>
  <c r="DO21" i="9"/>
  <c r="DP21" i="9"/>
  <c r="DQ21" i="9"/>
  <c r="DR21" i="9"/>
  <c r="DS21" i="9"/>
  <c r="DT21" i="9"/>
  <c r="DU21" i="9"/>
  <c r="DV21" i="9"/>
  <c r="CY22" i="9"/>
  <c r="CZ22" i="9"/>
  <c r="DA22" i="9"/>
  <c r="DB22" i="9"/>
  <c r="DC22" i="9"/>
  <c r="DD22" i="9"/>
  <c r="DE22" i="9"/>
  <c r="DF22" i="9"/>
  <c r="DG22" i="9"/>
  <c r="DH22" i="9"/>
  <c r="DI22" i="9"/>
  <c r="DJ22" i="9"/>
  <c r="DK22" i="9"/>
  <c r="DL22" i="9"/>
  <c r="DM22" i="9"/>
  <c r="DN22" i="9"/>
  <c r="DO22" i="9"/>
  <c r="DP22" i="9"/>
  <c r="DQ22" i="9"/>
  <c r="DR22" i="9"/>
  <c r="DS22" i="9"/>
  <c r="DT22" i="9"/>
  <c r="DU22" i="9"/>
  <c r="DV22" i="9"/>
  <c r="CY23" i="9"/>
  <c r="CZ23" i="9"/>
  <c r="DA23" i="9"/>
  <c r="DB23" i="9"/>
  <c r="DC23" i="9"/>
  <c r="DD23" i="9"/>
  <c r="DE23" i="9"/>
  <c r="DF23" i="9"/>
  <c r="DG23" i="9"/>
  <c r="DH23" i="9"/>
  <c r="DI23" i="9"/>
  <c r="DJ23" i="9"/>
  <c r="DK23" i="9"/>
  <c r="DL23" i="9"/>
  <c r="DM23" i="9"/>
  <c r="DN23" i="9"/>
  <c r="DO23" i="9"/>
  <c r="DP23" i="9"/>
  <c r="DQ23" i="9"/>
  <c r="DR23" i="9"/>
  <c r="DS23" i="9"/>
  <c r="DT23" i="9"/>
  <c r="DU23" i="9"/>
  <c r="DV23" i="9"/>
  <c r="CY24" i="9"/>
  <c r="CZ24" i="9"/>
  <c r="DA24" i="9"/>
  <c r="DB24" i="9"/>
  <c r="DC24" i="9"/>
  <c r="DD24" i="9"/>
  <c r="DE24" i="9"/>
  <c r="DF24" i="9"/>
  <c r="DG24" i="9"/>
  <c r="DH24" i="9"/>
  <c r="DI24" i="9"/>
  <c r="DJ24" i="9"/>
  <c r="DK24" i="9"/>
  <c r="DL24" i="9"/>
  <c r="DM24" i="9"/>
  <c r="DN24" i="9"/>
  <c r="DO24" i="9"/>
  <c r="DP24" i="9"/>
  <c r="DQ24" i="9"/>
  <c r="DR24" i="9"/>
  <c r="DS24" i="9"/>
  <c r="DT24" i="9"/>
  <c r="DU24" i="9"/>
  <c r="DV24" i="9"/>
  <c r="CY25" i="9"/>
  <c r="CZ25" i="9"/>
  <c r="DA25" i="9"/>
  <c r="DB25" i="9"/>
  <c r="DC25" i="9"/>
  <c r="DD25" i="9"/>
  <c r="DE25" i="9"/>
  <c r="DF25" i="9"/>
  <c r="DG25" i="9"/>
  <c r="DH25" i="9"/>
  <c r="DI25" i="9"/>
  <c r="DJ25" i="9"/>
  <c r="DK25" i="9"/>
  <c r="DL25" i="9"/>
  <c r="DM25" i="9"/>
  <c r="DN25" i="9"/>
  <c r="DO25" i="9"/>
  <c r="DP25" i="9"/>
  <c r="DQ25" i="9"/>
  <c r="DR25" i="9"/>
  <c r="DS25" i="9"/>
  <c r="DT25" i="9"/>
  <c r="DU25" i="9"/>
  <c r="DV25" i="9"/>
  <c r="CY26" i="9"/>
  <c r="CZ26" i="9"/>
  <c r="DA26" i="9"/>
  <c r="DB26" i="9"/>
  <c r="DC26" i="9"/>
  <c r="DD26" i="9"/>
  <c r="DE26" i="9"/>
  <c r="DF26" i="9"/>
  <c r="DG26" i="9"/>
  <c r="DH26" i="9"/>
  <c r="DI26" i="9"/>
  <c r="DJ26" i="9"/>
  <c r="DK26" i="9"/>
  <c r="DL26" i="9"/>
  <c r="DM26" i="9"/>
  <c r="DN26" i="9"/>
  <c r="DO26" i="9"/>
  <c r="DP26" i="9"/>
  <c r="DQ26" i="9"/>
  <c r="DR26" i="9"/>
  <c r="DS26" i="9"/>
  <c r="DT26" i="9"/>
  <c r="DU26" i="9"/>
  <c r="DV26" i="9"/>
  <c r="CY27" i="9"/>
  <c r="CZ27" i="9"/>
  <c r="DA27" i="9"/>
  <c r="DB27" i="9"/>
  <c r="DC27" i="9"/>
  <c r="DD27" i="9"/>
  <c r="DE27" i="9"/>
  <c r="DF27" i="9"/>
  <c r="DG27" i="9"/>
  <c r="DH27" i="9"/>
  <c r="DI27" i="9"/>
  <c r="DJ27" i="9"/>
  <c r="DK27" i="9"/>
  <c r="DL27" i="9"/>
  <c r="DM27" i="9"/>
  <c r="DN27" i="9"/>
  <c r="DO27" i="9"/>
  <c r="DP27" i="9"/>
  <c r="DQ27" i="9"/>
  <c r="DR27" i="9"/>
  <c r="DS27" i="9"/>
  <c r="DT27" i="9"/>
  <c r="DU27" i="9"/>
  <c r="DV27" i="9"/>
  <c r="CY28" i="9"/>
  <c r="CZ28" i="9"/>
  <c r="DA28" i="9"/>
  <c r="DB28" i="9"/>
  <c r="DC28" i="9"/>
  <c r="DD28" i="9"/>
  <c r="DE28" i="9"/>
  <c r="DF28" i="9"/>
  <c r="DG28" i="9"/>
  <c r="DH28" i="9"/>
  <c r="DI28" i="9"/>
  <c r="DJ28" i="9"/>
  <c r="DK28" i="9"/>
  <c r="DL28" i="9"/>
  <c r="DM28" i="9"/>
  <c r="DN28" i="9"/>
  <c r="DO28" i="9"/>
  <c r="DP28" i="9"/>
  <c r="DQ28" i="9"/>
  <c r="DR28" i="9"/>
  <c r="DS28" i="9"/>
  <c r="DT28" i="9"/>
  <c r="DU28" i="9"/>
  <c r="DV28" i="9"/>
  <c r="CY29" i="9"/>
  <c r="CZ29" i="9"/>
  <c r="DA29" i="9"/>
  <c r="DB29" i="9"/>
  <c r="DC29" i="9"/>
  <c r="DD29" i="9"/>
  <c r="DE29" i="9"/>
  <c r="DF29" i="9"/>
  <c r="DG29" i="9"/>
  <c r="DH29" i="9"/>
  <c r="DI29" i="9"/>
  <c r="DJ29" i="9"/>
  <c r="DK29" i="9"/>
  <c r="DL29" i="9"/>
  <c r="DM29" i="9"/>
  <c r="DN29" i="9"/>
  <c r="DO29" i="9"/>
  <c r="DP29" i="9"/>
  <c r="DQ29" i="9"/>
  <c r="DR29" i="9"/>
  <c r="DS29" i="9"/>
  <c r="DT29" i="9"/>
  <c r="DU29" i="9"/>
  <c r="DV29" i="9"/>
  <c r="CY30" i="9"/>
  <c r="CZ30" i="9"/>
  <c r="DA30" i="9"/>
  <c r="DB30" i="9"/>
  <c r="DC30" i="9"/>
  <c r="DD30" i="9"/>
  <c r="DE30" i="9"/>
  <c r="DF30" i="9"/>
  <c r="DG30" i="9"/>
  <c r="DH30" i="9"/>
  <c r="DI30" i="9"/>
  <c r="DJ30" i="9"/>
  <c r="DK30" i="9"/>
  <c r="DL30" i="9"/>
  <c r="DM30" i="9"/>
  <c r="DN30" i="9"/>
  <c r="DO30" i="9"/>
  <c r="DP30" i="9"/>
  <c r="DQ30" i="9"/>
  <c r="DR30" i="9"/>
  <c r="DS30" i="9"/>
  <c r="DT30" i="9"/>
  <c r="DU30" i="9"/>
  <c r="DV30" i="9"/>
  <c r="DV17" i="9"/>
  <c r="DU17" i="9"/>
  <c r="DT17" i="9"/>
  <c r="DS17" i="9"/>
  <c r="DR17" i="9"/>
  <c r="DQ17" i="9"/>
  <c r="DP17" i="9"/>
  <c r="DO17" i="9"/>
  <c r="DN17" i="9"/>
  <c r="DM17" i="9"/>
  <c r="DL17" i="9"/>
  <c r="DK17" i="9"/>
  <c r="DJ17" i="9"/>
  <c r="DI17" i="9"/>
  <c r="DH17" i="9"/>
  <c r="DG17" i="9"/>
  <c r="DF17" i="9"/>
  <c r="DE17" i="9"/>
  <c r="DD17" i="9"/>
  <c r="DC17" i="9"/>
  <c r="DB17" i="9"/>
  <c r="DA17" i="9"/>
  <c r="CZ17" i="9"/>
  <c r="CY17" i="9"/>
  <c r="P11" i="121"/>
  <c r="C26" i="1"/>
  <c r="J26" i="1" s="1"/>
  <c r="P26" i="1" s="1"/>
  <c r="W26" i="1" s="1"/>
  <c r="CY71" i="9" l="1"/>
  <c r="AK21" i="52" s="1"/>
  <c r="DU47" i="9"/>
  <c r="BG27" i="52" s="1"/>
  <c r="DS47" i="9"/>
  <c r="BE27" i="52" s="1"/>
  <c r="DQ47" i="9"/>
  <c r="BC27" i="52" s="1"/>
  <c r="DO47" i="9"/>
  <c r="BA27" i="52" s="1"/>
  <c r="DM47" i="9"/>
  <c r="AY27" i="52" s="1"/>
  <c r="DK47" i="9"/>
  <c r="AW27" i="52" s="1"/>
  <c r="DI47" i="9"/>
  <c r="AU27" i="52" s="1"/>
  <c r="DG47" i="9"/>
  <c r="AS27" i="52" s="1"/>
  <c r="DE47" i="9"/>
  <c r="AQ27" i="52" s="1"/>
  <c r="DC47" i="9"/>
  <c r="AO27" i="52" s="1"/>
  <c r="DA47" i="9"/>
  <c r="AM27" i="52" s="1"/>
  <c r="CY47" i="9"/>
  <c r="AK27" i="52" s="1"/>
  <c r="DV47" i="9"/>
  <c r="BH27" i="52" s="1"/>
  <c r="DT47" i="9"/>
  <c r="BF27" i="52" s="1"/>
  <c r="DR47" i="9"/>
  <c r="BD27" i="52" s="1"/>
  <c r="DP47" i="9"/>
  <c r="BB27" i="52" s="1"/>
  <c r="DN47" i="9"/>
  <c r="AZ27" i="52" s="1"/>
  <c r="DL47" i="9"/>
  <c r="AX27" i="52" s="1"/>
  <c r="DJ47" i="9"/>
  <c r="AV27" i="52" s="1"/>
  <c r="DH47" i="9"/>
  <c r="AT27" i="52" s="1"/>
  <c r="DF47" i="9"/>
  <c r="AR27" i="52" s="1"/>
  <c r="DD47" i="9"/>
  <c r="AP27" i="52" s="1"/>
  <c r="DB47" i="9"/>
  <c r="AN27" i="52" s="1"/>
  <c r="CZ47" i="9"/>
  <c r="AL27" i="52" s="1"/>
  <c r="DU41" i="9"/>
  <c r="BG23" i="52" s="1"/>
  <c r="DS41" i="9"/>
  <c r="BE23" i="52" s="1"/>
  <c r="DQ41" i="9"/>
  <c r="BC23" i="52" s="1"/>
  <c r="DO41" i="9"/>
  <c r="BA23" i="52" s="1"/>
  <c r="DM41" i="9"/>
  <c r="AY23" i="52" s="1"/>
  <c r="DK41" i="9"/>
  <c r="AW23" i="52" s="1"/>
  <c r="DI41" i="9"/>
  <c r="AU23" i="52" s="1"/>
  <c r="DG41" i="9"/>
  <c r="AS23" i="52" s="1"/>
  <c r="DE41" i="9"/>
  <c r="AQ23" i="52" s="1"/>
  <c r="DC41" i="9"/>
  <c r="AO23" i="52" s="1"/>
  <c r="DA41" i="9"/>
  <c r="AM23" i="52" s="1"/>
  <c r="CY41" i="9"/>
  <c r="AK23" i="52" s="1"/>
  <c r="DV41" i="9"/>
  <c r="BH23" i="52" s="1"/>
  <c r="DT41" i="9"/>
  <c r="BF23" i="52" s="1"/>
  <c r="DR41" i="9"/>
  <c r="BD23" i="52" s="1"/>
  <c r="DP41" i="9"/>
  <c r="BB23" i="52" s="1"/>
  <c r="DN41" i="9"/>
  <c r="AZ23" i="52" s="1"/>
  <c r="DL41" i="9"/>
  <c r="AX23" i="52" s="1"/>
  <c r="DJ41" i="9"/>
  <c r="AV23" i="52" s="1"/>
  <c r="DH41" i="9"/>
  <c r="AT23" i="52" s="1"/>
  <c r="DF41" i="9"/>
  <c r="AR23" i="52" s="1"/>
  <c r="DD41" i="9"/>
  <c r="AP23" i="52" s="1"/>
  <c r="DB41" i="9"/>
  <c r="AN23" i="52" s="1"/>
  <c r="CZ41" i="9"/>
  <c r="AL23" i="52" s="1"/>
  <c r="H126" i="62"/>
  <c r="C66" i="9"/>
  <c r="H148" i="62" s="1"/>
  <c r="DV35" i="9"/>
  <c r="BH19" i="52" s="1"/>
  <c r="DT35" i="9"/>
  <c r="BF19" i="52" s="1"/>
  <c r="DR35" i="9"/>
  <c r="BD19" i="52" s="1"/>
  <c r="DP35" i="9"/>
  <c r="BB19" i="52" s="1"/>
  <c r="DN35" i="9"/>
  <c r="AZ19" i="52" s="1"/>
  <c r="DL35" i="9"/>
  <c r="AX19" i="52" s="1"/>
  <c r="DJ35" i="9"/>
  <c r="AV19" i="52" s="1"/>
  <c r="DH35" i="9"/>
  <c r="AT19" i="52" s="1"/>
  <c r="DF35" i="9"/>
  <c r="AR19" i="52" s="1"/>
  <c r="DD35" i="9"/>
  <c r="AP19" i="52" s="1"/>
  <c r="DB35" i="9"/>
  <c r="AN19" i="52" s="1"/>
  <c r="CZ35" i="9"/>
  <c r="AL19" i="52" s="1"/>
  <c r="DU35" i="9"/>
  <c r="BG19" i="52" s="1"/>
  <c r="DS35" i="9"/>
  <c r="BE19" i="52" s="1"/>
  <c r="DQ35" i="9"/>
  <c r="BC19" i="52" s="1"/>
  <c r="DO35" i="9"/>
  <c r="BA19" i="52" s="1"/>
  <c r="DM35" i="9"/>
  <c r="AY19" i="52" s="1"/>
  <c r="DK35" i="9"/>
  <c r="AW19" i="52" s="1"/>
  <c r="DI35" i="9"/>
  <c r="AU19" i="52" s="1"/>
  <c r="DG35" i="9"/>
  <c r="AS19" i="52" s="1"/>
  <c r="DE35" i="9"/>
  <c r="AQ19" i="52" s="1"/>
  <c r="DC35" i="9"/>
  <c r="AO19" i="52" s="1"/>
  <c r="DA35" i="9"/>
  <c r="AM19" i="52" s="1"/>
  <c r="CY35" i="9"/>
  <c r="AK19" i="52" s="1"/>
  <c r="B53" i="1"/>
  <c r="D42" i="135" l="1"/>
  <c r="D39" i="135"/>
  <c r="D38" i="135"/>
  <c r="D36" i="135"/>
  <c r="D35" i="135"/>
  <c r="D32" i="135"/>
  <c r="D31" i="135"/>
  <c r="D28" i="135"/>
  <c r="D27" i="135"/>
  <c r="D24" i="135"/>
  <c r="D42" i="130"/>
  <c r="D39" i="130"/>
  <c r="D38" i="130"/>
  <c r="D36" i="130"/>
  <c r="D35" i="130"/>
  <c r="D32" i="130"/>
  <c r="D31" i="130"/>
  <c r="D28" i="130"/>
  <c r="D27" i="130"/>
  <c r="D24" i="130"/>
  <c r="D42" i="125"/>
  <c r="D39" i="125"/>
  <c r="D38" i="125"/>
  <c r="D36" i="125"/>
  <c r="D35" i="125"/>
  <c r="D32" i="125"/>
  <c r="D31" i="125"/>
  <c r="D28" i="125"/>
  <c r="D27" i="125"/>
  <c r="D24" i="125"/>
  <c r="D42" i="59"/>
  <c r="D39" i="59"/>
  <c r="D38" i="59"/>
  <c r="D36" i="59"/>
  <c r="D35" i="59"/>
  <c r="D32" i="59"/>
  <c r="D31" i="59"/>
  <c r="D28" i="59"/>
  <c r="D27" i="59"/>
  <c r="D24" i="59"/>
  <c r="N85" i="133"/>
  <c r="M85" i="133"/>
  <c r="L85" i="133"/>
  <c r="K85" i="133"/>
  <c r="J85" i="133"/>
  <c r="I85" i="133"/>
  <c r="H85" i="133"/>
  <c r="G85" i="133"/>
  <c r="F85" i="133"/>
  <c r="H84" i="133"/>
  <c r="G84" i="133"/>
  <c r="F84" i="133"/>
  <c r="N79" i="133"/>
  <c r="M79" i="133"/>
  <c r="L79" i="133"/>
  <c r="K79" i="133"/>
  <c r="J79" i="133"/>
  <c r="I79" i="133"/>
  <c r="H79" i="133"/>
  <c r="G79" i="133"/>
  <c r="F79" i="133"/>
  <c r="H78" i="133"/>
  <c r="G78" i="133"/>
  <c r="F78" i="133"/>
  <c r="N76" i="133"/>
  <c r="M76" i="133"/>
  <c r="L76" i="133"/>
  <c r="K76" i="133"/>
  <c r="J76" i="133"/>
  <c r="I76" i="133"/>
  <c r="H76" i="133"/>
  <c r="G76" i="133"/>
  <c r="F76" i="133"/>
  <c r="H75" i="133"/>
  <c r="G75" i="133"/>
  <c r="F75" i="133"/>
  <c r="N73" i="133"/>
  <c r="M73" i="133"/>
  <c r="L73" i="133"/>
  <c r="K73" i="133"/>
  <c r="J73" i="133"/>
  <c r="I73" i="133"/>
  <c r="H73" i="133"/>
  <c r="G73" i="133"/>
  <c r="F73" i="133"/>
  <c r="H72" i="133"/>
  <c r="G72" i="133"/>
  <c r="F72" i="133"/>
  <c r="N70" i="133"/>
  <c r="M70" i="133"/>
  <c r="L70" i="133"/>
  <c r="K70" i="133"/>
  <c r="J70" i="133"/>
  <c r="I70" i="133"/>
  <c r="H70" i="133"/>
  <c r="G70" i="133"/>
  <c r="F70" i="133"/>
  <c r="H69" i="133"/>
  <c r="G69" i="133"/>
  <c r="F69" i="133"/>
  <c r="N67" i="133"/>
  <c r="M67" i="133"/>
  <c r="L67" i="133"/>
  <c r="K67" i="133"/>
  <c r="J67" i="133"/>
  <c r="I67" i="133"/>
  <c r="H67" i="133"/>
  <c r="G67" i="133"/>
  <c r="F67" i="133"/>
  <c r="H66" i="133"/>
  <c r="G66" i="133"/>
  <c r="F66" i="133"/>
  <c r="N64" i="133"/>
  <c r="M64" i="133"/>
  <c r="L64" i="133"/>
  <c r="K64" i="133"/>
  <c r="J64" i="133"/>
  <c r="I64" i="133"/>
  <c r="H64" i="133"/>
  <c r="G64" i="133"/>
  <c r="F64" i="133"/>
  <c r="H63" i="133"/>
  <c r="G63" i="133"/>
  <c r="F63" i="133"/>
  <c r="N58" i="133"/>
  <c r="M58" i="133"/>
  <c r="L58" i="133"/>
  <c r="K58" i="133"/>
  <c r="J58" i="133"/>
  <c r="I58" i="133"/>
  <c r="H58" i="133"/>
  <c r="G58" i="133"/>
  <c r="F58" i="133"/>
  <c r="H57" i="133"/>
  <c r="G57" i="133"/>
  <c r="F57" i="133"/>
  <c r="N55" i="133"/>
  <c r="M55" i="133"/>
  <c r="L55" i="133"/>
  <c r="K55" i="133"/>
  <c r="J55" i="133"/>
  <c r="I55" i="133"/>
  <c r="H55" i="133"/>
  <c r="G55" i="133"/>
  <c r="F55" i="133"/>
  <c r="H54" i="133"/>
  <c r="G54" i="133"/>
  <c r="F54" i="133"/>
  <c r="N52" i="133"/>
  <c r="M52" i="133"/>
  <c r="L52" i="133"/>
  <c r="K52" i="133"/>
  <c r="J52" i="133"/>
  <c r="I52" i="133"/>
  <c r="H52" i="133"/>
  <c r="G52" i="133"/>
  <c r="F52" i="133"/>
  <c r="H51" i="133"/>
  <c r="G51" i="133"/>
  <c r="F51" i="133"/>
  <c r="N46" i="133"/>
  <c r="M46" i="133"/>
  <c r="L46" i="133"/>
  <c r="K46" i="133"/>
  <c r="J46" i="133"/>
  <c r="I46" i="133"/>
  <c r="H46" i="133"/>
  <c r="G46" i="133"/>
  <c r="F46" i="133"/>
  <c r="H45" i="133"/>
  <c r="G45" i="133"/>
  <c r="F45" i="133"/>
  <c r="N43" i="133"/>
  <c r="M43" i="133"/>
  <c r="L43" i="133"/>
  <c r="K43" i="133"/>
  <c r="J43" i="133"/>
  <c r="I43" i="133"/>
  <c r="H43" i="133"/>
  <c r="G43" i="133"/>
  <c r="F43" i="133"/>
  <c r="H42" i="133"/>
  <c r="G42" i="133"/>
  <c r="F42" i="133"/>
  <c r="N40" i="133"/>
  <c r="M40" i="133"/>
  <c r="L40" i="133"/>
  <c r="K40" i="133"/>
  <c r="J40" i="133"/>
  <c r="I40" i="133"/>
  <c r="H40" i="133"/>
  <c r="G40" i="133"/>
  <c r="F40" i="133"/>
  <c r="H39" i="133"/>
  <c r="G39" i="133"/>
  <c r="F39" i="133"/>
  <c r="N34" i="133"/>
  <c r="M34" i="133"/>
  <c r="L34" i="133"/>
  <c r="K34" i="133"/>
  <c r="J34" i="133"/>
  <c r="I34" i="133"/>
  <c r="H34" i="133"/>
  <c r="G34" i="133"/>
  <c r="F34" i="133"/>
  <c r="H33" i="133"/>
  <c r="G33" i="133"/>
  <c r="F33" i="133"/>
  <c r="N31" i="133"/>
  <c r="M31" i="133"/>
  <c r="L31" i="133"/>
  <c r="K31" i="133"/>
  <c r="J31" i="133"/>
  <c r="I31" i="133"/>
  <c r="H31" i="133"/>
  <c r="G31" i="133"/>
  <c r="F31" i="133"/>
  <c r="H30" i="133"/>
  <c r="G30" i="133"/>
  <c r="F30" i="133"/>
  <c r="N28" i="133"/>
  <c r="M28" i="133"/>
  <c r="L28" i="133"/>
  <c r="K28" i="133"/>
  <c r="J28" i="133"/>
  <c r="I28" i="133"/>
  <c r="H28" i="133"/>
  <c r="G28" i="133"/>
  <c r="F28" i="133"/>
  <c r="H27" i="133"/>
  <c r="G27" i="133"/>
  <c r="F27" i="133"/>
  <c r="N22" i="133"/>
  <c r="M22" i="133"/>
  <c r="L22" i="133"/>
  <c r="K22" i="133"/>
  <c r="J22" i="133"/>
  <c r="I22" i="133"/>
  <c r="H22" i="133"/>
  <c r="G22" i="133"/>
  <c r="F22" i="133"/>
  <c r="H21" i="133"/>
  <c r="G21" i="133"/>
  <c r="F21" i="133"/>
  <c r="M19" i="133"/>
  <c r="N19" i="133"/>
  <c r="L19" i="133"/>
  <c r="K19" i="133"/>
  <c r="J19" i="133"/>
  <c r="I19" i="133"/>
  <c r="H19" i="133"/>
  <c r="G19" i="133"/>
  <c r="F19" i="133"/>
  <c r="H18" i="133"/>
  <c r="G18" i="133"/>
  <c r="F18" i="133"/>
  <c r="K85" i="128"/>
  <c r="J85" i="128"/>
  <c r="I85" i="128"/>
  <c r="H85" i="128"/>
  <c r="G85" i="128"/>
  <c r="F85" i="128"/>
  <c r="H84" i="128"/>
  <c r="G84" i="128"/>
  <c r="F84" i="128"/>
  <c r="K79" i="128"/>
  <c r="J79" i="128"/>
  <c r="I79" i="128"/>
  <c r="H79" i="128"/>
  <c r="G79" i="128"/>
  <c r="F79" i="128"/>
  <c r="H78" i="128"/>
  <c r="G78" i="128"/>
  <c r="F78" i="128"/>
  <c r="K76" i="128"/>
  <c r="J76" i="128"/>
  <c r="I76" i="128"/>
  <c r="H76" i="128"/>
  <c r="G76" i="128"/>
  <c r="F76" i="128"/>
  <c r="H75" i="128"/>
  <c r="G75" i="128"/>
  <c r="F75" i="128"/>
  <c r="K73" i="128"/>
  <c r="J73" i="128"/>
  <c r="I73" i="128"/>
  <c r="H73" i="128"/>
  <c r="G73" i="128"/>
  <c r="F73" i="128"/>
  <c r="H72" i="128"/>
  <c r="G72" i="128"/>
  <c r="F72" i="128"/>
  <c r="K70" i="128"/>
  <c r="J70" i="128"/>
  <c r="I70" i="128"/>
  <c r="H70" i="128"/>
  <c r="G70" i="128"/>
  <c r="F70" i="128"/>
  <c r="H69" i="128"/>
  <c r="G69" i="128"/>
  <c r="F69" i="128"/>
  <c r="K67" i="128"/>
  <c r="J67" i="128"/>
  <c r="I67" i="128"/>
  <c r="H67" i="128"/>
  <c r="G67" i="128"/>
  <c r="F67" i="128"/>
  <c r="H66" i="128"/>
  <c r="G66" i="128"/>
  <c r="F66" i="128"/>
  <c r="K64" i="128"/>
  <c r="J64" i="128"/>
  <c r="I64" i="128"/>
  <c r="H64" i="128"/>
  <c r="G64" i="128"/>
  <c r="F64" i="128"/>
  <c r="H63" i="128"/>
  <c r="G63" i="128"/>
  <c r="F63" i="128"/>
  <c r="K58" i="128"/>
  <c r="J58" i="128"/>
  <c r="I58" i="128"/>
  <c r="H58" i="128"/>
  <c r="G58" i="128"/>
  <c r="F58" i="128"/>
  <c r="H57" i="128"/>
  <c r="G57" i="128"/>
  <c r="F57" i="128"/>
  <c r="K55" i="128"/>
  <c r="J55" i="128"/>
  <c r="I55" i="128"/>
  <c r="H55" i="128"/>
  <c r="G55" i="128"/>
  <c r="F55" i="128"/>
  <c r="H54" i="128"/>
  <c r="G54" i="128"/>
  <c r="F54" i="128"/>
  <c r="K52" i="128"/>
  <c r="J52" i="128"/>
  <c r="I52" i="128"/>
  <c r="H52" i="128"/>
  <c r="G52" i="128"/>
  <c r="F52" i="128"/>
  <c r="H51" i="128"/>
  <c r="G51" i="128"/>
  <c r="F51" i="128"/>
  <c r="K46" i="128"/>
  <c r="J46" i="128"/>
  <c r="I46" i="128"/>
  <c r="H46" i="128"/>
  <c r="G46" i="128"/>
  <c r="F46" i="128"/>
  <c r="H45" i="128"/>
  <c r="G45" i="128"/>
  <c r="F45" i="128"/>
  <c r="K43" i="128"/>
  <c r="J43" i="128"/>
  <c r="I43" i="128"/>
  <c r="H43" i="128"/>
  <c r="G43" i="128"/>
  <c r="F43" i="128"/>
  <c r="H42" i="128"/>
  <c r="G42" i="128"/>
  <c r="F42" i="128"/>
  <c r="K40" i="128"/>
  <c r="J40" i="128"/>
  <c r="I40" i="128"/>
  <c r="H40" i="128"/>
  <c r="G40" i="128"/>
  <c r="F40" i="128"/>
  <c r="H39" i="128"/>
  <c r="G39" i="128"/>
  <c r="F39" i="128"/>
  <c r="K34" i="128"/>
  <c r="J34" i="128"/>
  <c r="I34" i="128"/>
  <c r="H34" i="128"/>
  <c r="G34" i="128"/>
  <c r="F34" i="128"/>
  <c r="H33" i="128"/>
  <c r="G33" i="128"/>
  <c r="F33" i="128"/>
  <c r="K31" i="128"/>
  <c r="J31" i="128"/>
  <c r="I31" i="128"/>
  <c r="H31" i="128"/>
  <c r="G31" i="128"/>
  <c r="F31" i="128"/>
  <c r="H30" i="128"/>
  <c r="G30" i="128"/>
  <c r="F30" i="128"/>
  <c r="K28" i="128"/>
  <c r="J28" i="128"/>
  <c r="I28" i="128"/>
  <c r="H28" i="128"/>
  <c r="G28" i="128"/>
  <c r="F28" i="128"/>
  <c r="H27" i="128"/>
  <c r="G27" i="128"/>
  <c r="F27" i="128"/>
  <c r="K22" i="128"/>
  <c r="J22" i="128"/>
  <c r="I22" i="128"/>
  <c r="H22" i="128"/>
  <c r="G22" i="128"/>
  <c r="F22" i="128"/>
  <c r="H21" i="128"/>
  <c r="G21" i="128"/>
  <c r="F21" i="128"/>
  <c r="J19" i="128"/>
  <c r="K19" i="128"/>
  <c r="I19" i="128"/>
  <c r="H19" i="128"/>
  <c r="G19" i="128"/>
  <c r="F19" i="128"/>
  <c r="H18" i="128"/>
  <c r="G18" i="128"/>
  <c r="F18" i="128"/>
  <c r="H85" i="123"/>
  <c r="G85" i="123"/>
  <c r="F85" i="123"/>
  <c r="H79" i="123"/>
  <c r="G79" i="123"/>
  <c r="F79" i="123"/>
  <c r="H76" i="123"/>
  <c r="G76" i="123"/>
  <c r="F76" i="123"/>
  <c r="H73" i="123"/>
  <c r="G73" i="123"/>
  <c r="F73" i="123"/>
  <c r="H70" i="123"/>
  <c r="G70" i="123"/>
  <c r="F70" i="123"/>
  <c r="H67" i="123"/>
  <c r="G67" i="123"/>
  <c r="F67" i="123"/>
  <c r="H64" i="123"/>
  <c r="G64" i="123"/>
  <c r="F64" i="123"/>
  <c r="H58" i="123"/>
  <c r="G58" i="123"/>
  <c r="F58" i="123"/>
  <c r="H55" i="123"/>
  <c r="G55" i="123"/>
  <c r="F55" i="123"/>
  <c r="H52" i="123"/>
  <c r="G52" i="123"/>
  <c r="F52" i="123"/>
  <c r="H46" i="123"/>
  <c r="G46" i="123"/>
  <c r="F46" i="123"/>
  <c r="H43" i="123"/>
  <c r="G43" i="123"/>
  <c r="F43" i="123"/>
  <c r="H40" i="123"/>
  <c r="G40" i="123"/>
  <c r="F40" i="123"/>
  <c r="H34" i="123"/>
  <c r="G34" i="123"/>
  <c r="F34" i="123"/>
  <c r="H31" i="123"/>
  <c r="G31" i="123"/>
  <c r="F31" i="123"/>
  <c r="H28" i="123"/>
  <c r="G28" i="123"/>
  <c r="F28" i="123"/>
  <c r="H22" i="123"/>
  <c r="G22" i="123"/>
  <c r="F22" i="123"/>
  <c r="Q84" i="123"/>
  <c r="Q84" i="128" s="1"/>
  <c r="Q84" i="133" s="1"/>
  <c r="P84" i="123"/>
  <c r="P84" i="128" s="1"/>
  <c r="P84" i="133" s="1"/>
  <c r="O84" i="123"/>
  <c r="O84" i="128" s="1"/>
  <c r="O84" i="133" s="1"/>
  <c r="N84" i="123"/>
  <c r="N84" i="128" s="1"/>
  <c r="N84" i="133" s="1"/>
  <c r="M84" i="123"/>
  <c r="M84" i="128" s="1"/>
  <c r="M84" i="133" s="1"/>
  <c r="L84" i="123"/>
  <c r="L84" i="128" s="1"/>
  <c r="L84" i="133" s="1"/>
  <c r="K84" i="123"/>
  <c r="K84" i="133" s="1"/>
  <c r="J84" i="123"/>
  <c r="J84" i="133" s="1"/>
  <c r="I84" i="123"/>
  <c r="I84" i="133" s="1"/>
  <c r="H84" i="123"/>
  <c r="G84" i="123"/>
  <c r="F84" i="123"/>
  <c r="Q78" i="123"/>
  <c r="Q78" i="128" s="1"/>
  <c r="Q78" i="133" s="1"/>
  <c r="P78" i="123"/>
  <c r="P78" i="128" s="1"/>
  <c r="P78" i="133" s="1"/>
  <c r="O78" i="123"/>
  <c r="O78" i="128" s="1"/>
  <c r="O78" i="133" s="1"/>
  <c r="N78" i="123"/>
  <c r="N78" i="128" s="1"/>
  <c r="N78" i="133" s="1"/>
  <c r="M78" i="123"/>
  <c r="M78" i="128" s="1"/>
  <c r="M78" i="133" s="1"/>
  <c r="L78" i="123"/>
  <c r="L78" i="128" s="1"/>
  <c r="L78" i="133" s="1"/>
  <c r="K78" i="123"/>
  <c r="K78" i="128" s="1"/>
  <c r="J78" i="123"/>
  <c r="J78" i="133" s="1"/>
  <c r="I78" i="123"/>
  <c r="I78" i="128" s="1"/>
  <c r="H78" i="123"/>
  <c r="G78" i="123"/>
  <c r="F78" i="123"/>
  <c r="Q75" i="123"/>
  <c r="Q75" i="128" s="1"/>
  <c r="Q75" i="133" s="1"/>
  <c r="P75" i="123"/>
  <c r="P75" i="128" s="1"/>
  <c r="P75" i="133" s="1"/>
  <c r="O75" i="123"/>
  <c r="O75" i="128" s="1"/>
  <c r="O75" i="133" s="1"/>
  <c r="N75" i="123"/>
  <c r="N75" i="128" s="1"/>
  <c r="N75" i="133" s="1"/>
  <c r="M75" i="123"/>
  <c r="M75" i="128" s="1"/>
  <c r="M75" i="133" s="1"/>
  <c r="L75" i="123"/>
  <c r="L75" i="128" s="1"/>
  <c r="L75" i="133" s="1"/>
  <c r="K75" i="123"/>
  <c r="K75" i="133" s="1"/>
  <c r="J75" i="123"/>
  <c r="J75" i="133" s="1"/>
  <c r="I75" i="123"/>
  <c r="I75" i="133" s="1"/>
  <c r="H75" i="123"/>
  <c r="G75" i="123"/>
  <c r="F75" i="123"/>
  <c r="Q72" i="123"/>
  <c r="Q72" i="128" s="1"/>
  <c r="Q72" i="133" s="1"/>
  <c r="P72" i="123"/>
  <c r="P72" i="128" s="1"/>
  <c r="P72" i="133" s="1"/>
  <c r="O72" i="123"/>
  <c r="O72" i="128" s="1"/>
  <c r="O72" i="133" s="1"/>
  <c r="N72" i="123"/>
  <c r="N72" i="128" s="1"/>
  <c r="N72" i="133" s="1"/>
  <c r="M72" i="123"/>
  <c r="M72" i="128" s="1"/>
  <c r="M72" i="133" s="1"/>
  <c r="L72" i="123"/>
  <c r="L72" i="128" s="1"/>
  <c r="L72" i="133" s="1"/>
  <c r="K72" i="123"/>
  <c r="K72" i="133" s="1"/>
  <c r="J72" i="123"/>
  <c r="J72" i="133" s="1"/>
  <c r="I72" i="123"/>
  <c r="I72" i="133" s="1"/>
  <c r="H72" i="123"/>
  <c r="G72" i="123"/>
  <c r="F72" i="123"/>
  <c r="Q69" i="123"/>
  <c r="Q69" i="128" s="1"/>
  <c r="Q69" i="133" s="1"/>
  <c r="P69" i="123"/>
  <c r="P69" i="128" s="1"/>
  <c r="P69" i="133" s="1"/>
  <c r="O69" i="123"/>
  <c r="O69" i="128" s="1"/>
  <c r="O69" i="133" s="1"/>
  <c r="N69" i="123"/>
  <c r="N69" i="128" s="1"/>
  <c r="N69" i="133" s="1"/>
  <c r="M69" i="123"/>
  <c r="M69" i="128" s="1"/>
  <c r="M69" i="133" s="1"/>
  <c r="L69" i="123"/>
  <c r="L69" i="128" s="1"/>
  <c r="L69" i="133" s="1"/>
  <c r="K69" i="123"/>
  <c r="K69" i="133" s="1"/>
  <c r="J69" i="123"/>
  <c r="J69" i="128" s="1"/>
  <c r="I69" i="123"/>
  <c r="I69" i="133" s="1"/>
  <c r="H69" i="123"/>
  <c r="G69" i="123"/>
  <c r="F69" i="123"/>
  <c r="Q66" i="123"/>
  <c r="Q66" i="128" s="1"/>
  <c r="Q66" i="133" s="1"/>
  <c r="P66" i="123"/>
  <c r="P66" i="128" s="1"/>
  <c r="P66" i="133" s="1"/>
  <c r="O66" i="123"/>
  <c r="O66" i="128" s="1"/>
  <c r="O66" i="133" s="1"/>
  <c r="N66" i="123"/>
  <c r="N66" i="128" s="1"/>
  <c r="N66" i="133" s="1"/>
  <c r="M66" i="123"/>
  <c r="M66" i="128" s="1"/>
  <c r="M66" i="133" s="1"/>
  <c r="L66" i="123"/>
  <c r="L66" i="128" s="1"/>
  <c r="L66" i="133" s="1"/>
  <c r="K66" i="123"/>
  <c r="K66" i="133" s="1"/>
  <c r="J66" i="123"/>
  <c r="J66" i="133" s="1"/>
  <c r="I66" i="123"/>
  <c r="I66" i="133" s="1"/>
  <c r="H66" i="123"/>
  <c r="G66" i="123"/>
  <c r="F66" i="123"/>
  <c r="Q63" i="123"/>
  <c r="Q63" i="128" s="1"/>
  <c r="Q63" i="133" s="1"/>
  <c r="P63" i="123"/>
  <c r="P63" i="128" s="1"/>
  <c r="P63" i="133" s="1"/>
  <c r="O63" i="123"/>
  <c r="O63" i="128" s="1"/>
  <c r="O63" i="133" s="1"/>
  <c r="N63" i="123"/>
  <c r="N63" i="128" s="1"/>
  <c r="N63" i="133" s="1"/>
  <c r="M63" i="123"/>
  <c r="M63" i="128" s="1"/>
  <c r="M63" i="133" s="1"/>
  <c r="L63" i="123"/>
  <c r="L63" i="128" s="1"/>
  <c r="L63" i="133" s="1"/>
  <c r="K63" i="123"/>
  <c r="K63" i="133" s="1"/>
  <c r="J63" i="123"/>
  <c r="J63" i="133" s="1"/>
  <c r="I63" i="123"/>
  <c r="I63" i="133" s="1"/>
  <c r="H63" i="123"/>
  <c r="G63" i="123"/>
  <c r="F63" i="123"/>
  <c r="Q57" i="123"/>
  <c r="Q57" i="128" s="1"/>
  <c r="Q57" i="133" s="1"/>
  <c r="P57" i="123"/>
  <c r="P57" i="128" s="1"/>
  <c r="P57" i="133" s="1"/>
  <c r="O57" i="123"/>
  <c r="O57" i="128" s="1"/>
  <c r="O57" i="133" s="1"/>
  <c r="N57" i="123"/>
  <c r="N57" i="128" s="1"/>
  <c r="N57" i="133" s="1"/>
  <c r="M57" i="123"/>
  <c r="M57" i="128" s="1"/>
  <c r="M57" i="133" s="1"/>
  <c r="L57" i="123"/>
  <c r="L57" i="128" s="1"/>
  <c r="L57" i="133" s="1"/>
  <c r="K57" i="123"/>
  <c r="K57" i="128" s="1"/>
  <c r="J57" i="123"/>
  <c r="J57" i="133" s="1"/>
  <c r="I57" i="123"/>
  <c r="I57" i="128" s="1"/>
  <c r="H57" i="123"/>
  <c r="G57" i="123"/>
  <c r="F57" i="123"/>
  <c r="Q54" i="123"/>
  <c r="Q54" i="128" s="1"/>
  <c r="Q54" i="133" s="1"/>
  <c r="P54" i="123"/>
  <c r="P54" i="128" s="1"/>
  <c r="P54" i="133" s="1"/>
  <c r="O54" i="123"/>
  <c r="O54" i="128" s="1"/>
  <c r="O54" i="133" s="1"/>
  <c r="N54" i="123"/>
  <c r="N54" i="128" s="1"/>
  <c r="N54" i="133" s="1"/>
  <c r="M54" i="123"/>
  <c r="M54" i="128" s="1"/>
  <c r="M54" i="133" s="1"/>
  <c r="L54" i="123"/>
  <c r="L54" i="128" s="1"/>
  <c r="L54" i="133" s="1"/>
  <c r="K54" i="123"/>
  <c r="K54" i="133" s="1"/>
  <c r="J54" i="123"/>
  <c r="J54" i="133" s="1"/>
  <c r="I54" i="123"/>
  <c r="I54" i="133" s="1"/>
  <c r="H54" i="123"/>
  <c r="G54" i="123"/>
  <c r="F54" i="123"/>
  <c r="Q51" i="123"/>
  <c r="Q51" i="128" s="1"/>
  <c r="Q51" i="133" s="1"/>
  <c r="P51" i="123"/>
  <c r="P51" i="128" s="1"/>
  <c r="P51" i="133" s="1"/>
  <c r="O51" i="123"/>
  <c r="O51" i="128" s="1"/>
  <c r="O51" i="133" s="1"/>
  <c r="N51" i="123"/>
  <c r="N51" i="128" s="1"/>
  <c r="N51" i="133" s="1"/>
  <c r="M51" i="123"/>
  <c r="M51" i="128" s="1"/>
  <c r="M51" i="133" s="1"/>
  <c r="L51" i="123"/>
  <c r="L51" i="128" s="1"/>
  <c r="L51" i="133" s="1"/>
  <c r="K51" i="123"/>
  <c r="K51" i="133" s="1"/>
  <c r="J51" i="123"/>
  <c r="J51" i="133" s="1"/>
  <c r="I51" i="123"/>
  <c r="I51" i="133" s="1"/>
  <c r="H51" i="123"/>
  <c r="G51" i="123"/>
  <c r="F51" i="123"/>
  <c r="Q45" i="123"/>
  <c r="Q45" i="128" s="1"/>
  <c r="Q45" i="133" s="1"/>
  <c r="P45" i="123"/>
  <c r="P45" i="128" s="1"/>
  <c r="P45" i="133" s="1"/>
  <c r="O45" i="123"/>
  <c r="O45" i="128" s="1"/>
  <c r="O45" i="133" s="1"/>
  <c r="N45" i="123"/>
  <c r="N45" i="128" s="1"/>
  <c r="N45" i="133" s="1"/>
  <c r="M45" i="123"/>
  <c r="M45" i="128" s="1"/>
  <c r="M45" i="133" s="1"/>
  <c r="L45" i="123"/>
  <c r="L45" i="128" s="1"/>
  <c r="L45" i="133" s="1"/>
  <c r="K45" i="123"/>
  <c r="K45" i="133" s="1"/>
  <c r="J45" i="123"/>
  <c r="J45" i="128" s="1"/>
  <c r="I45" i="123"/>
  <c r="I45" i="133" s="1"/>
  <c r="H45" i="123"/>
  <c r="G45" i="123"/>
  <c r="F45" i="123"/>
  <c r="Q42" i="123"/>
  <c r="Q42" i="128" s="1"/>
  <c r="Q42" i="133" s="1"/>
  <c r="P42" i="123"/>
  <c r="P42" i="128" s="1"/>
  <c r="P42" i="133" s="1"/>
  <c r="O42" i="123"/>
  <c r="O42" i="128" s="1"/>
  <c r="O42" i="133" s="1"/>
  <c r="N42" i="123"/>
  <c r="N42" i="128" s="1"/>
  <c r="N42" i="133" s="1"/>
  <c r="M42" i="123"/>
  <c r="M42" i="128" s="1"/>
  <c r="M42" i="133" s="1"/>
  <c r="L42" i="123"/>
  <c r="L42" i="128" s="1"/>
  <c r="L42" i="133" s="1"/>
  <c r="K42" i="123"/>
  <c r="K42" i="133" s="1"/>
  <c r="J42" i="123"/>
  <c r="J42" i="133" s="1"/>
  <c r="I42" i="123"/>
  <c r="I42" i="133" s="1"/>
  <c r="H42" i="123"/>
  <c r="G42" i="123"/>
  <c r="F42" i="123"/>
  <c r="Q39" i="123"/>
  <c r="Q39" i="128" s="1"/>
  <c r="Q39" i="133" s="1"/>
  <c r="P39" i="123"/>
  <c r="P39" i="128" s="1"/>
  <c r="P39" i="133" s="1"/>
  <c r="O39" i="123"/>
  <c r="O39" i="128" s="1"/>
  <c r="O39" i="133" s="1"/>
  <c r="N39" i="123"/>
  <c r="N39" i="128" s="1"/>
  <c r="N39" i="133" s="1"/>
  <c r="M39" i="123"/>
  <c r="M39" i="128" s="1"/>
  <c r="M39" i="133" s="1"/>
  <c r="L39" i="123"/>
  <c r="L39" i="128" s="1"/>
  <c r="L39" i="133" s="1"/>
  <c r="K39" i="123"/>
  <c r="K39" i="133" s="1"/>
  <c r="J39" i="123"/>
  <c r="J39" i="133" s="1"/>
  <c r="I39" i="123"/>
  <c r="I39" i="133" s="1"/>
  <c r="H39" i="123"/>
  <c r="G39" i="123"/>
  <c r="F39" i="123"/>
  <c r="Q33" i="123"/>
  <c r="Q33" i="128" s="1"/>
  <c r="Q33" i="133" s="1"/>
  <c r="P33" i="123"/>
  <c r="P33" i="128" s="1"/>
  <c r="P33" i="133" s="1"/>
  <c r="O33" i="123"/>
  <c r="O33" i="128" s="1"/>
  <c r="O33" i="133" s="1"/>
  <c r="N33" i="123"/>
  <c r="N33" i="128" s="1"/>
  <c r="N33" i="133" s="1"/>
  <c r="M33" i="123"/>
  <c r="M33" i="128" s="1"/>
  <c r="M33" i="133" s="1"/>
  <c r="L33" i="123"/>
  <c r="L33" i="128" s="1"/>
  <c r="L33" i="133" s="1"/>
  <c r="K33" i="123"/>
  <c r="K33" i="128" s="1"/>
  <c r="J33" i="123"/>
  <c r="J33" i="133" s="1"/>
  <c r="I33" i="123"/>
  <c r="I33" i="128" s="1"/>
  <c r="H33" i="123"/>
  <c r="G33" i="123"/>
  <c r="F33" i="123"/>
  <c r="Q30" i="123"/>
  <c r="Q30" i="128" s="1"/>
  <c r="Q30" i="133" s="1"/>
  <c r="P30" i="123"/>
  <c r="P30" i="128" s="1"/>
  <c r="P30" i="133" s="1"/>
  <c r="O30" i="123"/>
  <c r="O30" i="128" s="1"/>
  <c r="O30" i="133" s="1"/>
  <c r="N30" i="123"/>
  <c r="N30" i="128" s="1"/>
  <c r="N30" i="133" s="1"/>
  <c r="M30" i="123"/>
  <c r="M30" i="128" s="1"/>
  <c r="M30" i="133" s="1"/>
  <c r="L30" i="123"/>
  <c r="L30" i="128" s="1"/>
  <c r="L30" i="133" s="1"/>
  <c r="K30" i="123"/>
  <c r="K30" i="133" s="1"/>
  <c r="J30" i="123"/>
  <c r="J30" i="133" s="1"/>
  <c r="I30" i="123"/>
  <c r="I30" i="133" s="1"/>
  <c r="H30" i="123"/>
  <c r="G30" i="123"/>
  <c r="F30" i="123"/>
  <c r="Q27" i="123"/>
  <c r="Q27" i="128" s="1"/>
  <c r="Q27" i="133" s="1"/>
  <c r="P27" i="123"/>
  <c r="P27" i="128" s="1"/>
  <c r="P27" i="133" s="1"/>
  <c r="O27" i="123"/>
  <c r="O27" i="128" s="1"/>
  <c r="N27" i="123"/>
  <c r="N27" i="128" s="1"/>
  <c r="N27" i="133" s="1"/>
  <c r="M27" i="123"/>
  <c r="M27" i="128" s="1"/>
  <c r="M27" i="133" s="1"/>
  <c r="L27" i="123"/>
  <c r="L27" i="128" s="1"/>
  <c r="L27" i="133" s="1"/>
  <c r="K27" i="123"/>
  <c r="K27" i="133" s="1"/>
  <c r="J27" i="123"/>
  <c r="J27" i="133" s="1"/>
  <c r="I27" i="123"/>
  <c r="I27" i="133" s="1"/>
  <c r="H27" i="123"/>
  <c r="G27" i="123"/>
  <c r="F27" i="123"/>
  <c r="G21" i="123"/>
  <c r="H21" i="123"/>
  <c r="I21" i="123"/>
  <c r="I21" i="133" s="1"/>
  <c r="J21" i="123"/>
  <c r="J21" i="128" s="1"/>
  <c r="K21" i="123"/>
  <c r="K21" i="133" s="1"/>
  <c r="L21" i="123"/>
  <c r="L21" i="128" s="1"/>
  <c r="L21" i="133" s="1"/>
  <c r="M21" i="123"/>
  <c r="M21" i="128" s="1"/>
  <c r="M21" i="133" s="1"/>
  <c r="N21" i="123"/>
  <c r="N21" i="128" s="1"/>
  <c r="N21" i="133" s="1"/>
  <c r="O21" i="123"/>
  <c r="O21" i="128" s="1"/>
  <c r="O21" i="133" s="1"/>
  <c r="P21" i="123"/>
  <c r="P21" i="128" s="1"/>
  <c r="P21" i="133" s="1"/>
  <c r="Q21" i="123"/>
  <c r="Q21" i="128" s="1"/>
  <c r="Q21" i="133" s="1"/>
  <c r="F21" i="123"/>
  <c r="G19" i="123"/>
  <c r="H19" i="123"/>
  <c r="F19" i="123"/>
  <c r="G18" i="123"/>
  <c r="H18" i="123"/>
  <c r="I18" i="123"/>
  <c r="I18" i="128" s="1"/>
  <c r="J18" i="123"/>
  <c r="J18" i="133" s="1"/>
  <c r="K18" i="123"/>
  <c r="K18" i="133" s="1"/>
  <c r="L18" i="123"/>
  <c r="L18" i="128" s="1"/>
  <c r="M18" i="123"/>
  <c r="M18" i="128" s="1"/>
  <c r="M18" i="133" s="1"/>
  <c r="N18" i="123"/>
  <c r="N18" i="128" s="1"/>
  <c r="O18" i="123"/>
  <c r="O18" i="128" s="1"/>
  <c r="O18" i="133" s="1"/>
  <c r="P18" i="123"/>
  <c r="P18" i="128" s="1"/>
  <c r="Q18" i="123"/>
  <c r="Q18" i="128" s="1"/>
  <c r="Q18" i="133" s="1"/>
  <c r="F18" i="123"/>
  <c r="Q38" i="132"/>
  <c r="Q35" i="132"/>
  <c r="Q31" i="132"/>
  <c r="Q27" i="132"/>
  <c r="Q23" i="132"/>
  <c r="Q19" i="132"/>
  <c r="N38" i="132"/>
  <c r="N35" i="132"/>
  <c r="N31" i="132"/>
  <c r="N27" i="132"/>
  <c r="N23" i="132"/>
  <c r="N19" i="127"/>
  <c r="H38" i="127"/>
  <c r="H35" i="132"/>
  <c r="H31" i="132"/>
  <c r="H27" i="132"/>
  <c r="H23" i="127"/>
  <c r="H19" i="132"/>
  <c r="K38" i="127"/>
  <c r="K35" i="127"/>
  <c r="K31" i="122"/>
  <c r="K27" i="127"/>
  <c r="K23" i="122"/>
  <c r="K19" i="127"/>
  <c r="R53" i="121"/>
  <c r="I96" i="134"/>
  <c r="I95" i="134"/>
  <c r="I93" i="134"/>
  <c r="I92" i="134"/>
  <c r="I90" i="134"/>
  <c r="I89" i="134"/>
  <c r="I84" i="134"/>
  <c r="I83" i="134"/>
  <c r="I63" i="134"/>
  <c r="I62" i="134"/>
  <c r="I51" i="134"/>
  <c r="I50" i="134"/>
  <c r="I39" i="134"/>
  <c r="I38" i="134"/>
  <c r="I27" i="134"/>
  <c r="I26" i="134"/>
  <c r="H18" i="134"/>
  <c r="G18" i="134"/>
  <c r="F18" i="134"/>
  <c r="E18" i="134"/>
  <c r="E9" i="134"/>
  <c r="D9" i="134"/>
  <c r="Q97" i="133"/>
  <c r="P97" i="133"/>
  <c r="O97" i="133"/>
  <c r="R94" i="133"/>
  <c r="R93" i="133"/>
  <c r="P92" i="133"/>
  <c r="O92" i="133"/>
  <c r="N92" i="133"/>
  <c r="M92" i="133"/>
  <c r="L92" i="133"/>
  <c r="K92" i="133"/>
  <c r="J92" i="133"/>
  <c r="I92" i="133"/>
  <c r="H92" i="133"/>
  <c r="G92" i="133"/>
  <c r="F92" i="133"/>
  <c r="R91" i="133"/>
  <c r="R90" i="133"/>
  <c r="P89" i="133"/>
  <c r="O89" i="133"/>
  <c r="N89" i="133"/>
  <c r="M89" i="133"/>
  <c r="L89" i="133"/>
  <c r="K89" i="133"/>
  <c r="J89" i="133"/>
  <c r="I89" i="133"/>
  <c r="H89" i="133"/>
  <c r="G89" i="133"/>
  <c r="F89" i="133"/>
  <c r="R88" i="133"/>
  <c r="R87" i="133"/>
  <c r="P86" i="133"/>
  <c r="O86" i="133"/>
  <c r="N86" i="133"/>
  <c r="M86" i="133"/>
  <c r="L86" i="133"/>
  <c r="K86" i="133"/>
  <c r="J86" i="133"/>
  <c r="I86" i="133"/>
  <c r="H86" i="133"/>
  <c r="G86" i="133"/>
  <c r="F86" i="133"/>
  <c r="Q83" i="133"/>
  <c r="P83" i="133"/>
  <c r="O83" i="133"/>
  <c r="N83" i="133"/>
  <c r="M83" i="133"/>
  <c r="L83" i="133"/>
  <c r="K83" i="133"/>
  <c r="J83" i="133"/>
  <c r="I83" i="133"/>
  <c r="H83" i="133"/>
  <c r="G83" i="133"/>
  <c r="F83" i="133"/>
  <c r="R82" i="133"/>
  <c r="R81" i="133"/>
  <c r="Q80" i="133"/>
  <c r="P80" i="133"/>
  <c r="O80" i="133"/>
  <c r="N80" i="133"/>
  <c r="M80" i="133"/>
  <c r="L80" i="133"/>
  <c r="K80" i="133"/>
  <c r="J80" i="133"/>
  <c r="I80" i="133"/>
  <c r="H80" i="133"/>
  <c r="G80" i="133"/>
  <c r="F80" i="133"/>
  <c r="Q77" i="133"/>
  <c r="P77" i="133"/>
  <c r="O77" i="133"/>
  <c r="N77" i="133"/>
  <c r="M77" i="133"/>
  <c r="L77" i="133"/>
  <c r="K77" i="133"/>
  <c r="J77" i="133"/>
  <c r="I77" i="133"/>
  <c r="H77" i="133"/>
  <c r="G77" i="133"/>
  <c r="F77" i="133"/>
  <c r="Q74" i="133"/>
  <c r="P74" i="133"/>
  <c r="O74" i="133"/>
  <c r="N74" i="133"/>
  <c r="M74" i="133"/>
  <c r="L74" i="133"/>
  <c r="K74" i="133"/>
  <c r="J74" i="133"/>
  <c r="I74" i="133"/>
  <c r="H74" i="133"/>
  <c r="G74" i="133"/>
  <c r="F74" i="133"/>
  <c r="Q71" i="133"/>
  <c r="P71" i="133"/>
  <c r="O71" i="133"/>
  <c r="N71" i="133"/>
  <c r="M71" i="133"/>
  <c r="L71" i="133"/>
  <c r="K71" i="133"/>
  <c r="J71" i="133"/>
  <c r="I71" i="133"/>
  <c r="H71" i="133"/>
  <c r="G71" i="133"/>
  <c r="F71" i="133"/>
  <c r="Q68" i="133"/>
  <c r="P68" i="133"/>
  <c r="O68" i="133"/>
  <c r="N68" i="133"/>
  <c r="M68" i="133"/>
  <c r="L68" i="133"/>
  <c r="K68" i="133"/>
  <c r="J68" i="133"/>
  <c r="I68" i="133"/>
  <c r="H68" i="133"/>
  <c r="G68" i="133"/>
  <c r="F68" i="133"/>
  <c r="Q65" i="133"/>
  <c r="P65" i="133"/>
  <c r="O65" i="133"/>
  <c r="N65" i="133"/>
  <c r="M65" i="133"/>
  <c r="L65" i="133"/>
  <c r="K65" i="133"/>
  <c r="J65" i="133"/>
  <c r="I65" i="133"/>
  <c r="H65" i="133"/>
  <c r="G65" i="133"/>
  <c r="F65" i="133"/>
  <c r="Q62" i="133"/>
  <c r="P62" i="133"/>
  <c r="O62" i="133"/>
  <c r="N62" i="133"/>
  <c r="M62" i="133"/>
  <c r="L62" i="133"/>
  <c r="K62" i="133"/>
  <c r="J62" i="133"/>
  <c r="I62" i="133"/>
  <c r="H62" i="133"/>
  <c r="G62" i="133"/>
  <c r="F62" i="133"/>
  <c r="R61" i="133"/>
  <c r="R60" i="133"/>
  <c r="Q59" i="133"/>
  <c r="P59" i="133"/>
  <c r="O59" i="133"/>
  <c r="N59" i="133"/>
  <c r="M59" i="133"/>
  <c r="L59" i="133"/>
  <c r="K59" i="133"/>
  <c r="J59" i="133"/>
  <c r="I59" i="133"/>
  <c r="H59" i="133"/>
  <c r="G59" i="133"/>
  <c r="F59" i="133"/>
  <c r="Q56" i="133"/>
  <c r="P56" i="133"/>
  <c r="O56" i="133"/>
  <c r="N56" i="133"/>
  <c r="M56" i="133"/>
  <c r="L56" i="133"/>
  <c r="K56" i="133"/>
  <c r="J56" i="133"/>
  <c r="I56" i="133"/>
  <c r="H56" i="133"/>
  <c r="G56" i="133"/>
  <c r="F56" i="133"/>
  <c r="Q53" i="133"/>
  <c r="P53" i="133"/>
  <c r="O53" i="133"/>
  <c r="N53" i="133"/>
  <c r="M53" i="133"/>
  <c r="L53" i="133"/>
  <c r="K53" i="133"/>
  <c r="J53" i="133"/>
  <c r="I53" i="133"/>
  <c r="H53" i="133"/>
  <c r="G53" i="133"/>
  <c r="F53" i="133"/>
  <c r="Q50" i="133"/>
  <c r="P50" i="133"/>
  <c r="O50" i="133"/>
  <c r="N50" i="133"/>
  <c r="M50" i="133"/>
  <c r="L50" i="133"/>
  <c r="K50" i="133"/>
  <c r="J50" i="133"/>
  <c r="I50" i="133"/>
  <c r="H50" i="133"/>
  <c r="G50" i="133"/>
  <c r="F50" i="133"/>
  <c r="R49" i="133"/>
  <c r="R48" i="133"/>
  <c r="Q47" i="133"/>
  <c r="P47" i="133"/>
  <c r="O47" i="133"/>
  <c r="N47" i="133"/>
  <c r="M47" i="133"/>
  <c r="L47" i="133"/>
  <c r="K47" i="133"/>
  <c r="J47" i="133"/>
  <c r="I47" i="133"/>
  <c r="H47" i="133"/>
  <c r="G47" i="133"/>
  <c r="F47" i="133"/>
  <c r="Q44" i="133"/>
  <c r="P44" i="133"/>
  <c r="O44" i="133"/>
  <c r="N44" i="133"/>
  <c r="M44" i="133"/>
  <c r="L44" i="133"/>
  <c r="K44" i="133"/>
  <c r="J44" i="133"/>
  <c r="I44" i="133"/>
  <c r="H44" i="133"/>
  <c r="G44" i="133"/>
  <c r="F44" i="133"/>
  <c r="Q41" i="133"/>
  <c r="P41" i="133"/>
  <c r="O41" i="133"/>
  <c r="N41" i="133"/>
  <c r="M41" i="133"/>
  <c r="L41" i="133"/>
  <c r="K41" i="133"/>
  <c r="J41" i="133"/>
  <c r="I41" i="133"/>
  <c r="H41" i="133"/>
  <c r="G41" i="133"/>
  <c r="F41" i="133"/>
  <c r="Q38" i="133"/>
  <c r="P38" i="133"/>
  <c r="O38" i="133"/>
  <c r="M38" i="133"/>
  <c r="L38" i="133"/>
  <c r="K38" i="133"/>
  <c r="J38" i="133"/>
  <c r="I38" i="133"/>
  <c r="H38" i="133"/>
  <c r="G38" i="133"/>
  <c r="F38" i="133"/>
  <c r="R37" i="133"/>
  <c r="R36" i="133"/>
  <c r="Q35" i="133"/>
  <c r="P35" i="133"/>
  <c r="O35" i="133"/>
  <c r="N35" i="133"/>
  <c r="M35" i="133"/>
  <c r="L35" i="133"/>
  <c r="K35" i="133"/>
  <c r="J35" i="133"/>
  <c r="I35" i="133"/>
  <c r="H35" i="133"/>
  <c r="G35" i="133"/>
  <c r="F35" i="133"/>
  <c r="Q32" i="133"/>
  <c r="P32" i="133"/>
  <c r="O32" i="133"/>
  <c r="N32" i="133"/>
  <c r="M32" i="133"/>
  <c r="L32" i="133"/>
  <c r="K32" i="133"/>
  <c r="J32" i="133"/>
  <c r="I32" i="133"/>
  <c r="H32" i="133"/>
  <c r="G32" i="133"/>
  <c r="F32" i="133"/>
  <c r="Q29" i="133"/>
  <c r="P29" i="133"/>
  <c r="O29" i="133"/>
  <c r="N29" i="133"/>
  <c r="M29" i="133"/>
  <c r="L29" i="133"/>
  <c r="K29" i="133"/>
  <c r="J29" i="133"/>
  <c r="I29" i="133"/>
  <c r="H29" i="133"/>
  <c r="G29" i="133"/>
  <c r="Q26" i="133"/>
  <c r="P26" i="133"/>
  <c r="O26" i="133"/>
  <c r="M26" i="133"/>
  <c r="L26" i="133"/>
  <c r="K26" i="133"/>
  <c r="J26" i="133"/>
  <c r="I26" i="133"/>
  <c r="H26" i="133"/>
  <c r="G26" i="133"/>
  <c r="F26" i="133"/>
  <c r="R25" i="133"/>
  <c r="R24" i="133"/>
  <c r="Q23" i="133"/>
  <c r="P23" i="133"/>
  <c r="O23" i="133"/>
  <c r="N23" i="133"/>
  <c r="M23" i="133"/>
  <c r="L23" i="133"/>
  <c r="K23" i="133"/>
  <c r="J23" i="133"/>
  <c r="I23" i="133"/>
  <c r="H23" i="133"/>
  <c r="G23" i="133"/>
  <c r="F23" i="133"/>
  <c r="Q20" i="133"/>
  <c r="P20" i="133"/>
  <c r="O20" i="133"/>
  <c r="M20" i="133"/>
  <c r="L20" i="133"/>
  <c r="K20" i="133"/>
  <c r="J20" i="133"/>
  <c r="I20" i="133"/>
  <c r="H20" i="133"/>
  <c r="G20" i="133"/>
  <c r="F20" i="133"/>
  <c r="Q17" i="133"/>
  <c r="P17" i="133"/>
  <c r="O17" i="133"/>
  <c r="N17" i="133"/>
  <c r="M17" i="133"/>
  <c r="L17" i="133"/>
  <c r="K17" i="133"/>
  <c r="J17" i="133"/>
  <c r="I17" i="133"/>
  <c r="H17" i="133"/>
  <c r="G17" i="133"/>
  <c r="R39" i="132"/>
  <c r="R32" i="132"/>
  <c r="R28" i="132"/>
  <c r="R24" i="132"/>
  <c r="D21" i="132"/>
  <c r="R20" i="132"/>
  <c r="D20" i="132"/>
  <c r="D19" i="132"/>
  <c r="D18" i="132"/>
  <c r="R72" i="131"/>
  <c r="C72" i="131"/>
  <c r="C68" i="131"/>
  <c r="C65" i="131"/>
  <c r="C61" i="131"/>
  <c r="C57" i="131"/>
  <c r="C53" i="131"/>
  <c r="C49" i="131"/>
  <c r="C26" i="131"/>
  <c r="L24" i="131"/>
  <c r="I24" i="131"/>
  <c r="F24" i="131"/>
  <c r="L23" i="131"/>
  <c r="I23" i="131"/>
  <c r="F23" i="131"/>
  <c r="L22" i="131"/>
  <c r="I22" i="131"/>
  <c r="F22" i="131"/>
  <c r="L21" i="131"/>
  <c r="I21" i="131"/>
  <c r="F21" i="131"/>
  <c r="L20" i="131"/>
  <c r="I20" i="131"/>
  <c r="F20" i="131"/>
  <c r="L19" i="131"/>
  <c r="I19" i="131"/>
  <c r="L18" i="131"/>
  <c r="I18" i="131"/>
  <c r="D15" i="131"/>
  <c r="C15" i="131"/>
  <c r="P11" i="131"/>
  <c r="I11" i="131"/>
  <c r="C11" i="131"/>
  <c r="I96" i="129"/>
  <c r="I95" i="129"/>
  <c r="I93" i="129"/>
  <c r="I92" i="129"/>
  <c r="I90" i="129"/>
  <c r="I89" i="129"/>
  <c r="I84" i="129"/>
  <c r="I83" i="129"/>
  <c r="I63" i="129"/>
  <c r="I62" i="129"/>
  <c r="I51" i="129"/>
  <c r="I50" i="129"/>
  <c r="I39" i="129"/>
  <c r="I38" i="129"/>
  <c r="I27" i="129"/>
  <c r="I26" i="129"/>
  <c r="H18" i="129"/>
  <c r="G18" i="129"/>
  <c r="F18" i="129"/>
  <c r="E18" i="129"/>
  <c r="E9" i="129"/>
  <c r="D9" i="129"/>
  <c r="Q97" i="128"/>
  <c r="P97" i="128"/>
  <c r="O97" i="128"/>
  <c r="N97" i="128"/>
  <c r="M97" i="128"/>
  <c r="L97" i="128"/>
  <c r="R94" i="128"/>
  <c r="R93" i="128"/>
  <c r="P92" i="128"/>
  <c r="O92" i="128"/>
  <c r="N92" i="128"/>
  <c r="M92" i="128"/>
  <c r="L92" i="128"/>
  <c r="K92" i="128"/>
  <c r="J92" i="128"/>
  <c r="I92" i="128"/>
  <c r="H92" i="128"/>
  <c r="G92" i="128"/>
  <c r="F92" i="128"/>
  <c r="R91" i="128"/>
  <c r="R90" i="128"/>
  <c r="P89" i="128"/>
  <c r="O89" i="128"/>
  <c r="N89" i="128"/>
  <c r="M89" i="128"/>
  <c r="L89" i="128"/>
  <c r="K89" i="128"/>
  <c r="J89" i="128"/>
  <c r="I89" i="128"/>
  <c r="H89" i="128"/>
  <c r="G89" i="128"/>
  <c r="F89" i="128"/>
  <c r="R88" i="128"/>
  <c r="R87" i="128"/>
  <c r="P86" i="128"/>
  <c r="O86" i="128"/>
  <c r="N86" i="128"/>
  <c r="M86" i="128"/>
  <c r="L86" i="128"/>
  <c r="K86" i="128"/>
  <c r="J86" i="128"/>
  <c r="I86" i="128"/>
  <c r="H86" i="128"/>
  <c r="G86" i="128"/>
  <c r="F86" i="128"/>
  <c r="Q83" i="128"/>
  <c r="P83" i="128"/>
  <c r="O83" i="128"/>
  <c r="N83" i="128"/>
  <c r="M83" i="128"/>
  <c r="L83" i="128"/>
  <c r="K83" i="128"/>
  <c r="J83" i="128"/>
  <c r="I83" i="128"/>
  <c r="H83" i="128"/>
  <c r="G83" i="128"/>
  <c r="F83" i="128"/>
  <c r="R82" i="128"/>
  <c r="R81" i="128"/>
  <c r="Q80" i="128"/>
  <c r="P80" i="128"/>
  <c r="O80" i="128"/>
  <c r="N80" i="128"/>
  <c r="M80" i="128"/>
  <c r="L80" i="128"/>
  <c r="K80" i="128"/>
  <c r="J80" i="128"/>
  <c r="I80" i="128"/>
  <c r="H80" i="128"/>
  <c r="G80" i="128"/>
  <c r="F80" i="128"/>
  <c r="Q77" i="128"/>
  <c r="P77" i="128"/>
  <c r="O77" i="128"/>
  <c r="N77" i="128"/>
  <c r="M77" i="128"/>
  <c r="L77" i="128"/>
  <c r="K77" i="128"/>
  <c r="J77" i="128"/>
  <c r="I77" i="128"/>
  <c r="H77" i="128"/>
  <c r="G77" i="128"/>
  <c r="F77" i="128"/>
  <c r="Q74" i="128"/>
  <c r="P74" i="128"/>
  <c r="O74" i="128"/>
  <c r="N74" i="128"/>
  <c r="M74" i="128"/>
  <c r="L74" i="128"/>
  <c r="K74" i="128"/>
  <c r="J74" i="128"/>
  <c r="I74" i="128"/>
  <c r="H74" i="128"/>
  <c r="G74" i="128"/>
  <c r="F74" i="128"/>
  <c r="Q71" i="128"/>
  <c r="P71" i="128"/>
  <c r="O71" i="128"/>
  <c r="N71" i="128"/>
  <c r="M71" i="128"/>
  <c r="L71" i="128"/>
  <c r="K71" i="128"/>
  <c r="J71" i="128"/>
  <c r="I71" i="128"/>
  <c r="H71" i="128"/>
  <c r="G71" i="128"/>
  <c r="F71" i="128"/>
  <c r="Q68" i="128"/>
  <c r="P68" i="128"/>
  <c r="O68" i="128"/>
  <c r="N68" i="128"/>
  <c r="M68" i="128"/>
  <c r="L68" i="128"/>
  <c r="K68" i="128"/>
  <c r="J68" i="128"/>
  <c r="I68" i="128"/>
  <c r="H68" i="128"/>
  <c r="G68" i="128"/>
  <c r="F68" i="128"/>
  <c r="Q65" i="128"/>
  <c r="P65" i="128"/>
  <c r="O65" i="128"/>
  <c r="N65" i="128"/>
  <c r="M65" i="128"/>
  <c r="L65" i="128"/>
  <c r="K65" i="128"/>
  <c r="J65" i="128"/>
  <c r="I65" i="128"/>
  <c r="H65" i="128"/>
  <c r="G65" i="128"/>
  <c r="F65" i="128"/>
  <c r="Q62" i="128"/>
  <c r="P62" i="128"/>
  <c r="O62" i="128"/>
  <c r="N62" i="128"/>
  <c r="M62" i="128"/>
  <c r="L62" i="128"/>
  <c r="K62" i="128"/>
  <c r="J62" i="128"/>
  <c r="I62" i="128"/>
  <c r="H62" i="128"/>
  <c r="G62" i="128"/>
  <c r="F62" i="128"/>
  <c r="R61" i="128"/>
  <c r="R60" i="128"/>
  <c r="Q59" i="128"/>
  <c r="P59" i="128"/>
  <c r="O59" i="128"/>
  <c r="N59" i="128"/>
  <c r="M59" i="128"/>
  <c r="L59" i="128"/>
  <c r="K59" i="128"/>
  <c r="J59" i="128"/>
  <c r="I59" i="128"/>
  <c r="H59" i="128"/>
  <c r="G59" i="128"/>
  <c r="F59" i="128"/>
  <c r="Q56" i="128"/>
  <c r="P56" i="128"/>
  <c r="O56" i="128"/>
  <c r="N56" i="128"/>
  <c r="M56" i="128"/>
  <c r="L56" i="128"/>
  <c r="K56" i="128"/>
  <c r="J56" i="128"/>
  <c r="I56" i="128"/>
  <c r="H56" i="128"/>
  <c r="G56" i="128"/>
  <c r="F56" i="128"/>
  <c r="Q53" i="128"/>
  <c r="P53" i="128"/>
  <c r="O53" i="128"/>
  <c r="N53" i="128"/>
  <c r="M53" i="128"/>
  <c r="L53" i="128"/>
  <c r="K53" i="128"/>
  <c r="J53" i="128"/>
  <c r="I53" i="128"/>
  <c r="H53" i="128"/>
  <c r="G53" i="128"/>
  <c r="F53" i="128"/>
  <c r="Q50" i="128"/>
  <c r="P50" i="128"/>
  <c r="O50" i="128"/>
  <c r="N50" i="128"/>
  <c r="M50" i="128"/>
  <c r="L50" i="128"/>
  <c r="K50" i="128"/>
  <c r="J50" i="128"/>
  <c r="I50" i="128"/>
  <c r="H50" i="128"/>
  <c r="G50" i="128"/>
  <c r="F50" i="128"/>
  <c r="R49" i="128"/>
  <c r="R48" i="128"/>
  <c r="Q47" i="128"/>
  <c r="P47" i="128"/>
  <c r="O47" i="128"/>
  <c r="N47" i="128"/>
  <c r="M47" i="128"/>
  <c r="L47" i="128"/>
  <c r="K47" i="128"/>
  <c r="J47" i="128"/>
  <c r="I47" i="128"/>
  <c r="H47" i="128"/>
  <c r="G47" i="128"/>
  <c r="F47" i="128"/>
  <c r="Q44" i="128"/>
  <c r="P44" i="128"/>
  <c r="O44" i="128"/>
  <c r="N44" i="128"/>
  <c r="M44" i="128"/>
  <c r="L44" i="128"/>
  <c r="K44" i="128"/>
  <c r="J44" i="128"/>
  <c r="I44" i="128"/>
  <c r="H44" i="128"/>
  <c r="G44" i="128"/>
  <c r="F44" i="128"/>
  <c r="Q41" i="128"/>
  <c r="P41" i="128"/>
  <c r="O41" i="128"/>
  <c r="N41" i="128"/>
  <c r="M41" i="128"/>
  <c r="L41" i="128"/>
  <c r="K41" i="128"/>
  <c r="J41" i="128"/>
  <c r="I41" i="128"/>
  <c r="H41" i="128"/>
  <c r="G41" i="128"/>
  <c r="F41" i="128"/>
  <c r="Q38" i="128"/>
  <c r="P38" i="128"/>
  <c r="O38" i="128"/>
  <c r="M38" i="128"/>
  <c r="L38" i="128"/>
  <c r="K38" i="128"/>
  <c r="J38" i="128"/>
  <c r="I38" i="128"/>
  <c r="H38" i="128"/>
  <c r="G38" i="128"/>
  <c r="F38" i="128"/>
  <c r="R37" i="128"/>
  <c r="R36" i="128"/>
  <c r="Q35" i="128"/>
  <c r="P35" i="128"/>
  <c r="O35" i="128"/>
  <c r="N35" i="128"/>
  <c r="M35" i="128"/>
  <c r="L35" i="128"/>
  <c r="K35" i="128"/>
  <c r="J35" i="128"/>
  <c r="I35" i="128"/>
  <c r="H35" i="128"/>
  <c r="G35" i="128"/>
  <c r="F35" i="128"/>
  <c r="Q32" i="128"/>
  <c r="P32" i="128"/>
  <c r="O32" i="128"/>
  <c r="N32" i="128"/>
  <c r="M32" i="128"/>
  <c r="L32" i="128"/>
  <c r="K32" i="128"/>
  <c r="J32" i="128"/>
  <c r="I32" i="128"/>
  <c r="H32" i="128"/>
  <c r="G32" i="128"/>
  <c r="F32" i="128"/>
  <c r="Q29" i="128"/>
  <c r="P29" i="128"/>
  <c r="O29" i="128"/>
  <c r="N29" i="128"/>
  <c r="M29" i="128"/>
  <c r="L29" i="128"/>
  <c r="K29" i="128"/>
  <c r="J29" i="128"/>
  <c r="I29" i="128"/>
  <c r="H29" i="128"/>
  <c r="G29" i="128"/>
  <c r="Q26" i="128"/>
  <c r="P26" i="128"/>
  <c r="O26" i="128"/>
  <c r="M26" i="128"/>
  <c r="L26" i="128"/>
  <c r="K26" i="128"/>
  <c r="J26" i="128"/>
  <c r="I26" i="128"/>
  <c r="H26" i="128"/>
  <c r="G26" i="128"/>
  <c r="F26" i="128"/>
  <c r="R25" i="128"/>
  <c r="R24" i="128"/>
  <c r="Q23" i="128"/>
  <c r="P23" i="128"/>
  <c r="O23" i="128"/>
  <c r="N23" i="128"/>
  <c r="M23" i="128"/>
  <c r="L23" i="128"/>
  <c r="K23" i="128"/>
  <c r="J23" i="128"/>
  <c r="I23" i="128"/>
  <c r="H23" i="128"/>
  <c r="G23" i="128"/>
  <c r="F23" i="128"/>
  <c r="Q20" i="128"/>
  <c r="P20" i="128"/>
  <c r="O20" i="128"/>
  <c r="M20" i="128"/>
  <c r="L20" i="128"/>
  <c r="K20" i="128"/>
  <c r="J20" i="128"/>
  <c r="I20" i="128"/>
  <c r="H20" i="128"/>
  <c r="G20" i="128"/>
  <c r="F20" i="128"/>
  <c r="Q17" i="128"/>
  <c r="P17" i="128"/>
  <c r="O17" i="128"/>
  <c r="N17" i="128"/>
  <c r="M17" i="128"/>
  <c r="L17" i="128"/>
  <c r="K17" i="128"/>
  <c r="J17" i="128"/>
  <c r="I17" i="128"/>
  <c r="H17" i="128"/>
  <c r="G17" i="128"/>
  <c r="R39" i="127"/>
  <c r="R32" i="127"/>
  <c r="R28" i="127"/>
  <c r="R24" i="127"/>
  <c r="D21" i="127"/>
  <c r="R20" i="127"/>
  <c r="D20" i="127"/>
  <c r="D19" i="127"/>
  <c r="D18" i="127"/>
  <c r="R72" i="126"/>
  <c r="C72" i="126"/>
  <c r="C68" i="126"/>
  <c r="C65" i="126"/>
  <c r="C61" i="126"/>
  <c r="C57" i="126"/>
  <c r="C53" i="126"/>
  <c r="C49" i="126"/>
  <c r="C26" i="126"/>
  <c r="L24" i="126"/>
  <c r="I24" i="126"/>
  <c r="F24" i="126"/>
  <c r="L23" i="126"/>
  <c r="I23" i="126"/>
  <c r="F23" i="126"/>
  <c r="L22" i="126"/>
  <c r="I22" i="126"/>
  <c r="F22" i="126"/>
  <c r="L21" i="126"/>
  <c r="I21" i="126"/>
  <c r="F21" i="126"/>
  <c r="L20" i="126"/>
  <c r="I20" i="126"/>
  <c r="F20" i="126"/>
  <c r="L19" i="126"/>
  <c r="I19" i="126"/>
  <c r="L18" i="126"/>
  <c r="I18" i="126"/>
  <c r="D15" i="126"/>
  <c r="C15" i="126"/>
  <c r="P11" i="126"/>
  <c r="I11" i="126"/>
  <c r="C11" i="126"/>
  <c r="I96" i="124"/>
  <c r="I95" i="124"/>
  <c r="I93" i="124"/>
  <c r="I92" i="124"/>
  <c r="I90" i="124"/>
  <c r="I89" i="124"/>
  <c r="I84" i="124"/>
  <c r="I83" i="124"/>
  <c r="I63" i="124"/>
  <c r="I62" i="124"/>
  <c r="I51" i="124"/>
  <c r="I50" i="124"/>
  <c r="I39" i="124"/>
  <c r="I38" i="124"/>
  <c r="I27" i="124"/>
  <c r="I26" i="124"/>
  <c r="H18" i="124"/>
  <c r="G18" i="124"/>
  <c r="F18" i="124"/>
  <c r="E18" i="124"/>
  <c r="E9" i="124"/>
  <c r="D9" i="124"/>
  <c r="Q97" i="123"/>
  <c r="P97" i="123"/>
  <c r="O97" i="123"/>
  <c r="N97" i="123"/>
  <c r="M97" i="123"/>
  <c r="L97" i="123"/>
  <c r="K97" i="123"/>
  <c r="J97" i="123"/>
  <c r="I97" i="123"/>
  <c r="R94" i="123"/>
  <c r="R93" i="123"/>
  <c r="P92" i="123"/>
  <c r="O92" i="123"/>
  <c r="N92" i="123"/>
  <c r="M92" i="123"/>
  <c r="L92" i="123"/>
  <c r="K92" i="123"/>
  <c r="J92" i="123"/>
  <c r="I92" i="123"/>
  <c r="H92" i="123"/>
  <c r="G92" i="123"/>
  <c r="F92" i="123"/>
  <c r="R91" i="123"/>
  <c r="R90" i="123"/>
  <c r="P89" i="123"/>
  <c r="O89" i="123"/>
  <c r="N89" i="123"/>
  <c r="M89" i="123"/>
  <c r="L89" i="123"/>
  <c r="K89" i="123"/>
  <c r="J89" i="123"/>
  <c r="I89" i="123"/>
  <c r="H89" i="123"/>
  <c r="G89" i="123"/>
  <c r="F89" i="123"/>
  <c r="R88" i="123"/>
  <c r="R87" i="123"/>
  <c r="P86" i="123"/>
  <c r="O86" i="123"/>
  <c r="N86" i="123"/>
  <c r="M86" i="123"/>
  <c r="L86" i="123"/>
  <c r="K86" i="123"/>
  <c r="J86" i="123"/>
  <c r="I86" i="123"/>
  <c r="H86" i="123"/>
  <c r="G86" i="123"/>
  <c r="F86" i="123"/>
  <c r="Q83" i="123"/>
  <c r="P83" i="123"/>
  <c r="O83" i="123"/>
  <c r="N83" i="123"/>
  <c r="M83" i="123"/>
  <c r="L83" i="123"/>
  <c r="K83" i="123"/>
  <c r="J83" i="123"/>
  <c r="I83" i="123"/>
  <c r="H83" i="123"/>
  <c r="G83" i="123"/>
  <c r="F83" i="123"/>
  <c r="R82" i="123"/>
  <c r="R81" i="123"/>
  <c r="Q80" i="123"/>
  <c r="P80" i="123"/>
  <c r="O80" i="123"/>
  <c r="N80" i="123"/>
  <c r="M80" i="123"/>
  <c r="L80" i="123"/>
  <c r="K80" i="123"/>
  <c r="J80" i="123"/>
  <c r="I80" i="123"/>
  <c r="H80" i="123"/>
  <c r="G80" i="123"/>
  <c r="F80" i="123"/>
  <c r="Q77" i="123"/>
  <c r="P77" i="123"/>
  <c r="O77" i="123"/>
  <c r="N77" i="123"/>
  <c r="M77" i="123"/>
  <c r="L77" i="123"/>
  <c r="K77" i="123"/>
  <c r="J77" i="123"/>
  <c r="I77" i="123"/>
  <c r="H77" i="123"/>
  <c r="G77" i="123"/>
  <c r="F77" i="123"/>
  <c r="Q74" i="123"/>
  <c r="P74" i="123"/>
  <c r="O74" i="123"/>
  <c r="N74" i="123"/>
  <c r="M74" i="123"/>
  <c r="L74" i="123"/>
  <c r="K74" i="123"/>
  <c r="J74" i="123"/>
  <c r="I74" i="123"/>
  <c r="H74" i="123"/>
  <c r="G74" i="123"/>
  <c r="F74" i="123"/>
  <c r="Q71" i="123"/>
  <c r="P71" i="123"/>
  <c r="O71" i="123"/>
  <c r="N71" i="123"/>
  <c r="M71" i="123"/>
  <c r="L71" i="123"/>
  <c r="K71" i="123"/>
  <c r="J71" i="123"/>
  <c r="I71" i="123"/>
  <c r="H71" i="123"/>
  <c r="G71" i="123"/>
  <c r="F71" i="123"/>
  <c r="Q68" i="123"/>
  <c r="P68" i="123"/>
  <c r="O68" i="123"/>
  <c r="N68" i="123"/>
  <c r="M68" i="123"/>
  <c r="L68" i="123"/>
  <c r="K68" i="123"/>
  <c r="J68" i="123"/>
  <c r="I68" i="123"/>
  <c r="H68" i="123"/>
  <c r="G68" i="123"/>
  <c r="F68" i="123"/>
  <c r="Q65" i="123"/>
  <c r="P65" i="123"/>
  <c r="O65" i="123"/>
  <c r="N65" i="123"/>
  <c r="M65" i="123"/>
  <c r="L65" i="123"/>
  <c r="K65" i="123"/>
  <c r="J65" i="123"/>
  <c r="I65" i="123"/>
  <c r="H65" i="123"/>
  <c r="G65" i="123"/>
  <c r="F65" i="123"/>
  <c r="Q62" i="123"/>
  <c r="P62" i="123"/>
  <c r="O62" i="123"/>
  <c r="N62" i="123"/>
  <c r="M62" i="123"/>
  <c r="L62" i="123"/>
  <c r="K62" i="123"/>
  <c r="J62" i="123"/>
  <c r="I62" i="123"/>
  <c r="H62" i="123"/>
  <c r="G62" i="123"/>
  <c r="F62" i="123"/>
  <c r="R61" i="123"/>
  <c r="R60" i="123"/>
  <c r="Q59" i="123"/>
  <c r="P59" i="123"/>
  <c r="O59" i="123"/>
  <c r="N59" i="123"/>
  <c r="M59" i="123"/>
  <c r="L59" i="123"/>
  <c r="K59" i="123"/>
  <c r="J59" i="123"/>
  <c r="I59" i="123"/>
  <c r="H59" i="123"/>
  <c r="G59" i="123"/>
  <c r="F59" i="123"/>
  <c r="Q56" i="123"/>
  <c r="P56" i="123"/>
  <c r="O56" i="123"/>
  <c r="N56" i="123"/>
  <c r="M56" i="123"/>
  <c r="L56" i="123"/>
  <c r="K56" i="123"/>
  <c r="J56" i="123"/>
  <c r="I56" i="123"/>
  <c r="H56" i="123"/>
  <c r="G56" i="123"/>
  <c r="F56" i="123"/>
  <c r="Q53" i="123"/>
  <c r="P53" i="123"/>
  <c r="O53" i="123"/>
  <c r="N53" i="123"/>
  <c r="M53" i="123"/>
  <c r="L53" i="123"/>
  <c r="K53" i="123"/>
  <c r="J53" i="123"/>
  <c r="I53" i="123"/>
  <c r="H53" i="123"/>
  <c r="G53" i="123"/>
  <c r="F53" i="123"/>
  <c r="Q50" i="123"/>
  <c r="P50" i="123"/>
  <c r="O50" i="123"/>
  <c r="N50" i="123"/>
  <c r="M50" i="123"/>
  <c r="L50" i="123"/>
  <c r="K50" i="123"/>
  <c r="J50" i="123"/>
  <c r="I50" i="123"/>
  <c r="H50" i="123"/>
  <c r="G50" i="123"/>
  <c r="F50" i="123"/>
  <c r="R49" i="123"/>
  <c r="R48" i="123"/>
  <c r="Q47" i="123"/>
  <c r="P47" i="123"/>
  <c r="O47" i="123"/>
  <c r="N47" i="123"/>
  <c r="M47" i="123"/>
  <c r="L47" i="123"/>
  <c r="K47" i="123"/>
  <c r="J47" i="123"/>
  <c r="I47" i="123"/>
  <c r="H47" i="123"/>
  <c r="G47" i="123"/>
  <c r="F47" i="123"/>
  <c r="Q44" i="123"/>
  <c r="P44" i="123"/>
  <c r="O44" i="123"/>
  <c r="N44" i="123"/>
  <c r="M44" i="123"/>
  <c r="L44" i="123"/>
  <c r="K44" i="123"/>
  <c r="J44" i="123"/>
  <c r="I44" i="123"/>
  <c r="H44" i="123"/>
  <c r="G44" i="123"/>
  <c r="F44" i="123"/>
  <c r="Q41" i="123"/>
  <c r="P41" i="123"/>
  <c r="O41" i="123"/>
  <c r="N41" i="123"/>
  <c r="M41" i="123"/>
  <c r="L41" i="123"/>
  <c r="K41" i="123"/>
  <c r="J41" i="123"/>
  <c r="I41" i="123"/>
  <c r="H41" i="123"/>
  <c r="G41" i="123"/>
  <c r="F41" i="123"/>
  <c r="Q38" i="123"/>
  <c r="P38" i="123"/>
  <c r="O38" i="123"/>
  <c r="M38" i="123"/>
  <c r="L38" i="123"/>
  <c r="K38" i="123"/>
  <c r="J38" i="123"/>
  <c r="I38" i="123"/>
  <c r="H38" i="123"/>
  <c r="G38" i="123"/>
  <c r="F38" i="123"/>
  <c r="R37" i="123"/>
  <c r="R36" i="123"/>
  <c r="Q35" i="123"/>
  <c r="P35" i="123"/>
  <c r="O35" i="123"/>
  <c r="N35" i="123"/>
  <c r="M35" i="123"/>
  <c r="L35" i="123"/>
  <c r="K35" i="123"/>
  <c r="J35" i="123"/>
  <c r="I35" i="123"/>
  <c r="H35" i="123"/>
  <c r="G35" i="123"/>
  <c r="F35" i="123"/>
  <c r="Q32" i="123"/>
  <c r="P32" i="123"/>
  <c r="O32" i="123"/>
  <c r="N32" i="123"/>
  <c r="M32" i="123"/>
  <c r="L32" i="123"/>
  <c r="K32" i="123"/>
  <c r="J32" i="123"/>
  <c r="I32" i="123"/>
  <c r="H32" i="123"/>
  <c r="G32" i="123"/>
  <c r="F32" i="123"/>
  <c r="Q29" i="123"/>
  <c r="P29" i="123"/>
  <c r="O29" i="123"/>
  <c r="N29" i="123"/>
  <c r="M29" i="123"/>
  <c r="L29" i="123"/>
  <c r="K29" i="123"/>
  <c r="J29" i="123"/>
  <c r="I29" i="123"/>
  <c r="H29" i="123"/>
  <c r="G29" i="123"/>
  <c r="Q26" i="123"/>
  <c r="P26" i="123"/>
  <c r="O26" i="123"/>
  <c r="M26" i="123"/>
  <c r="L26" i="123"/>
  <c r="K26" i="123"/>
  <c r="J26" i="123"/>
  <c r="I26" i="123"/>
  <c r="H26" i="123"/>
  <c r="G26" i="123"/>
  <c r="F26" i="123"/>
  <c r="R25" i="123"/>
  <c r="R24" i="123"/>
  <c r="Q23" i="123"/>
  <c r="P23" i="123"/>
  <c r="O23" i="123"/>
  <c r="N23" i="123"/>
  <c r="M23" i="123"/>
  <c r="L23" i="123"/>
  <c r="K23" i="123"/>
  <c r="J23" i="123"/>
  <c r="I23" i="123"/>
  <c r="H23" i="123"/>
  <c r="G23" i="123"/>
  <c r="F23" i="123"/>
  <c r="Q20" i="123"/>
  <c r="P20" i="123"/>
  <c r="O20" i="123"/>
  <c r="M20" i="123"/>
  <c r="L20" i="123"/>
  <c r="K20" i="123"/>
  <c r="J20" i="123"/>
  <c r="I20" i="123"/>
  <c r="H20" i="123"/>
  <c r="G20" i="123"/>
  <c r="F20" i="123"/>
  <c r="Q17" i="123"/>
  <c r="P17" i="123"/>
  <c r="O17" i="123"/>
  <c r="N17" i="123"/>
  <c r="M17" i="123"/>
  <c r="L17" i="123"/>
  <c r="K17" i="123"/>
  <c r="J17" i="123"/>
  <c r="I17" i="123"/>
  <c r="H17" i="123"/>
  <c r="G17" i="123"/>
  <c r="R39" i="122"/>
  <c r="R32" i="122"/>
  <c r="R28" i="122"/>
  <c r="R24" i="122"/>
  <c r="D21" i="122"/>
  <c r="R20" i="122"/>
  <c r="D20" i="122"/>
  <c r="D19" i="122"/>
  <c r="D18" i="122"/>
  <c r="R72" i="121"/>
  <c r="C72" i="121"/>
  <c r="R68" i="121"/>
  <c r="C68" i="121"/>
  <c r="R65" i="121"/>
  <c r="C65" i="121"/>
  <c r="R61" i="121"/>
  <c r="C61" i="121"/>
  <c r="R57" i="121"/>
  <c r="C57" i="121"/>
  <c r="C53" i="121"/>
  <c r="R49" i="121"/>
  <c r="C49" i="121"/>
  <c r="C26" i="121"/>
  <c r="L24" i="121"/>
  <c r="I24" i="121"/>
  <c r="F24" i="121"/>
  <c r="L23" i="121"/>
  <c r="I23" i="121"/>
  <c r="F23" i="121"/>
  <c r="L22" i="121"/>
  <c r="I22" i="121"/>
  <c r="F22" i="121"/>
  <c r="L21" i="121"/>
  <c r="I21" i="121"/>
  <c r="F21" i="121"/>
  <c r="L20" i="121"/>
  <c r="I20" i="121"/>
  <c r="F20" i="121"/>
  <c r="L19" i="121"/>
  <c r="I19" i="121"/>
  <c r="L18" i="121"/>
  <c r="I18" i="121"/>
  <c r="D15" i="121"/>
  <c r="C15" i="121"/>
  <c r="I11" i="121"/>
  <c r="C11" i="121"/>
  <c r="Q83" i="57"/>
  <c r="Q80" i="57"/>
  <c r="Q77" i="57"/>
  <c r="Q74" i="57"/>
  <c r="Q71" i="57"/>
  <c r="Q68" i="57"/>
  <c r="Q65" i="57"/>
  <c r="Q62" i="57"/>
  <c r="Q59" i="57"/>
  <c r="Q56" i="57"/>
  <c r="Q53" i="57"/>
  <c r="Q50" i="57"/>
  <c r="Q47" i="57"/>
  <c r="Q44" i="57"/>
  <c r="Q41" i="57"/>
  <c r="Q38" i="57"/>
  <c r="Q35" i="57"/>
  <c r="Q32" i="57"/>
  <c r="Q29" i="57"/>
  <c r="Q26" i="57"/>
  <c r="Q23" i="57"/>
  <c r="Q20" i="57"/>
  <c r="Q17" i="57"/>
  <c r="R20" i="56"/>
  <c r="R24" i="56"/>
  <c r="R28" i="56"/>
  <c r="R32" i="56"/>
  <c r="R39" i="56"/>
  <c r="D15" i="55"/>
  <c r="C15" i="55"/>
  <c r="C13" i="132" s="1"/>
  <c r="C12" i="133" s="1"/>
  <c r="C13" i="134" s="1"/>
  <c r="C11" i="55"/>
  <c r="H12" i="62"/>
  <c r="AA12" i="62"/>
  <c r="AD12" i="62" s="1"/>
  <c r="AT12" i="62" s="1"/>
  <c r="AW12" i="62" s="1"/>
  <c r="BM12" i="62" s="1"/>
  <c r="BP12" i="62" s="1"/>
  <c r="G78" i="9"/>
  <c r="G79" i="9" s="1"/>
  <c r="F78" i="9"/>
  <c r="F79" i="9" s="1"/>
  <c r="R31" i="123" l="1"/>
  <c r="H96" i="133"/>
  <c r="R40" i="123"/>
  <c r="R30" i="123"/>
  <c r="R69" i="123"/>
  <c r="R70" i="123"/>
  <c r="R33" i="123"/>
  <c r="R75" i="123"/>
  <c r="R84" i="123"/>
  <c r="R58" i="133"/>
  <c r="R66" i="123"/>
  <c r="R22" i="123"/>
  <c r="R67" i="123"/>
  <c r="R57" i="123"/>
  <c r="R34" i="123"/>
  <c r="R70" i="128"/>
  <c r="R73" i="128"/>
  <c r="R72" i="123"/>
  <c r="R27" i="123"/>
  <c r="R34" i="128"/>
  <c r="R40" i="128"/>
  <c r="R70" i="133"/>
  <c r="R67" i="133"/>
  <c r="R39" i="123"/>
  <c r="R55" i="128"/>
  <c r="R64" i="123"/>
  <c r="R76" i="123"/>
  <c r="R79" i="123"/>
  <c r="R85" i="123"/>
  <c r="R78" i="123"/>
  <c r="R79" i="128"/>
  <c r="R73" i="133"/>
  <c r="R46" i="133"/>
  <c r="R61" i="126"/>
  <c r="R43" i="128"/>
  <c r="R31" i="128"/>
  <c r="R79" i="133"/>
  <c r="R54" i="123"/>
  <c r="R64" i="128"/>
  <c r="R42" i="123"/>
  <c r="R45" i="123"/>
  <c r="R43" i="123"/>
  <c r="R46" i="123"/>
  <c r="R52" i="123"/>
  <c r="R52" i="128"/>
  <c r="R76" i="128"/>
  <c r="R85" i="128"/>
  <c r="R66" i="133"/>
  <c r="R72" i="133"/>
  <c r="H96" i="123"/>
  <c r="R54" i="133"/>
  <c r="R55" i="123"/>
  <c r="R58" i="123"/>
  <c r="R58" i="128"/>
  <c r="F96" i="133"/>
  <c r="K96" i="123"/>
  <c r="R63" i="123"/>
  <c r="R68" i="126"/>
  <c r="R74" i="123"/>
  <c r="R80" i="123"/>
  <c r="R65" i="123"/>
  <c r="R68" i="123"/>
  <c r="R64" i="133"/>
  <c r="R83" i="133"/>
  <c r="R53" i="126"/>
  <c r="R31" i="133"/>
  <c r="R40" i="133"/>
  <c r="F97" i="128"/>
  <c r="R35" i="133"/>
  <c r="R71" i="123"/>
  <c r="R76" i="133"/>
  <c r="R83" i="123"/>
  <c r="R77" i="133"/>
  <c r="R73" i="123"/>
  <c r="R67" i="128"/>
  <c r="O96" i="123"/>
  <c r="R55" i="133"/>
  <c r="R42" i="133"/>
  <c r="R51" i="133"/>
  <c r="R43" i="133"/>
  <c r="R52" i="133"/>
  <c r="I96" i="123"/>
  <c r="M96" i="123"/>
  <c r="Q96" i="123"/>
  <c r="R46" i="128"/>
  <c r="R39" i="133"/>
  <c r="R34" i="133"/>
  <c r="R21" i="123"/>
  <c r="F97" i="123"/>
  <c r="F96" i="128"/>
  <c r="L97" i="133"/>
  <c r="J97" i="128"/>
  <c r="R28" i="123"/>
  <c r="J96" i="123"/>
  <c r="L96" i="123"/>
  <c r="N96" i="123"/>
  <c r="P96" i="123"/>
  <c r="R28" i="133"/>
  <c r="R19" i="128"/>
  <c r="R22" i="128"/>
  <c r="R28" i="128"/>
  <c r="C13" i="122"/>
  <c r="C12" i="123" s="1"/>
  <c r="C13" i="124" s="1"/>
  <c r="C13" i="127"/>
  <c r="C12" i="128" s="1"/>
  <c r="C13" i="129" s="1"/>
  <c r="H38" i="122"/>
  <c r="H38" i="132"/>
  <c r="K38" i="132"/>
  <c r="N38" i="127"/>
  <c r="R38" i="127" s="1"/>
  <c r="H38" i="56"/>
  <c r="R38" i="56" s="1"/>
  <c r="K38" i="122"/>
  <c r="R85" i="133"/>
  <c r="R84" i="133"/>
  <c r="J75" i="128"/>
  <c r="J78" i="128"/>
  <c r="R78" i="128" s="1"/>
  <c r="J84" i="128"/>
  <c r="I78" i="133"/>
  <c r="K78" i="133"/>
  <c r="I75" i="128"/>
  <c r="K75" i="128"/>
  <c r="I84" i="128"/>
  <c r="K84" i="128"/>
  <c r="R75" i="133"/>
  <c r="H35" i="56"/>
  <c r="R35" i="56" s="1"/>
  <c r="H35" i="122"/>
  <c r="H35" i="127"/>
  <c r="K35" i="122"/>
  <c r="K35" i="132"/>
  <c r="R35" i="132" s="1"/>
  <c r="N35" i="127"/>
  <c r="I66" i="128"/>
  <c r="K66" i="128"/>
  <c r="I69" i="128"/>
  <c r="K69" i="128"/>
  <c r="I72" i="128"/>
  <c r="K72" i="128"/>
  <c r="J69" i="133"/>
  <c r="R69" i="133" s="1"/>
  <c r="J66" i="128"/>
  <c r="J72" i="128"/>
  <c r="R65" i="133"/>
  <c r="R71" i="133"/>
  <c r="H31" i="56"/>
  <c r="R31" i="56" s="1"/>
  <c r="H31" i="127"/>
  <c r="K31" i="132"/>
  <c r="R31" i="132" s="1"/>
  <c r="N31" i="127"/>
  <c r="H31" i="122"/>
  <c r="R31" i="122" s="1"/>
  <c r="K31" i="127"/>
  <c r="R63" i="133"/>
  <c r="J54" i="128"/>
  <c r="J57" i="128"/>
  <c r="R57" i="128" s="1"/>
  <c r="J63" i="128"/>
  <c r="I57" i="133"/>
  <c r="K57" i="133"/>
  <c r="I54" i="128"/>
  <c r="K54" i="128"/>
  <c r="I63" i="128"/>
  <c r="K63" i="128"/>
  <c r="H27" i="56"/>
  <c r="R27" i="56" s="1"/>
  <c r="H27" i="122"/>
  <c r="H27" i="127"/>
  <c r="K27" i="122"/>
  <c r="K27" i="132"/>
  <c r="R27" i="132" s="1"/>
  <c r="N27" i="127"/>
  <c r="I42" i="128"/>
  <c r="K42" i="128"/>
  <c r="I45" i="128"/>
  <c r="K45" i="128"/>
  <c r="I51" i="128"/>
  <c r="K51" i="128"/>
  <c r="J45" i="133"/>
  <c r="R45" i="133" s="1"/>
  <c r="J42" i="128"/>
  <c r="J51" i="128"/>
  <c r="H23" i="122"/>
  <c r="R23" i="122" s="1"/>
  <c r="H23" i="132"/>
  <c r="K23" i="132"/>
  <c r="N23" i="127"/>
  <c r="H23" i="56"/>
  <c r="R23" i="56" s="1"/>
  <c r="K23" i="127"/>
  <c r="J30" i="128"/>
  <c r="J33" i="128"/>
  <c r="R33" i="128" s="1"/>
  <c r="J39" i="128"/>
  <c r="I33" i="133"/>
  <c r="K33" i="133"/>
  <c r="I30" i="128"/>
  <c r="K30" i="128"/>
  <c r="I39" i="128"/>
  <c r="K39" i="128"/>
  <c r="R30" i="133"/>
  <c r="H19" i="56"/>
  <c r="R19" i="56" s="1"/>
  <c r="H19" i="122"/>
  <c r="H19" i="127"/>
  <c r="R19" i="127" s="1"/>
  <c r="K19" i="122"/>
  <c r="K19" i="132"/>
  <c r="N19" i="132"/>
  <c r="N97" i="133"/>
  <c r="I97" i="128"/>
  <c r="K97" i="128"/>
  <c r="P96" i="128"/>
  <c r="P18" i="133"/>
  <c r="P96" i="133" s="1"/>
  <c r="N96" i="128"/>
  <c r="N18" i="133"/>
  <c r="N96" i="133" s="1"/>
  <c r="L96" i="128"/>
  <c r="L18" i="133"/>
  <c r="L96" i="133" s="1"/>
  <c r="O27" i="133"/>
  <c r="O96" i="133" s="1"/>
  <c r="O96" i="128"/>
  <c r="M96" i="133"/>
  <c r="F96" i="123"/>
  <c r="K18" i="128"/>
  <c r="I21" i="128"/>
  <c r="K21" i="128"/>
  <c r="I27" i="128"/>
  <c r="K27" i="128"/>
  <c r="M96" i="128"/>
  <c r="Q96" i="128"/>
  <c r="G97" i="128"/>
  <c r="I18" i="133"/>
  <c r="J21" i="133"/>
  <c r="R21" i="133" s="1"/>
  <c r="R19" i="123"/>
  <c r="J18" i="128"/>
  <c r="J27" i="128"/>
  <c r="H96" i="128"/>
  <c r="H97" i="123"/>
  <c r="H97" i="128"/>
  <c r="F97" i="133"/>
  <c r="H97" i="133"/>
  <c r="J97" i="133"/>
  <c r="I97" i="133"/>
  <c r="G97" i="133"/>
  <c r="K97" i="133"/>
  <c r="M97" i="133"/>
  <c r="Q96" i="133"/>
  <c r="R22" i="133"/>
  <c r="R19" i="133"/>
  <c r="G97" i="123"/>
  <c r="R51" i="123"/>
  <c r="R49" i="131"/>
  <c r="R53" i="131"/>
  <c r="R57" i="131"/>
  <c r="R61" i="131"/>
  <c r="R65" i="131"/>
  <c r="R68" i="131"/>
  <c r="R49" i="126"/>
  <c r="R57" i="126"/>
  <c r="R65" i="126"/>
  <c r="R32" i="123"/>
  <c r="R35" i="123"/>
  <c r="R71" i="128"/>
  <c r="R41" i="123"/>
  <c r="R44" i="123"/>
  <c r="R47" i="123"/>
  <c r="R56" i="133"/>
  <c r="R62" i="133"/>
  <c r="R56" i="123"/>
  <c r="R59" i="123"/>
  <c r="R53" i="128"/>
  <c r="R59" i="128"/>
  <c r="R44" i="128"/>
  <c r="R47" i="128"/>
  <c r="R50" i="128"/>
  <c r="R41" i="133"/>
  <c r="R44" i="133"/>
  <c r="R47" i="133"/>
  <c r="R50" i="133"/>
  <c r="R23" i="128"/>
  <c r="R83" i="128"/>
  <c r="R50" i="123"/>
  <c r="R23" i="123"/>
  <c r="R23" i="133"/>
  <c r="R35" i="128"/>
  <c r="R32" i="133"/>
  <c r="R77" i="123"/>
  <c r="R80" i="128"/>
  <c r="R74" i="133"/>
  <c r="R80" i="133"/>
  <c r="R77" i="128"/>
  <c r="R68" i="128"/>
  <c r="R68" i="133"/>
  <c r="R53" i="123"/>
  <c r="H95" i="123"/>
  <c r="J95" i="123"/>
  <c r="L95" i="123"/>
  <c r="P95" i="123"/>
  <c r="R56" i="128"/>
  <c r="R62" i="128"/>
  <c r="R53" i="133"/>
  <c r="R59" i="133"/>
  <c r="H95" i="133"/>
  <c r="J95" i="133"/>
  <c r="L95" i="133"/>
  <c r="P95" i="133"/>
  <c r="R62" i="123"/>
  <c r="G95" i="123"/>
  <c r="I95" i="123"/>
  <c r="K95" i="123"/>
  <c r="M95" i="123"/>
  <c r="O95" i="123"/>
  <c r="H95" i="128"/>
  <c r="J95" i="128"/>
  <c r="L95" i="128"/>
  <c r="G95" i="133"/>
  <c r="I95" i="133"/>
  <c r="K95" i="133"/>
  <c r="M95" i="133"/>
  <c r="O95" i="133"/>
  <c r="G95" i="128"/>
  <c r="I95" i="128"/>
  <c r="K95" i="128"/>
  <c r="M95" i="128"/>
  <c r="O95" i="128"/>
  <c r="R32" i="128"/>
  <c r="R41" i="128"/>
  <c r="R65" i="128"/>
  <c r="R74" i="128"/>
  <c r="P95" i="128"/>
  <c r="C20" i="46"/>
  <c r="R23" i="127" l="1"/>
  <c r="K96" i="133"/>
  <c r="R27" i="122"/>
  <c r="R19" i="122"/>
  <c r="R23" i="132"/>
  <c r="R27" i="133"/>
  <c r="R27" i="127"/>
  <c r="R35" i="127"/>
  <c r="R31" i="127"/>
  <c r="R38" i="122"/>
  <c r="R38" i="132"/>
  <c r="K96" i="128"/>
  <c r="R69" i="128"/>
  <c r="R19" i="132"/>
  <c r="I96" i="133"/>
  <c r="R39" i="128"/>
  <c r="R30" i="128"/>
  <c r="R33" i="133"/>
  <c r="R84" i="128"/>
  <c r="R75" i="128"/>
  <c r="I96" i="128"/>
  <c r="R45" i="128"/>
  <c r="R78" i="133"/>
  <c r="R35" i="122"/>
  <c r="R72" i="128"/>
  <c r="R66" i="128"/>
  <c r="R63" i="128"/>
  <c r="R54" i="128"/>
  <c r="R57" i="133"/>
  <c r="R42" i="128"/>
  <c r="R51" i="128"/>
  <c r="R97" i="128"/>
  <c r="R97" i="123"/>
  <c r="J96" i="128"/>
  <c r="R27" i="128"/>
  <c r="R21" i="128"/>
  <c r="J96" i="133"/>
  <c r="R97" i="133"/>
  <c r="I26" i="1"/>
  <c r="I21" i="48"/>
  <c r="I20" i="48"/>
  <c r="P21" i="53"/>
  <c r="Q21" i="53"/>
  <c r="R21" i="53"/>
  <c r="S21" i="53"/>
  <c r="T21" i="53"/>
  <c r="U21" i="53"/>
  <c r="V21" i="53"/>
  <c r="W21" i="53"/>
  <c r="X21" i="53"/>
  <c r="Y21" i="53"/>
  <c r="Z21" i="53"/>
  <c r="AA21" i="53"/>
  <c r="F18" i="131" l="1"/>
  <c r="F18" i="121"/>
  <c r="F18" i="126"/>
  <c r="F19" i="126"/>
  <c r="F19" i="131"/>
  <c r="F19" i="121"/>
  <c r="F13" i="53"/>
  <c r="C13" i="53"/>
  <c r="G15" i="48"/>
  <c r="H13" i="52" s="1"/>
  <c r="E13" i="53" s="1"/>
  <c r="D69" i="9" l="1"/>
  <c r="Y47" i="1"/>
  <c r="X47" i="1"/>
  <c r="Y46" i="1"/>
  <c r="Y45" i="1"/>
  <c r="Y44" i="1"/>
  <c r="Y43" i="1"/>
  <c r="Y42" i="1"/>
  <c r="R47" i="1"/>
  <c r="Q47" i="1"/>
  <c r="R46" i="1"/>
  <c r="R45" i="1"/>
  <c r="R44" i="1"/>
  <c r="R43" i="1"/>
  <c r="R42" i="1"/>
  <c r="L47" i="1"/>
  <c r="K47" i="1"/>
  <c r="L46" i="1"/>
  <c r="K46" i="1"/>
  <c r="L45" i="1"/>
  <c r="K45" i="1"/>
  <c r="L44" i="1"/>
  <c r="K44" i="1"/>
  <c r="L43" i="1"/>
  <c r="K43" i="1"/>
  <c r="L42" i="1"/>
  <c r="K42" i="1"/>
  <c r="D45" i="9" s="1"/>
  <c r="E47" i="1"/>
  <c r="E46" i="1"/>
  <c r="E45" i="1"/>
  <c r="E44" i="1"/>
  <c r="E43" i="1"/>
  <c r="E42" i="1"/>
  <c r="D47" i="1"/>
  <c r="L63" i="62" l="1"/>
  <c r="AB63" i="62"/>
  <c r="AU63" i="62" s="1"/>
  <c r="L151" i="62"/>
  <c r="AB151" i="62"/>
  <c r="AU151" i="62" s="1"/>
  <c r="C13" i="56"/>
  <c r="C12" i="57" s="1"/>
  <c r="C13" i="58" s="1"/>
  <c r="L47" i="54"/>
  <c r="L48"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AC2" i="1"/>
  <c r="F4" i="1"/>
  <c r="I4" i="45" s="1"/>
  <c r="N2" i="53"/>
  <c r="K2" i="49"/>
  <c r="AE16" i="45"/>
  <c r="AE17" i="45"/>
  <c r="AE18" i="45"/>
  <c r="AE19" i="45"/>
  <c r="AE20" i="45"/>
  <c r="AE15" i="45"/>
  <c r="AE14" i="45"/>
  <c r="I7" i="31"/>
  <c r="G63" i="48"/>
  <c r="J78" i="9"/>
  <c r="J79" i="9" s="1"/>
  <c r="K78" i="9"/>
  <c r="K79" i="9" s="1"/>
  <c r="N78" i="9"/>
  <c r="N79" i="9" s="1"/>
  <c r="O78" i="9"/>
  <c r="O79" i="9" s="1"/>
  <c r="R78" i="9"/>
  <c r="R79" i="9" s="1"/>
  <c r="S78" i="9"/>
  <c r="S79" i="9" s="1"/>
  <c r="V78" i="9"/>
  <c r="V79" i="9" s="1"/>
  <c r="W78" i="9"/>
  <c r="W79" i="9" s="1"/>
  <c r="Z78" i="9"/>
  <c r="Z79" i="9" s="1"/>
  <c r="AA78" i="9"/>
  <c r="AA79" i="9" s="1"/>
  <c r="AD78" i="9"/>
  <c r="AD79" i="9" s="1"/>
  <c r="AE78" i="9"/>
  <c r="AE79" i="9" s="1"/>
  <c r="AH78" i="9"/>
  <c r="AH79" i="9" s="1"/>
  <c r="AI78" i="9"/>
  <c r="AI79" i="9" s="1"/>
  <c r="AL78" i="9"/>
  <c r="AL79" i="9" s="1"/>
  <c r="AM78" i="9"/>
  <c r="AM79" i="9" s="1"/>
  <c r="AP78" i="9"/>
  <c r="AP79" i="9" s="1"/>
  <c r="AQ78" i="9"/>
  <c r="AQ79" i="9" s="1"/>
  <c r="AT78" i="9"/>
  <c r="AT79" i="9" s="1"/>
  <c r="AU78" i="9"/>
  <c r="AU79" i="9" s="1"/>
  <c r="AX78" i="9"/>
  <c r="AX79" i="9" s="1"/>
  <c r="AY78" i="9"/>
  <c r="AY79" i="9" s="1"/>
  <c r="BB78" i="9"/>
  <c r="BB79" i="9" s="1"/>
  <c r="BC78" i="9"/>
  <c r="BC79" i="9" s="1"/>
  <c r="BF78" i="9"/>
  <c r="BF79" i="9" s="1"/>
  <c r="BG78" i="9"/>
  <c r="BG79" i="9" s="1"/>
  <c r="BJ78" i="9"/>
  <c r="BJ79" i="9" s="1"/>
  <c r="BK78" i="9"/>
  <c r="BK79" i="9" s="1"/>
  <c r="BN78" i="9"/>
  <c r="BN79" i="9" s="1"/>
  <c r="BO78" i="9"/>
  <c r="BO79" i="9" s="1"/>
  <c r="BR78" i="9"/>
  <c r="BR79" i="9" s="1"/>
  <c r="BS78" i="9"/>
  <c r="BS79" i="9" s="1"/>
  <c r="BV78" i="9"/>
  <c r="BV79" i="9" s="1"/>
  <c r="BW78" i="9"/>
  <c r="BW79" i="9" s="1"/>
  <c r="BZ78" i="9"/>
  <c r="BZ79" i="9" s="1"/>
  <c r="CA78" i="9"/>
  <c r="CA79" i="9" s="1"/>
  <c r="CD78" i="9"/>
  <c r="CD79" i="9" s="1"/>
  <c r="CE78" i="9"/>
  <c r="CE79" i="9" s="1"/>
  <c r="CH78" i="9"/>
  <c r="CH79" i="9" s="1"/>
  <c r="CI78" i="9"/>
  <c r="CI79" i="9" s="1"/>
  <c r="CL78" i="9"/>
  <c r="CL79" i="9" s="1"/>
  <c r="CM78" i="9"/>
  <c r="CM79" i="9" s="1"/>
  <c r="CP78" i="9"/>
  <c r="CP79" i="9" s="1"/>
  <c r="CQ78" i="9"/>
  <c r="CQ79" i="9" s="1"/>
  <c r="CT78" i="9"/>
  <c r="CT79" i="9" s="1"/>
  <c r="CU78" i="9"/>
  <c r="CU79" i="9" s="1"/>
  <c r="U44" i="52"/>
  <c r="V44" i="52"/>
  <c r="W44" i="52"/>
  <c r="X44" i="52"/>
  <c r="Y44" i="52"/>
  <c r="Z44" i="52"/>
  <c r="AA44" i="52"/>
  <c r="AB44" i="52"/>
  <c r="AC44" i="52"/>
  <c r="AD44" i="52"/>
  <c r="AE44" i="52"/>
  <c r="AF44" i="52"/>
  <c r="AW17" i="52"/>
  <c r="AX17" i="52"/>
  <c r="AY17" i="52"/>
  <c r="AZ17" i="52"/>
  <c r="BA17" i="52"/>
  <c r="BB17" i="52"/>
  <c r="BC17" i="52"/>
  <c r="BD17" i="52"/>
  <c r="BE17" i="52"/>
  <c r="BF17" i="52"/>
  <c r="BG17" i="52"/>
  <c r="BH17" i="52"/>
  <c r="DV31" i="9"/>
  <c r="DV32" i="9"/>
  <c r="DV33" i="9"/>
  <c r="DV65" i="9"/>
  <c r="BH38" i="52" s="1"/>
  <c r="BH55" i="52"/>
  <c r="DU31" i="9"/>
  <c r="DU32" i="9"/>
  <c r="DU33" i="9"/>
  <c r="DU65" i="9"/>
  <c r="BG38" i="52" s="1"/>
  <c r="BG55" i="52"/>
  <c r="DT31" i="9"/>
  <c r="DT32" i="9"/>
  <c r="DT33" i="9"/>
  <c r="DT65" i="9"/>
  <c r="BF38" i="52" s="1"/>
  <c r="BF55" i="52"/>
  <c r="DS31" i="9"/>
  <c r="DS32" i="9"/>
  <c r="DS33" i="9"/>
  <c r="DS65" i="9"/>
  <c r="BE38" i="52" s="1"/>
  <c r="BE55" i="52"/>
  <c r="DR31" i="9"/>
  <c r="DR32" i="9"/>
  <c r="DR33" i="9"/>
  <c r="DR65" i="9"/>
  <c r="BD38" i="52" s="1"/>
  <c r="BD55" i="52"/>
  <c r="DQ31" i="9"/>
  <c r="DQ32" i="9"/>
  <c r="DQ33" i="9"/>
  <c r="DQ65" i="9"/>
  <c r="BC38" i="52" s="1"/>
  <c r="BC55" i="52"/>
  <c r="DP31" i="9"/>
  <c r="DP32" i="9"/>
  <c r="DP33" i="9"/>
  <c r="DP65" i="9"/>
  <c r="BB38" i="52" s="1"/>
  <c r="BB55" i="52"/>
  <c r="DO31" i="9"/>
  <c r="DO32" i="9"/>
  <c r="DO33" i="9"/>
  <c r="DO65" i="9"/>
  <c r="BA38" i="52" s="1"/>
  <c r="BA55" i="52"/>
  <c r="DN31" i="9"/>
  <c r="DN32" i="9"/>
  <c r="DN33" i="9"/>
  <c r="DN65" i="9"/>
  <c r="AZ38" i="52" s="1"/>
  <c r="AZ55" i="52"/>
  <c r="DM31" i="9"/>
  <c r="DM32" i="9"/>
  <c r="DM33" i="9"/>
  <c r="DM65" i="9"/>
  <c r="AY38" i="52" s="1"/>
  <c r="AY55" i="52"/>
  <c r="DL31" i="9"/>
  <c r="DL32" i="9"/>
  <c r="DL33" i="9"/>
  <c r="DL65" i="9"/>
  <c r="AX38" i="52" s="1"/>
  <c r="AX55" i="52"/>
  <c r="DK31" i="9"/>
  <c r="DK32" i="9"/>
  <c r="DK33" i="9"/>
  <c r="DK65" i="9"/>
  <c r="AW38" i="52" s="1"/>
  <c r="AW55" i="52"/>
  <c r="N151" i="62" l="1"/>
  <c r="M151" i="62"/>
  <c r="N63" i="62"/>
  <c r="M63" i="62"/>
  <c r="AE151" i="62"/>
  <c r="AE63" i="62"/>
  <c r="D23" i="132"/>
  <c r="D23" i="122"/>
  <c r="D23" i="127"/>
  <c r="D25" i="127"/>
  <c r="D25" i="132"/>
  <c r="D25" i="122"/>
  <c r="D26" i="127"/>
  <c r="D26" i="132"/>
  <c r="D26" i="122"/>
  <c r="D28" i="127"/>
  <c r="D28" i="132"/>
  <c r="D28" i="122"/>
  <c r="D31" i="132"/>
  <c r="D31" i="122"/>
  <c r="D31" i="127"/>
  <c r="D33" i="127"/>
  <c r="D33" i="132"/>
  <c r="D33" i="122"/>
  <c r="D34" i="132"/>
  <c r="D34" i="122"/>
  <c r="D34" i="127"/>
  <c r="D36" i="132"/>
  <c r="D36" i="122"/>
  <c r="D36" i="127"/>
  <c r="D37" i="127"/>
  <c r="D37" i="132"/>
  <c r="D37" i="122"/>
  <c r="D39" i="127"/>
  <c r="D39" i="132"/>
  <c r="D39" i="122"/>
  <c r="D42" i="132"/>
  <c r="D42" i="122"/>
  <c r="D42" i="127"/>
  <c r="D43" i="132"/>
  <c r="D43" i="122"/>
  <c r="D43" i="127"/>
  <c r="D22" i="127"/>
  <c r="D22" i="132"/>
  <c r="D22" i="122"/>
  <c r="D24" i="127"/>
  <c r="D24" i="132"/>
  <c r="D24" i="122"/>
  <c r="D27" i="132"/>
  <c r="D27" i="122"/>
  <c r="D27" i="127"/>
  <c r="D29" i="132"/>
  <c r="D29" i="122"/>
  <c r="D29" i="127"/>
  <c r="D30" i="127"/>
  <c r="D30" i="132"/>
  <c r="D30" i="122"/>
  <c r="D32" i="127"/>
  <c r="D32" i="132"/>
  <c r="D32" i="122"/>
  <c r="D35" i="127"/>
  <c r="D35" i="132"/>
  <c r="D35" i="122"/>
  <c r="D38" i="132"/>
  <c r="D38" i="122"/>
  <c r="D38" i="127"/>
  <c r="D40" i="127"/>
  <c r="D40" i="132"/>
  <c r="D40" i="122"/>
  <c r="D41" i="127"/>
  <c r="D41" i="132"/>
  <c r="D41" i="122"/>
  <c r="DM16" i="9"/>
  <c r="AY18" i="52" s="1"/>
  <c r="DM71" i="9"/>
  <c r="AY21" i="52" s="1"/>
  <c r="DO16" i="9"/>
  <c r="BA18" i="52" s="1"/>
  <c r="DO71" i="9"/>
  <c r="BA21" i="52" s="1"/>
  <c r="DQ16" i="9"/>
  <c r="BC18" i="52" s="1"/>
  <c r="DQ71" i="9"/>
  <c r="BC21" i="52" s="1"/>
  <c r="DS16" i="9"/>
  <c r="BE18" i="52" s="1"/>
  <c r="DS71" i="9"/>
  <c r="BE21" i="52" s="1"/>
  <c r="DU16" i="9"/>
  <c r="BG18" i="52" s="1"/>
  <c r="DU71" i="9"/>
  <c r="BG21" i="52" s="1"/>
  <c r="DL16" i="9"/>
  <c r="AX18" i="52" s="1"/>
  <c r="DN16" i="9"/>
  <c r="AZ18" i="52" s="1"/>
  <c r="DP16" i="9"/>
  <c r="BB18" i="52" s="1"/>
  <c r="DR16" i="9"/>
  <c r="BD18" i="52" s="1"/>
  <c r="DT16" i="9"/>
  <c r="BF18" i="52" s="1"/>
  <c r="DV16" i="9"/>
  <c r="BH18" i="52" s="1"/>
  <c r="DV71" i="9"/>
  <c r="BH21" i="52" s="1"/>
  <c r="DL71" i="9"/>
  <c r="AX21" i="52" s="1"/>
  <c r="DN71" i="9"/>
  <c r="AZ21" i="52" s="1"/>
  <c r="DP71" i="9"/>
  <c r="BB21" i="52" s="1"/>
  <c r="DR71" i="9"/>
  <c r="BD21" i="52" s="1"/>
  <c r="DT71" i="9"/>
  <c r="BF21" i="52" s="1"/>
  <c r="DK16" i="9"/>
  <c r="AW18" i="52" s="1"/>
  <c r="DK71" i="9"/>
  <c r="AW21" i="52" s="1"/>
  <c r="M4" i="1"/>
  <c r="S4" i="1" s="1"/>
  <c r="Z4" i="1" s="1"/>
  <c r="AG4" i="1" s="1"/>
  <c r="G4" i="13"/>
  <c r="G3" i="46"/>
  <c r="M2" i="1"/>
  <c r="S2" i="1" s="1"/>
  <c r="Z2" i="1" s="1"/>
  <c r="AG2" i="1" s="1"/>
  <c r="G2" i="13"/>
  <c r="AE21" i="45"/>
  <c r="T8" i="60"/>
  <c r="H47" i="54"/>
  <c r="H48" i="54"/>
  <c r="C21" i="48"/>
  <c r="C22" i="48"/>
  <c r="C23" i="48"/>
  <c r="C24" i="48"/>
  <c r="C25" i="48"/>
  <c r="C26" i="48"/>
  <c r="U8" i="60" l="1"/>
  <c r="V8" i="60" s="1"/>
  <c r="Q16" i="60" s="1"/>
  <c r="AF63" i="62"/>
  <c r="AG63" i="62"/>
  <c r="AF151" i="62"/>
  <c r="AG151" i="62"/>
  <c r="C24" i="126"/>
  <c r="C24" i="121"/>
  <c r="C24" i="131"/>
  <c r="AX63" i="62"/>
  <c r="BN63" i="62"/>
  <c r="BQ63" i="62" s="1"/>
  <c r="AX151" i="62"/>
  <c r="BN151" i="62"/>
  <c r="BQ151" i="62" s="1"/>
  <c r="BH26" i="52"/>
  <c r="BH30" i="52"/>
  <c r="BH22" i="52"/>
  <c r="BH37" i="52"/>
  <c r="BH34" i="52"/>
  <c r="BD26" i="52"/>
  <c r="BD30" i="52"/>
  <c r="BD22" i="52"/>
  <c r="BD34" i="52"/>
  <c r="BD37" i="52"/>
  <c r="AZ26" i="52"/>
  <c r="AZ30" i="52"/>
  <c r="AZ22" i="52"/>
  <c r="AZ37" i="52"/>
  <c r="AZ34" i="52"/>
  <c r="BG26" i="52"/>
  <c r="BG22" i="52"/>
  <c r="BG34" i="52"/>
  <c r="BG37" i="52"/>
  <c r="BG30" i="52"/>
  <c r="BE25" i="52"/>
  <c r="BE40" i="52"/>
  <c r="BE29" i="52"/>
  <c r="BE33" i="52"/>
  <c r="BE36" i="52" s="1"/>
  <c r="BC26" i="52"/>
  <c r="BC22" i="52"/>
  <c r="BC37" i="52"/>
  <c r="BC34" i="52"/>
  <c r="BC30" i="52"/>
  <c r="BA25" i="52"/>
  <c r="BA40" i="52"/>
  <c r="BA29" i="52"/>
  <c r="BA33" i="52"/>
  <c r="BA36" i="52" s="1"/>
  <c r="AY26" i="52"/>
  <c r="AY22" i="52"/>
  <c r="AY34" i="52"/>
  <c r="AY37" i="52"/>
  <c r="AY30" i="52"/>
  <c r="AW25" i="52"/>
  <c r="AW40" i="52"/>
  <c r="AW29" i="52"/>
  <c r="AW33" i="52"/>
  <c r="AW36" i="52" s="1"/>
  <c r="AW30" i="52"/>
  <c r="AW22" i="52"/>
  <c r="AW26" i="52"/>
  <c r="AW37" i="52"/>
  <c r="AW34" i="52"/>
  <c r="BF25" i="52"/>
  <c r="BF40" i="52"/>
  <c r="BF29" i="52"/>
  <c r="BF33" i="52"/>
  <c r="BF36" i="52" s="1"/>
  <c r="BD25" i="52"/>
  <c r="BD40" i="52"/>
  <c r="BD33" i="52"/>
  <c r="BD36" i="52" s="1"/>
  <c r="BD29" i="52"/>
  <c r="BB25" i="52"/>
  <c r="BB33" i="52"/>
  <c r="BB36" i="52" s="1"/>
  <c r="BB40" i="52"/>
  <c r="BB29" i="52"/>
  <c r="AZ29" i="52"/>
  <c r="AZ25" i="52"/>
  <c r="AZ40" i="52"/>
  <c r="AZ33" i="52"/>
  <c r="AZ36" i="52" s="1"/>
  <c r="AX25" i="52"/>
  <c r="AX40" i="52"/>
  <c r="AX33" i="52"/>
  <c r="AX36" i="52" s="1"/>
  <c r="AX29" i="52"/>
  <c r="BH29" i="52"/>
  <c r="BH40" i="52"/>
  <c r="BH25" i="52"/>
  <c r="BH33" i="52"/>
  <c r="BH36" i="52" s="1"/>
  <c r="BF26" i="52"/>
  <c r="BF22" i="52"/>
  <c r="BF30" i="52"/>
  <c r="BF37" i="52"/>
  <c r="BF34" i="52"/>
  <c r="BB26" i="52"/>
  <c r="BB22" i="52"/>
  <c r="BB30" i="52"/>
  <c r="BB37" i="52"/>
  <c r="BB34" i="52"/>
  <c r="AX26" i="52"/>
  <c r="AX22" i="52"/>
  <c r="AX30" i="52"/>
  <c r="AX37" i="52"/>
  <c r="AX34" i="52"/>
  <c r="BG25" i="52"/>
  <c r="BG29" i="52"/>
  <c r="BG40" i="52"/>
  <c r="BG33" i="52"/>
  <c r="BG36" i="52" s="1"/>
  <c r="BE30" i="52"/>
  <c r="BE22" i="52"/>
  <c r="BE26" i="52"/>
  <c r="BE37" i="52"/>
  <c r="BE34" i="52"/>
  <c r="BC25" i="52"/>
  <c r="BC29" i="52"/>
  <c r="BC40" i="52"/>
  <c r="BC33" i="52"/>
  <c r="BC36" i="52" s="1"/>
  <c r="BA30" i="52"/>
  <c r="BA22" i="52"/>
  <c r="BA26" i="52"/>
  <c r="BA34" i="52"/>
  <c r="BA37" i="52"/>
  <c r="AY25" i="52"/>
  <c r="AY29" i="52"/>
  <c r="AY40" i="52"/>
  <c r="AY33" i="52"/>
  <c r="AY36" i="52" s="1"/>
  <c r="C20" i="121"/>
  <c r="C20" i="131"/>
  <c r="C20" i="126"/>
  <c r="C19" i="131"/>
  <c r="C19" i="126"/>
  <c r="C19" i="121"/>
  <c r="C23" i="121"/>
  <c r="C23" i="131"/>
  <c r="C23" i="126"/>
  <c r="C22" i="131"/>
  <c r="C22" i="126"/>
  <c r="C22" i="121"/>
  <c r="C21" i="126"/>
  <c r="C21" i="131"/>
  <c r="C21" i="121"/>
  <c r="U2" i="62"/>
  <c r="P2" i="31"/>
  <c r="BZ2" i="62"/>
  <c r="BG2" i="62"/>
  <c r="AN2" i="62"/>
  <c r="BZ4" i="62"/>
  <c r="BG4" i="62"/>
  <c r="AN4" i="62"/>
  <c r="U4" i="62"/>
  <c r="P4" i="31"/>
  <c r="P4" i="47" s="1"/>
  <c r="AW4" i="9" s="1"/>
  <c r="AG17" i="45"/>
  <c r="M35" i="54" s="1"/>
  <c r="AG20" i="45"/>
  <c r="M48" i="54" s="1"/>
  <c r="N48" i="54" s="1"/>
  <c r="AF20" i="45"/>
  <c r="M47" i="54" s="1"/>
  <c r="AF19" i="45"/>
  <c r="M43" i="54" s="1"/>
  <c r="AG19" i="45"/>
  <c r="M44" i="54" s="1"/>
  <c r="AF18" i="45"/>
  <c r="M38" i="54" s="1"/>
  <c r="AG18" i="45"/>
  <c r="M39" i="54" s="1"/>
  <c r="AG16" i="45"/>
  <c r="M30" i="54" s="1"/>
  <c r="AF16" i="45"/>
  <c r="M29" i="54" s="1"/>
  <c r="AG15" i="45"/>
  <c r="M25" i="54" s="1"/>
  <c r="AF17" i="45"/>
  <c r="M34" i="54" s="1"/>
  <c r="AF15" i="45"/>
  <c r="M24" i="54" s="1"/>
  <c r="AF14" i="45"/>
  <c r="AG14" i="45"/>
  <c r="B91" i="60"/>
  <c r="L63" i="48"/>
  <c r="K33" i="60"/>
  <c r="AG24" i="1"/>
  <c r="Z24" i="1"/>
  <c r="S24" i="1"/>
  <c r="M24" i="1"/>
  <c r="F24" i="1"/>
  <c r="W32" i="60"/>
  <c r="W31" i="60"/>
  <c r="W30" i="60"/>
  <c r="W29" i="60"/>
  <c r="W28" i="60"/>
  <c r="W27" i="60"/>
  <c r="W26" i="60"/>
  <c r="D36" i="9" l="1"/>
  <c r="D38" i="9" s="1"/>
  <c r="D104" i="1"/>
  <c r="D101" i="1" s="1"/>
  <c r="D110" i="1"/>
  <c r="D112" i="1" s="1"/>
  <c r="E37" i="1" s="1"/>
  <c r="D107" i="1"/>
  <c r="D106" i="1"/>
  <c r="E32" i="1" s="1"/>
  <c r="D109" i="1"/>
  <c r="D113" i="1"/>
  <c r="D105" i="1"/>
  <c r="D108" i="1"/>
  <c r="D32" i="1"/>
  <c r="D33" i="1"/>
  <c r="D34" i="1"/>
  <c r="D35" i="1"/>
  <c r="D111" i="1"/>
  <c r="D37" i="1"/>
  <c r="D42" i="9"/>
  <c r="D44" i="9" s="1"/>
  <c r="K110" i="1"/>
  <c r="K112" i="1"/>
  <c r="L37" i="1" s="1"/>
  <c r="K35" i="1"/>
  <c r="K111" i="1"/>
  <c r="L35" i="1" s="1"/>
  <c r="K34" i="1"/>
  <c r="K109" i="1"/>
  <c r="K33" i="1"/>
  <c r="K108" i="1"/>
  <c r="K32" i="1"/>
  <c r="K106" i="1"/>
  <c r="L32" i="1" s="1"/>
  <c r="K104" i="1"/>
  <c r="K101" i="1" s="1"/>
  <c r="K37" i="1"/>
  <c r="L33" i="1"/>
  <c r="L34" i="1"/>
  <c r="D66" i="9"/>
  <c r="D68" i="9" s="1"/>
  <c r="D60" i="9"/>
  <c r="D61" i="9" s="1"/>
  <c r="D54" i="9"/>
  <c r="D55" i="9" s="1"/>
  <c r="X107" i="1"/>
  <c r="X104" i="1"/>
  <c r="X101" i="1" s="1"/>
  <c r="X110" i="1"/>
  <c r="X112" i="1" s="1"/>
  <c r="Y37" i="1" s="1"/>
  <c r="X106" i="1"/>
  <c r="Y32" i="1" s="1"/>
  <c r="D48" i="9"/>
  <c r="D50" i="9" s="1"/>
  <c r="R32" i="1"/>
  <c r="Q104" i="1"/>
  <c r="Q101" i="1" s="1"/>
  <c r="Q107" i="1"/>
  <c r="Q106" i="1"/>
  <c r="Q110" i="1"/>
  <c r="Q112" i="1" s="1"/>
  <c r="R37" i="1" s="1"/>
  <c r="BS151" i="62"/>
  <c r="BR151" i="62"/>
  <c r="BS63" i="62"/>
  <c r="BR63" i="62"/>
  <c r="AZ151" i="62"/>
  <c r="AY151" i="62"/>
  <c r="AY63" i="62"/>
  <c r="AZ63" i="62"/>
  <c r="AB38" i="62"/>
  <c r="AU38" i="62" s="1"/>
  <c r="K15" i="55"/>
  <c r="K15" i="131"/>
  <c r="K15" i="121"/>
  <c r="K15" i="126"/>
  <c r="E25" i="132"/>
  <c r="E25" i="127"/>
  <c r="E25" i="122"/>
  <c r="E36" i="132"/>
  <c r="E36" i="127"/>
  <c r="E36" i="122"/>
  <c r="E40" i="132"/>
  <c r="E40" i="127"/>
  <c r="E40" i="122"/>
  <c r="E33" i="127"/>
  <c r="E33" i="132"/>
  <c r="E33" i="122"/>
  <c r="E29" i="127"/>
  <c r="E29" i="132"/>
  <c r="E29" i="122"/>
  <c r="E43" i="132"/>
  <c r="E43" i="127"/>
  <c r="E43" i="122"/>
  <c r="I12" i="62"/>
  <c r="H78" i="9"/>
  <c r="H79" i="9" s="1"/>
  <c r="K15" i="48"/>
  <c r="M13" i="52" s="1"/>
  <c r="I13" i="53" s="1"/>
  <c r="M19" i="54"/>
  <c r="AF21" i="45"/>
  <c r="AG21" i="45"/>
  <c r="M20" i="54"/>
  <c r="W16" i="60"/>
  <c r="W10" i="60"/>
  <c r="W18" i="60"/>
  <c r="W12" i="60"/>
  <c r="W8" i="60"/>
  <c r="W14" i="60"/>
  <c r="B63" i="60"/>
  <c r="B59" i="60"/>
  <c r="B55" i="60"/>
  <c r="B51" i="60"/>
  <c r="B47" i="60"/>
  <c r="B43" i="60"/>
  <c r="T26" i="60"/>
  <c r="H46" i="54"/>
  <c r="H45" i="54"/>
  <c r="H42" i="54"/>
  <c r="H40" i="54"/>
  <c r="H38" i="54"/>
  <c r="H36" i="54"/>
  <c r="H33" i="54"/>
  <c r="H31" i="54"/>
  <c r="H28" i="54"/>
  <c r="H26" i="54"/>
  <c r="H23" i="54"/>
  <c r="H21" i="54"/>
  <c r="H18" i="54"/>
  <c r="H16" i="54"/>
  <c r="F19" i="55"/>
  <c r="F20" i="55"/>
  <c r="F21" i="55"/>
  <c r="F22" i="55"/>
  <c r="F23" i="55"/>
  <c r="F24" i="55"/>
  <c r="F18" i="55"/>
  <c r="I19" i="55"/>
  <c r="I20" i="55"/>
  <c r="I21" i="55"/>
  <c r="I22" i="55"/>
  <c r="I23" i="55"/>
  <c r="I24" i="55"/>
  <c r="I18" i="55"/>
  <c r="L19" i="55"/>
  <c r="L20" i="55"/>
  <c r="L21" i="55"/>
  <c r="L22" i="55"/>
  <c r="L23" i="55"/>
  <c r="L24" i="55"/>
  <c r="L18" i="55"/>
  <c r="E21" i="48"/>
  <c r="E22" i="48"/>
  <c r="E23" i="48"/>
  <c r="E24" i="48"/>
  <c r="E25" i="48"/>
  <c r="E26" i="48"/>
  <c r="E20" i="48"/>
  <c r="C24" i="55"/>
  <c r="C19" i="55"/>
  <c r="C20" i="55"/>
  <c r="C21" i="55"/>
  <c r="C22" i="55"/>
  <c r="C23" i="55"/>
  <c r="C20" i="48"/>
  <c r="B19" i="31"/>
  <c r="P11" i="55"/>
  <c r="BM10" i="62"/>
  <c r="BM8" i="62"/>
  <c r="BM6" i="62"/>
  <c r="AT10" i="62"/>
  <c r="AT8" i="62"/>
  <c r="AT6" i="62"/>
  <c r="I11" i="55"/>
  <c r="H8" i="62"/>
  <c r="D67" i="9" l="1"/>
  <c r="D43" i="9"/>
  <c r="D62" i="9"/>
  <c r="M33" i="1"/>
  <c r="E34" i="1"/>
  <c r="F34" i="1" s="1"/>
  <c r="E33" i="1"/>
  <c r="F33" i="1" s="1"/>
  <c r="E35" i="1"/>
  <c r="F35" i="1" s="1"/>
  <c r="F32" i="1"/>
  <c r="F37" i="1"/>
  <c r="D56" i="9"/>
  <c r="D37" i="9"/>
  <c r="M35" i="1"/>
  <c r="M37" i="1"/>
  <c r="M32" i="1"/>
  <c r="D49" i="9"/>
  <c r="M34" i="1"/>
  <c r="M16" i="60"/>
  <c r="L39" i="62"/>
  <c r="M39" i="62" s="1"/>
  <c r="N39" i="62" s="1"/>
  <c r="AB39" i="62"/>
  <c r="AU39" i="62" s="1"/>
  <c r="L40" i="62"/>
  <c r="AB40" i="62"/>
  <c r="AU40" i="62" s="1"/>
  <c r="C11" i="134"/>
  <c r="C14" i="130"/>
  <c r="C11" i="129"/>
  <c r="C11" i="127"/>
  <c r="C10" i="128" s="1"/>
  <c r="C11" i="124"/>
  <c r="C14" i="135"/>
  <c r="C11" i="132"/>
  <c r="C10" i="133" s="1"/>
  <c r="C14" i="125"/>
  <c r="C11" i="122"/>
  <c r="C10" i="123" s="1"/>
  <c r="E72" i="126"/>
  <c r="E72" i="131"/>
  <c r="E72" i="121"/>
  <c r="G11" i="132"/>
  <c r="F10" i="133" s="1"/>
  <c r="G11" i="122"/>
  <c r="F10" i="123" s="1"/>
  <c r="G11" i="134"/>
  <c r="G11" i="129"/>
  <c r="G11" i="127"/>
  <c r="F10" i="128" s="1"/>
  <c r="G11" i="124"/>
  <c r="D24" i="55"/>
  <c r="D24" i="131"/>
  <c r="D24" i="126"/>
  <c r="D24" i="121"/>
  <c r="AB149" i="62"/>
  <c r="AU149" i="62" s="1"/>
  <c r="L149" i="62"/>
  <c r="AB150" i="62"/>
  <c r="AU150" i="62" s="1"/>
  <c r="L150" i="62"/>
  <c r="AB148" i="62"/>
  <c r="AU148" i="62" s="1"/>
  <c r="L148" i="62"/>
  <c r="AB127" i="62"/>
  <c r="AU127" i="62" s="1"/>
  <c r="L127" i="62"/>
  <c r="AB128" i="62"/>
  <c r="AU128" i="62" s="1"/>
  <c r="L128" i="62"/>
  <c r="AB126" i="62"/>
  <c r="AU126" i="62" s="1"/>
  <c r="L126" i="62"/>
  <c r="AB106" i="62"/>
  <c r="AU106" i="62" s="1"/>
  <c r="L106" i="62"/>
  <c r="AB104" i="62"/>
  <c r="AU104" i="62" s="1"/>
  <c r="L104" i="62"/>
  <c r="AB105" i="62"/>
  <c r="AU105" i="62" s="1"/>
  <c r="L105" i="62"/>
  <c r="AB82" i="62"/>
  <c r="AU82" i="62" s="1"/>
  <c r="L82" i="62"/>
  <c r="AB83" i="62"/>
  <c r="AU83" i="62" s="1"/>
  <c r="L83" i="62"/>
  <c r="AB84" i="62"/>
  <c r="AU84" i="62" s="1"/>
  <c r="L84" i="62"/>
  <c r="AB61" i="62"/>
  <c r="AU61" i="62" s="1"/>
  <c r="L61" i="62"/>
  <c r="AB60" i="62"/>
  <c r="AU60" i="62" s="1"/>
  <c r="L60" i="62"/>
  <c r="AB62" i="62"/>
  <c r="AU62" i="62" s="1"/>
  <c r="L62" i="62"/>
  <c r="K38" i="62"/>
  <c r="L38" i="62"/>
  <c r="AA8" i="62"/>
  <c r="C6" i="133"/>
  <c r="C6" i="123"/>
  <c r="C6" i="57"/>
  <c r="C6" i="128"/>
  <c r="D20" i="55"/>
  <c r="D20" i="131"/>
  <c r="D20" i="126"/>
  <c r="D20" i="121"/>
  <c r="E57" i="126"/>
  <c r="E57" i="131"/>
  <c r="E57" i="121"/>
  <c r="C18" i="55"/>
  <c r="C18" i="131"/>
  <c r="C18" i="126"/>
  <c r="C18" i="121"/>
  <c r="D18" i="55"/>
  <c r="D18" i="126"/>
  <c r="D18" i="121"/>
  <c r="D18" i="131"/>
  <c r="E49" i="131"/>
  <c r="E49" i="126"/>
  <c r="E49" i="121"/>
  <c r="D19" i="55"/>
  <c r="D19" i="131"/>
  <c r="D19" i="126"/>
  <c r="D19" i="121"/>
  <c r="E53" i="131"/>
  <c r="E53" i="121"/>
  <c r="E53" i="126"/>
  <c r="D23" i="55"/>
  <c r="D23" i="131"/>
  <c r="D23" i="126"/>
  <c r="D23" i="121"/>
  <c r="E68" i="131"/>
  <c r="E68" i="121"/>
  <c r="E68" i="126"/>
  <c r="D22" i="55"/>
  <c r="D22" i="131"/>
  <c r="D22" i="126"/>
  <c r="D22" i="121"/>
  <c r="E65" i="126"/>
  <c r="E65" i="131"/>
  <c r="E65" i="121"/>
  <c r="E21" i="132"/>
  <c r="E21" i="127"/>
  <c r="E21" i="122"/>
  <c r="D21" i="55"/>
  <c r="D21" i="131"/>
  <c r="D21" i="121"/>
  <c r="D21" i="126"/>
  <c r="E61" i="131"/>
  <c r="E61" i="121"/>
  <c r="E61" i="126"/>
  <c r="AB12" i="62"/>
  <c r="AE12" i="62" s="1"/>
  <c r="AU12" i="62" s="1"/>
  <c r="AX12" i="62" s="1"/>
  <c r="BN12" i="62" s="1"/>
  <c r="BQ12" i="62" s="1"/>
  <c r="I53" i="1"/>
  <c r="O53" i="1" s="1"/>
  <c r="V53" i="1" s="1"/>
  <c r="B24" i="1"/>
  <c r="I24" i="1" s="1"/>
  <c r="O24" i="1" s="1"/>
  <c r="V24" i="1" s="1"/>
  <c r="D63" i="9"/>
  <c r="D37" i="48"/>
  <c r="H40" i="48" s="1"/>
  <c r="B37" i="48"/>
  <c r="D45" i="48"/>
  <c r="H48" i="48" s="1"/>
  <c r="B45" i="48"/>
  <c r="D41" i="48"/>
  <c r="H44" i="48" s="1"/>
  <c r="B41" i="48"/>
  <c r="D49" i="48"/>
  <c r="B49" i="48"/>
  <c r="D56" i="48"/>
  <c r="B41" i="52" s="1"/>
  <c r="B56" i="48"/>
  <c r="D52" i="48"/>
  <c r="H55" i="48" s="1"/>
  <c r="B52" i="48"/>
  <c r="P66" i="54"/>
  <c r="Q66" i="54"/>
  <c r="R66" i="54"/>
  <c r="S66" i="54"/>
  <c r="T66" i="54"/>
  <c r="U66" i="54"/>
  <c r="V66" i="54"/>
  <c r="W66" i="54"/>
  <c r="X66" i="54"/>
  <c r="Y66" i="54"/>
  <c r="Z66" i="54"/>
  <c r="AA66" i="54"/>
  <c r="AB66" i="54"/>
  <c r="AC66" i="54"/>
  <c r="AD66" i="54"/>
  <c r="AE66" i="54"/>
  <c r="AF66" i="54"/>
  <c r="Q58" i="31"/>
  <c r="D18" i="9" s="1"/>
  <c r="D20" i="9" s="1"/>
  <c r="O57" i="48"/>
  <c r="O56" i="48"/>
  <c r="O54" i="48"/>
  <c r="O52" i="48"/>
  <c r="O50" i="48"/>
  <c r="O49" i="48"/>
  <c r="O47" i="48"/>
  <c r="O45" i="48"/>
  <c r="O43" i="48"/>
  <c r="O41" i="48"/>
  <c r="O39" i="48"/>
  <c r="O37" i="48"/>
  <c r="O35" i="48"/>
  <c r="D23" i="45"/>
  <c r="D17" i="13"/>
  <c r="D18" i="13" s="1"/>
  <c r="AD18" i="1"/>
  <c r="AD19" i="1" s="1"/>
  <c r="M40" i="62" l="1"/>
  <c r="N40" i="62" s="1"/>
  <c r="L129" i="62"/>
  <c r="AB129" i="62"/>
  <c r="AU129" i="62" s="1"/>
  <c r="AE148" i="62"/>
  <c r="AE150" i="62"/>
  <c r="AE149" i="62"/>
  <c r="N148" i="62"/>
  <c r="M148" i="62"/>
  <c r="M150" i="62"/>
  <c r="N150" i="62"/>
  <c r="M149" i="62"/>
  <c r="N149" i="62"/>
  <c r="M126" i="62"/>
  <c r="N126" i="62"/>
  <c r="M128" i="62"/>
  <c r="N128" i="62"/>
  <c r="M127" i="62"/>
  <c r="N127" i="62"/>
  <c r="AE126" i="62"/>
  <c r="AE128" i="62"/>
  <c r="AE127" i="62"/>
  <c r="M105" i="62"/>
  <c r="N105" i="62"/>
  <c r="N104" i="62"/>
  <c r="M104" i="62"/>
  <c r="M106" i="62"/>
  <c r="N106" i="62"/>
  <c r="AE105" i="62"/>
  <c r="AE104" i="62"/>
  <c r="AE106" i="62"/>
  <c r="AE84" i="62"/>
  <c r="AE83" i="62"/>
  <c r="AE82" i="62"/>
  <c r="M84" i="62"/>
  <c r="N84" i="62"/>
  <c r="M83" i="62"/>
  <c r="N83" i="62"/>
  <c r="M82" i="62"/>
  <c r="N82" i="62"/>
  <c r="M62" i="62"/>
  <c r="N62" i="62"/>
  <c r="N60" i="62"/>
  <c r="M60" i="62"/>
  <c r="M61" i="62"/>
  <c r="N61" i="62"/>
  <c r="AE62" i="62"/>
  <c r="AE60" i="62"/>
  <c r="AE61" i="62"/>
  <c r="M38" i="62"/>
  <c r="N38" i="62" s="1"/>
  <c r="I15" i="55"/>
  <c r="I15" i="126"/>
  <c r="I15" i="131"/>
  <c r="I15" i="121"/>
  <c r="B30" i="52"/>
  <c r="H46" i="48"/>
  <c r="H47" i="48"/>
  <c r="I33" i="54" s="1"/>
  <c r="H45" i="48"/>
  <c r="B37" i="52"/>
  <c r="H54" i="48"/>
  <c r="I42" i="54" s="1"/>
  <c r="H52" i="48"/>
  <c r="H53" i="48"/>
  <c r="B34" i="52"/>
  <c r="H50" i="48"/>
  <c r="H51" i="48"/>
  <c r="I38" i="54" s="1"/>
  <c r="H49" i="48"/>
  <c r="I36" i="54" s="1"/>
  <c r="B26" i="52"/>
  <c r="H42" i="48"/>
  <c r="I27" i="54" s="1"/>
  <c r="H43" i="48"/>
  <c r="I28" i="54" s="1"/>
  <c r="H41" i="48"/>
  <c r="B22" i="52"/>
  <c r="H38" i="48"/>
  <c r="H39" i="48"/>
  <c r="I23" i="54" s="1"/>
  <c r="H37" i="48"/>
  <c r="B36" i="54"/>
  <c r="B40" i="54"/>
  <c r="B31" i="49"/>
  <c r="B27" i="49"/>
  <c r="H58" i="48"/>
  <c r="I47" i="54" s="1"/>
  <c r="B21" i="54"/>
  <c r="B42" i="49"/>
  <c r="B38" i="49"/>
  <c r="B31" i="54"/>
  <c r="B23" i="49"/>
  <c r="B45" i="54"/>
  <c r="B35" i="49"/>
  <c r="B26" i="54"/>
  <c r="L78" i="9"/>
  <c r="L79" i="9" s="1"/>
  <c r="E63" i="48"/>
  <c r="N61" i="48"/>
  <c r="F61" i="48"/>
  <c r="H96" i="57"/>
  <c r="I96" i="57"/>
  <c r="J96" i="57"/>
  <c r="K96" i="57"/>
  <c r="L96" i="57"/>
  <c r="M96" i="57"/>
  <c r="N96" i="57"/>
  <c r="O96" i="57"/>
  <c r="P96" i="57"/>
  <c r="Q96" i="57"/>
  <c r="G97" i="57"/>
  <c r="H97" i="57"/>
  <c r="I97" i="57"/>
  <c r="J97" i="57"/>
  <c r="K97" i="57"/>
  <c r="L97" i="57"/>
  <c r="M97" i="57"/>
  <c r="N97" i="57"/>
  <c r="O97" i="57"/>
  <c r="P97" i="57"/>
  <c r="Q97" i="57"/>
  <c r="F97" i="57"/>
  <c r="F96" i="57"/>
  <c r="E28" i="48"/>
  <c r="N129" i="62" l="1"/>
  <c r="M129" i="62"/>
  <c r="AE129" i="62"/>
  <c r="BN149" i="62"/>
  <c r="BQ149" i="62" s="1"/>
  <c r="AX149" i="62"/>
  <c r="BN150" i="62"/>
  <c r="BQ150" i="62" s="1"/>
  <c r="AX150" i="62"/>
  <c r="BN148" i="62"/>
  <c r="BQ148" i="62" s="1"/>
  <c r="AX148" i="62"/>
  <c r="AF149" i="62"/>
  <c r="AG149" i="62"/>
  <c r="AF150" i="62"/>
  <c r="AG150" i="62"/>
  <c r="AF148" i="62"/>
  <c r="AG148" i="62"/>
  <c r="BN127" i="62"/>
  <c r="BQ127" i="62" s="1"/>
  <c r="AX127" i="62"/>
  <c r="BN128" i="62"/>
  <c r="BQ128" i="62" s="1"/>
  <c r="AX128" i="62"/>
  <c r="BN126" i="62"/>
  <c r="BQ126" i="62" s="1"/>
  <c r="AX126" i="62"/>
  <c r="AF127" i="62"/>
  <c r="AG127" i="62"/>
  <c r="AF128" i="62"/>
  <c r="AG128" i="62"/>
  <c r="AG126" i="62"/>
  <c r="AF126" i="62"/>
  <c r="BN106" i="62"/>
  <c r="BQ106" i="62" s="1"/>
  <c r="AX106" i="62"/>
  <c r="BN104" i="62"/>
  <c r="BQ104" i="62" s="1"/>
  <c r="AX104" i="62"/>
  <c r="BN105" i="62"/>
  <c r="BQ105" i="62" s="1"/>
  <c r="AX105" i="62"/>
  <c r="AF106" i="62"/>
  <c r="AG106" i="62"/>
  <c r="AF104" i="62"/>
  <c r="AG104" i="62"/>
  <c r="AF105" i="62"/>
  <c r="AG105" i="62"/>
  <c r="BN82" i="62"/>
  <c r="BQ82" i="62" s="1"/>
  <c r="AX82" i="62"/>
  <c r="BN83" i="62"/>
  <c r="BQ83" i="62" s="1"/>
  <c r="AX83" i="62"/>
  <c r="BN84" i="62"/>
  <c r="BQ84" i="62" s="1"/>
  <c r="AX84" i="62"/>
  <c r="AG82" i="62"/>
  <c r="AF82" i="62"/>
  <c r="AF83" i="62"/>
  <c r="AG83" i="62"/>
  <c r="AF84" i="62"/>
  <c r="AG84" i="62"/>
  <c r="AF61" i="62"/>
  <c r="AG61" i="62"/>
  <c r="BN61" i="62"/>
  <c r="BQ61" i="62" s="1"/>
  <c r="AX61" i="62"/>
  <c r="BN60" i="62"/>
  <c r="BQ60" i="62" s="1"/>
  <c r="AX60" i="62"/>
  <c r="BN62" i="62"/>
  <c r="BQ62" i="62" s="1"/>
  <c r="AX62" i="62"/>
  <c r="AF60" i="62"/>
  <c r="AG60" i="62"/>
  <c r="AF62" i="62"/>
  <c r="AG62" i="62"/>
  <c r="G13" i="56"/>
  <c r="F12" i="57" s="1"/>
  <c r="G13" i="58" s="1"/>
  <c r="G13" i="132"/>
  <c r="F12" i="133" s="1"/>
  <c r="G13" i="134" s="1"/>
  <c r="G13" i="127"/>
  <c r="F12" i="128" s="1"/>
  <c r="G13" i="129" s="1"/>
  <c r="G13" i="122"/>
  <c r="F12" i="123" s="1"/>
  <c r="G13" i="124" s="1"/>
  <c r="I32" i="54"/>
  <c r="D32" i="49" s="1"/>
  <c r="I26" i="54"/>
  <c r="D27" i="49" s="1"/>
  <c r="H57" i="48"/>
  <c r="I46" i="54" s="1"/>
  <c r="D42" i="52" s="1"/>
  <c r="I40" i="54"/>
  <c r="D38" i="49" s="1"/>
  <c r="I31" i="54"/>
  <c r="D30" i="52" s="1"/>
  <c r="I41" i="54"/>
  <c r="D38" i="52" s="1"/>
  <c r="I34" i="54"/>
  <c r="D33" i="52" s="1"/>
  <c r="H56" i="48"/>
  <c r="I45" i="54" s="1"/>
  <c r="D41" i="52" s="1"/>
  <c r="I37" i="54"/>
  <c r="D35" i="52" s="1"/>
  <c r="I43" i="54"/>
  <c r="D41" i="49" s="1"/>
  <c r="I22" i="54"/>
  <c r="D23" i="52" s="1"/>
  <c r="I24" i="54"/>
  <c r="D25" i="52" s="1"/>
  <c r="I21" i="54"/>
  <c r="D22" i="52" s="1"/>
  <c r="I29" i="54"/>
  <c r="D29" i="52" s="1"/>
  <c r="D35" i="49"/>
  <c r="D34" i="52"/>
  <c r="D28" i="49"/>
  <c r="D27" i="52"/>
  <c r="D33" i="49"/>
  <c r="D32" i="52"/>
  <c r="D37" i="49"/>
  <c r="D36" i="52"/>
  <c r="D25" i="49"/>
  <c r="D24" i="52"/>
  <c r="D40" i="49"/>
  <c r="D39" i="52"/>
  <c r="D29" i="49"/>
  <c r="D28" i="52"/>
  <c r="D44" i="49"/>
  <c r="D43" i="52"/>
  <c r="B92" i="60"/>
  <c r="B93" i="60" s="1"/>
  <c r="R97" i="57"/>
  <c r="G11" i="58"/>
  <c r="D43" i="49" l="1"/>
  <c r="D39" i="49"/>
  <c r="D24" i="49"/>
  <c r="AX129" i="62"/>
  <c r="BN129" i="62"/>
  <c r="BQ129" i="62" s="1"/>
  <c r="AF129" i="62"/>
  <c r="AG129" i="62"/>
  <c r="AZ148" i="62"/>
  <c r="AY148" i="62"/>
  <c r="AY150" i="62"/>
  <c r="AZ150" i="62"/>
  <c r="AY149" i="62"/>
  <c r="AZ149" i="62"/>
  <c r="BS148" i="62"/>
  <c r="BR148" i="62"/>
  <c r="BS150" i="62"/>
  <c r="BR150" i="62"/>
  <c r="BR149" i="62"/>
  <c r="BS149" i="62"/>
  <c r="BR126" i="62"/>
  <c r="BS126" i="62"/>
  <c r="BR128" i="62"/>
  <c r="BS128" i="62"/>
  <c r="BS127" i="62"/>
  <c r="BR127" i="62"/>
  <c r="AY126" i="62"/>
  <c r="AZ126" i="62"/>
  <c r="AY128" i="62"/>
  <c r="AZ128" i="62"/>
  <c r="AY127" i="62"/>
  <c r="AZ127" i="62"/>
  <c r="BR105" i="62"/>
  <c r="BS105" i="62"/>
  <c r="BS104" i="62"/>
  <c r="BR104" i="62"/>
  <c r="BS106" i="62"/>
  <c r="BR106" i="62"/>
  <c r="AY105" i="62"/>
  <c r="AZ105" i="62"/>
  <c r="AZ104" i="62"/>
  <c r="AY104" i="62"/>
  <c r="AY106" i="62"/>
  <c r="AZ106" i="62"/>
  <c r="BR84" i="62"/>
  <c r="BS84" i="62"/>
  <c r="BS83" i="62"/>
  <c r="BR83" i="62"/>
  <c r="BR82" i="62"/>
  <c r="BS82" i="62"/>
  <c r="AY84" i="62"/>
  <c r="AZ84" i="62"/>
  <c r="AY83" i="62"/>
  <c r="AZ83" i="62"/>
  <c r="AY82" i="62"/>
  <c r="AZ82" i="62"/>
  <c r="AY62" i="62"/>
  <c r="AZ62" i="62"/>
  <c r="AZ60" i="62"/>
  <c r="AY60" i="62"/>
  <c r="BS62" i="62"/>
  <c r="BR62" i="62"/>
  <c r="BS60" i="62"/>
  <c r="BR60" i="62"/>
  <c r="BR61" i="62"/>
  <c r="BS61" i="62"/>
  <c r="AY61" i="62"/>
  <c r="AZ61" i="62"/>
  <c r="D31" i="52"/>
  <c r="D26" i="52"/>
  <c r="D31" i="49"/>
  <c r="D30" i="49"/>
  <c r="D37" i="52"/>
  <c r="D34" i="49"/>
  <c r="D26" i="49"/>
  <c r="D42" i="49"/>
  <c r="D36" i="49"/>
  <c r="D23" i="49"/>
  <c r="D40" i="52"/>
  <c r="P78" i="9"/>
  <c r="P79" i="9" s="1"/>
  <c r="B94" i="60"/>
  <c r="T78" i="9"/>
  <c r="T79" i="9" s="1"/>
  <c r="AZ129" i="62" l="1"/>
  <c r="AY129" i="62"/>
  <c r="BR129" i="62"/>
  <c r="BS129" i="62"/>
  <c r="B95" i="60"/>
  <c r="X78" i="9"/>
  <c r="X79" i="9" s="1"/>
  <c r="DD263" i="62"/>
  <c r="DC263" i="62"/>
  <c r="DB263" i="62"/>
  <c r="DD261" i="62"/>
  <c r="DC261" i="62"/>
  <c r="DB261" i="62"/>
  <c r="DD260" i="62"/>
  <c r="DC260" i="62"/>
  <c r="DB260" i="62"/>
  <c r="DD259" i="62"/>
  <c r="DC259" i="62"/>
  <c r="DB259" i="62"/>
  <c r="DD258" i="62"/>
  <c r="DC258" i="62"/>
  <c r="DB258" i="62"/>
  <c r="DD257" i="62"/>
  <c r="DC257" i="62"/>
  <c r="DB257" i="62"/>
  <c r="DD255" i="62"/>
  <c r="DC255" i="62"/>
  <c r="DB255" i="62"/>
  <c r="DD254" i="62"/>
  <c r="DC254" i="62"/>
  <c r="DB254" i="62"/>
  <c r="DD253" i="62"/>
  <c r="DC253" i="62"/>
  <c r="DB253" i="62"/>
  <c r="DD252" i="62"/>
  <c r="DC252" i="62"/>
  <c r="DB252" i="62"/>
  <c r="DD251" i="62"/>
  <c r="DC251" i="62"/>
  <c r="DB251" i="62"/>
  <c r="DD250" i="62"/>
  <c r="DC250" i="62"/>
  <c r="DB250" i="62"/>
  <c r="DD248" i="62"/>
  <c r="DC248" i="62"/>
  <c r="DB248" i="62"/>
  <c r="CK263" i="62"/>
  <c r="CJ263" i="62"/>
  <c r="CI263" i="62"/>
  <c r="CK261" i="62"/>
  <c r="CJ261" i="62"/>
  <c r="CI261" i="62"/>
  <c r="CK260" i="62"/>
  <c r="CJ260" i="62"/>
  <c r="CI260" i="62"/>
  <c r="CK259" i="62"/>
  <c r="CJ259" i="62"/>
  <c r="CI259" i="62"/>
  <c r="CK258" i="62"/>
  <c r="CJ258" i="62"/>
  <c r="CI258" i="62"/>
  <c r="CK257" i="62"/>
  <c r="CJ257" i="62"/>
  <c r="CI257" i="62"/>
  <c r="CK255" i="62"/>
  <c r="CJ255" i="62"/>
  <c r="CI255" i="62"/>
  <c r="CK254" i="62"/>
  <c r="CJ254" i="62"/>
  <c r="CI254" i="62"/>
  <c r="CK253" i="62"/>
  <c r="CJ253" i="62"/>
  <c r="CI253" i="62"/>
  <c r="CK252" i="62"/>
  <c r="CJ252" i="62"/>
  <c r="CI252" i="62"/>
  <c r="CK251" i="62"/>
  <c r="CJ251" i="62"/>
  <c r="CI251" i="62"/>
  <c r="CK250" i="62"/>
  <c r="CJ250" i="62"/>
  <c r="CI250" i="62"/>
  <c r="CK248" i="62"/>
  <c r="CJ248" i="62"/>
  <c r="CI248" i="62"/>
  <c r="BR261" i="62"/>
  <c r="BQ261" i="62"/>
  <c r="BP261" i="62"/>
  <c r="BR260" i="62"/>
  <c r="BQ260" i="62"/>
  <c r="BP260" i="62"/>
  <c r="BR259" i="62"/>
  <c r="BQ259" i="62"/>
  <c r="BP259" i="62"/>
  <c r="BR258" i="62"/>
  <c r="BQ258" i="62"/>
  <c r="BP258" i="62"/>
  <c r="BR257" i="62"/>
  <c r="BQ257" i="62"/>
  <c r="BP257" i="62"/>
  <c r="BR255" i="62"/>
  <c r="BQ255" i="62"/>
  <c r="BP255" i="62"/>
  <c r="BS255" i="62" s="1"/>
  <c r="AY261" i="62"/>
  <c r="AX261" i="62"/>
  <c r="AW261" i="62"/>
  <c r="AY260" i="62"/>
  <c r="AX260" i="62"/>
  <c r="AW260" i="62"/>
  <c r="AY259" i="62"/>
  <c r="AX259" i="62"/>
  <c r="AW259" i="62"/>
  <c r="AY258" i="62"/>
  <c r="AX258" i="62"/>
  <c r="AW258" i="62"/>
  <c r="AY257" i="62"/>
  <c r="AX257" i="62"/>
  <c r="AW257" i="62"/>
  <c r="AY255" i="62"/>
  <c r="AX255" i="62"/>
  <c r="AW255" i="62"/>
  <c r="AF261" i="62"/>
  <c r="AE261" i="62"/>
  <c r="AD261" i="62"/>
  <c r="AF260" i="62"/>
  <c r="AE260" i="62"/>
  <c r="AD260" i="62"/>
  <c r="AF259" i="62"/>
  <c r="AE259" i="62"/>
  <c r="AD259" i="62"/>
  <c r="AF258" i="62"/>
  <c r="AE258" i="62"/>
  <c r="AD258" i="62"/>
  <c r="AF257" i="62"/>
  <c r="AE257" i="62"/>
  <c r="AD257" i="62"/>
  <c r="AF255" i="62"/>
  <c r="AE255" i="62"/>
  <c r="AD255" i="62"/>
  <c r="L257" i="62"/>
  <c r="M257" i="62"/>
  <c r="L258" i="62"/>
  <c r="M258" i="62"/>
  <c r="L259" i="62"/>
  <c r="M259" i="62"/>
  <c r="L260" i="62"/>
  <c r="M260" i="62"/>
  <c r="L261" i="62"/>
  <c r="M261" i="62"/>
  <c r="K261" i="62"/>
  <c r="K260" i="62"/>
  <c r="K259" i="62"/>
  <c r="K258" i="62"/>
  <c r="K257" i="62"/>
  <c r="L255" i="62"/>
  <c r="M255" i="62"/>
  <c r="K255" i="62"/>
  <c r="AG260" i="62" l="1"/>
  <c r="AG219" i="62" s="1"/>
  <c r="DB262" i="62"/>
  <c r="BS258" i="62"/>
  <c r="CJ262" i="62"/>
  <c r="DD262" i="62"/>
  <c r="DE248" i="62"/>
  <c r="AE262" i="62"/>
  <c r="AG258" i="62"/>
  <c r="AF199" i="62" s="1"/>
  <c r="AX262" i="62"/>
  <c r="CL258" i="62"/>
  <c r="DE261" i="62"/>
  <c r="AG255" i="62"/>
  <c r="AE177" i="62" s="1"/>
  <c r="AZ258" i="62"/>
  <c r="AZ199" i="62" s="1"/>
  <c r="BQ262" i="62"/>
  <c r="BS260" i="62"/>
  <c r="BR219" i="62" s="1"/>
  <c r="CL255" i="62"/>
  <c r="DE259" i="62"/>
  <c r="CL253" i="62"/>
  <c r="CL260" i="62"/>
  <c r="CL251" i="62"/>
  <c r="AG257" i="62"/>
  <c r="AF189" i="62" s="1"/>
  <c r="AF262" i="62"/>
  <c r="AG259" i="62"/>
  <c r="AF209" i="62" s="1"/>
  <c r="AW262" i="62"/>
  <c r="AY262" i="62"/>
  <c r="AZ259" i="62"/>
  <c r="AZ209" i="62" s="1"/>
  <c r="AZ261" i="62"/>
  <c r="AZ229" i="62" s="1"/>
  <c r="BP262" i="62"/>
  <c r="BR262" i="62"/>
  <c r="BS259" i="62"/>
  <c r="BS209" i="62" s="1"/>
  <c r="BS261" i="62"/>
  <c r="BS229" i="62" s="1"/>
  <c r="B96" i="60"/>
  <c r="AB78" i="9"/>
  <c r="AB79" i="9" s="1"/>
  <c r="DE251" i="62"/>
  <c r="DE253" i="62"/>
  <c r="DE255" i="62"/>
  <c r="DC262" i="62"/>
  <c r="DE258" i="62"/>
  <c r="DE260" i="62"/>
  <c r="N255" i="62"/>
  <c r="N177" i="62" s="1"/>
  <c r="DC256" i="62"/>
  <c r="DC264" i="62" s="1"/>
  <c r="DE250" i="62"/>
  <c r="DD256" i="62"/>
  <c r="CK256" i="62"/>
  <c r="CI256" i="62"/>
  <c r="DB256" i="62"/>
  <c r="AG209" i="62"/>
  <c r="BR199" i="62"/>
  <c r="BS199" i="62"/>
  <c r="BR177" i="62"/>
  <c r="DE252" i="62"/>
  <c r="DE254" i="62"/>
  <c r="BS177" i="62"/>
  <c r="AE199" i="62"/>
  <c r="BQ199" i="62"/>
  <c r="BQ177" i="62"/>
  <c r="L262" i="62"/>
  <c r="M262" i="62"/>
  <c r="K262" i="62"/>
  <c r="AG261" i="62"/>
  <c r="AG229" i="62" s="1"/>
  <c r="AZ255" i="62"/>
  <c r="AY177" i="62" s="1"/>
  <c r="AZ260" i="62"/>
  <c r="AZ219" i="62" s="1"/>
  <c r="CL248" i="62"/>
  <c r="CJ256" i="62"/>
  <c r="CJ264" i="62" s="1"/>
  <c r="CL250" i="62"/>
  <c r="CL252" i="62"/>
  <c r="CL254" i="62"/>
  <c r="CI262" i="62"/>
  <c r="CK262" i="62"/>
  <c r="CL259" i="62"/>
  <c r="CL261" i="62"/>
  <c r="DE249" i="62"/>
  <c r="DE257" i="62"/>
  <c r="DE263" i="62"/>
  <c r="CL249" i="62"/>
  <c r="CL257" i="62"/>
  <c r="CL263" i="62"/>
  <c r="BS257" i="62"/>
  <c r="BR189" i="62" s="1"/>
  <c r="AZ257" i="62"/>
  <c r="AX189" i="62" s="1"/>
  <c r="AD262" i="62"/>
  <c r="AX199" i="62" l="1"/>
  <c r="AF219" i="62"/>
  <c r="AE219" i="62"/>
  <c r="BQ219" i="62"/>
  <c r="BR229" i="62"/>
  <c r="AG177" i="62"/>
  <c r="DE262" i="62"/>
  <c r="AE209" i="62"/>
  <c r="AY199" i="62"/>
  <c r="AF177" i="62"/>
  <c r="BS219" i="62"/>
  <c r="BQ229" i="62"/>
  <c r="AG189" i="62"/>
  <c r="AG199" i="62"/>
  <c r="AY209" i="62"/>
  <c r="AX229" i="62"/>
  <c r="AX209" i="62"/>
  <c r="BS262" i="62"/>
  <c r="BQ230" i="62" s="1"/>
  <c r="L177" i="62"/>
  <c r="AZ262" i="62"/>
  <c r="AZ230" i="62" s="1"/>
  <c r="M177" i="62"/>
  <c r="BQ209" i="62"/>
  <c r="AE189" i="62"/>
  <c r="BR209" i="62"/>
  <c r="AY229" i="62"/>
  <c r="CL262" i="62"/>
  <c r="B97" i="60"/>
  <c r="AF78" i="9"/>
  <c r="AF79" i="9" s="1"/>
  <c r="CI264" i="62"/>
  <c r="DD264" i="62"/>
  <c r="DE256" i="62"/>
  <c r="DB264" i="62"/>
  <c r="AG262" i="62"/>
  <c r="CL256" i="62"/>
  <c r="BS189" i="62"/>
  <c r="AY189" i="62"/>
  <c r="AZ189" i="62"/>
  <c r="AX219" i="62"/>
  <c r="AX177" i="62"/>
  <c r="AY219" i="62"/>
  <c r="AE229" i="62"/>
  <c r="CK264" i="62"/>
  <c r="BQ189" i="62"/>
  <c r="AZ177" i="62"/>
  <c r="AF229" i="62"/>
  <c r="N259" i="62"/>
  <c r="N258" i="62"/>
  <c r="N257" i="62"/>
  <c r="N261" i="62"/>
  <c r="N260" i="62"/>
  <c r="BR230" i="62" l="1"/>
  <c r="BS230" i="62"/>
  <c r="DE264" i="62"/>
  <c r="AX230" i="62"/>
  <c r="AY230" i="62"/>
  <c r="B98" i="60"/>
  <c r="AJ78" i="9"/>
  <c r="AJ79" i="9" s="1"/>
  <c r="CL264" i="62"/>
  <c r="AG230" i="62"/>
  <c r="AF230" i="62"/>
  <c r="AE230" i="62"/>
  <c r="L219" i="62"/>
  <c r="N219" i="62"/>
  <c r="M219" i="62"/>
  <c r="L189" i="62"/>
  <c r="N189" i="62"/>
  <c r="M189" i="62"/>
  <c r="L209" i="62"/>
  <c r="M209" i="62"/>
  <c r="N209" i="62"/>
  <c r="M229" i="62"/>
  <c r="L229" i="62"/>
  <c r="N229" i="62"/>
  <c r="N199" i="62"/>
  <c r="M199" i="62"/>
  <c r="L199" i="62"/>
  <c r="N262" i="62"/>
  <c r="B99" i="60" l="1"/>
  <c r="AN78" i="9"/>
  <c r="AN79" i="9" s="1"/>
  <c r="M230" i="62"/>
  <c r="N230" i="62"/>
  <c r="L230" i="62"/>
  <c r="R12" i="31"/>
  <c r="R11" i="31"/>
  <c r="L14" i="31"/>
  <c r="L13" i="31"/>
  <c r="L12" i="31"/>
  <c r="L11" i="31"/>
  <c r="H18" i="58"/>
  <c r="G18" i="58"/>
  <c r="E18" i="58"/>
  <c r="R19" i="57"/>
  <c r="R21" i="57"/>
  <c r="R22" i="57"/>
  <c r="R24" i="57"/>
  <c r="R25" i="57"/>
  <c r="R27" i="57"/>
  <c r="R28" i="57"/>
  <c r="R30" i="57"/>
  <c r="R31" i="57"/>
  <c r="R33" i="57"/>
  <c r="R34" i="57"/>
  <c r="R36" i="57"/>
  <c r="R37" i="57"/>
  <c r="R39" i="57"/>
  <c r="R40" i="57"/>
  <c r="R42" i="57"/>
  <c r="R43" i="57"/>
  <c r="R45" i="57"/>
  <c r="R46" i="57"/>
  <c r="R48" i="57"/>
  <c r="R49" i="57"/>
  <c r="R51" i="57"/>
  <c r="R52" i="57"/>
  <c r="R54" i="57"/>
  <c r="R55" i="57"/>
  <c r="R57" i="57"/>
  <c r="R58" i="57"/>
  <c r="R60" i="57"/>
  <c r="R61" i="57"/>
  <c r="R63" i="57"/>
  <c r="R64" i="57"/>
  <c r="R66" i="57"/>
  <c r="R67" i="57"/>
  <c r="R69" i="57"/>
  <c r="R70" i="57"/>
  <c r="R72" i="57"/>
  <c r="R73" i="57"/>
  <c r="R75" i="57"/>
  <c r="R76" i="57"/>
  <c r="R78" i="57"/>
  <c r="R79" i="57"/>
  <c r="R81" i="57"/>
  <c r="R82" i="57"/>
  <c r="R84" i="57"/>
  <c r="R85" i="57"/>
  <c r="R87" i="57"/>
  <c r="R88" i="57"/>
  <c r="R90" i="57"/>
  <c r="R91" i="57"/>
  <c r="R93" i="57"/>
  <c r="R94" i="57"/>
  <c r="G11" i="56"/>
  <c r="F10" i="57" s="1"/>
  <c r="B100" i="60" l="1"/>
  <c r="AR78" i="9"/>
  <c r="AR79" i="9" s="1"/>
  <c r="C26" i="55"/>
  <c r="B101" i="60" l="1"/>
  <c r="AV14" i="9"/>
  <c r="AV78" i="9" s="1"/>
  <c r="AV79" i="9" s="1"/>
  <c r="C11" i="56"/>
  <c r="C10" i="57" s="1"/>
  <c r="C14" i="59"/>
  <c r="C11" i="58"/>
  <c r="K76" i="49"/>
  <c r="L76" i="49"/>
  <c r="J76" i="49"/>
  <c r="B20" i="53"/>
  <c r="B19" i="53"/>
  <c r="B17" i="53"/>
  <c r="T44" i="52"/>
  <c r="AG20" i="52"/>
  <c r="AG23" i="52"/>
  <c r="AG24" i="52"/>
  <c r="AG26" i="52"/>
  <c r="AG27" i="52"/>
  <c r="AG28" i="52"/>
  <c r="AG29" i="52"/>
  <c r="AG30" i="52"/>
  <c r="AG31" i="52"/>
  <c r="AG32" i="52"/>
  <c r="AG33" i="52"/>
  <c r="AG34" i="52"/>
  <c r="AG35" i="52"/>
  <c r="AG36" i="52"/>
  <c r="AG37" i="52"/>
  <c r="AG38" i="52"/>
  <c r="AG39" i="52"/>
  <c r="AG40" i="52"/>
  <c r="AG41" i="52"/>
  <c r="AG42" i="52"/>
  <c r="AG43" i="52"/>
  <c r="Q92" i="133" l="1"/>
  <c r="Q92" i="123"/>
  <c r="Q92" i="128"/>
  <c r="Q86" i="128"/>
  <c r="R86" i="128" s="1"/>
  <c r="Q86" i="133"/>
  <c r="R86" i="133" s="1"/>
  <c r="Q86" i="123"/>
  <c r="R86" i="123" s="1"/>
  <c r="Q89" i="133"/>
  <c r="R89" i="133" s="1"/>
  <c r="Q89" i="123"/>
  <c r="R89" i="123" s="1"/>
  <c r="Q89" i="128"/>
  <c r="R89" i="128" s="1"/>
  <c r="O23" i="53"/>
  <c r="B102" i="60"/>
  <c r="BD14" i="9" s="1"/>
  <c r="BD78" i="9" s="1"/>
  <c r="BD79" i="9" s="1"/>
  <c r="AZ14" i="9"/>
  <c r="AZ78" i="9" s="1"/>
  <c r="AZ79" i="9" s="1"/>
  <c r="J18" i="49"/>
  <c r="Q95" i="128" l="1"/>
  <c r="R92" i="128"/>
  <c r="R92" i="133"/>
  <c r="Q95" i="133"/>
  <c r="Q95" i="123"/>
  <c r="R92" i="123"/>
  <c r="B103" i="60"/>
  <c r="BH14" i="9" s="1"/>
  <c r="BH78" i="9" s="1"/>
  <c r="BH79" i="9" s="1"/>
  <c r="D11" i="45"/>
  <c r="I14" i="45"/>
  <c r="I16" i="45"/>
  <c r="I17" i="45"/>
  <c r="I19" i="45"/>
  <c r="I20" i="45"/>
  <c r="I21" i="45"/>
  <c r="I22" i="45"/>
  <c r="I23" i="45"/>
  <c r="I25" i="45"/>
  <c r="J25" i="45" s="1"/>
  <c r="I26" i="45"/>
  <c r="I27" i="45"/>
  <c r="E45" i="46" s="1"/>
  <c r="W45" i="46" l="1"/>
  <c r="V45" i="46"/>
  <c r="F45" i="46"/>
  <c r="S45" i="46" s="1"/>
  <c r="T45" i="46"/>
  <c r="U45" i="46"/>
  <c r="B104" i="60"/>
  <c r="BL14" i="9" s="1"/>
  <c r="BL78" i="9" s="1"/>
  <c r="BL79" i="9" s="1"/>
  <c r="E44" i="46"/>
  <c r="E30" i="46"/>
  <c r="E42" i="46"/>
  <c r="J26" i="45"/>
  <c r="J21" i="45"/>
  <c r="E71" i="46"/>
  <c r="J19" i="45"/>
  <c r="J16" i="45"/>
  <c r="J27" i="45"/>
  <c r="J22" i="45"/>
  <c r="J20" i="45"/>
  <c r="J17" i="45"/>
  <c r="J14" i="45"/>
  <c r="J23" i="45"/>
  <c r="AB237" i="62" l="1"/>
  <c r="AU237" i="62" s="1"/>
  <c r="L237" i="62"/>
  <c r="B105" i="60"/>
  <c r="R58" i="48"/>
  <c r="J15" i="45"/>
  <c r="J15" i="48"/>
  <c r="L13" i="52" s="1"/>
  <c r="H13" i="53" s="1"/>
  <c r="F15" i="48"/>
  <c r="G13" i="52" s="1"/>
  <c r="D13" i="53" s="1"/>
  <c r="AE237" i="62" l="1"/>
  <c r="M237" i="62"/>
  <c r="N237" i="62" s="1"/>
  <c r="BP14" i="9"/>
  <c r="BP78" i="9" s="1"/>
  <c r="BP79" i="9" s="1"/>
  <c r="B106" i="60"/>
  <c r="D7" i="13"/>
  <c r="E7" i="13"/>
  <c r="F7" i="13"/>
  <c r="G7" i="13"/>
  <c r="H7" i="13"/>
  <c r="BN237" i="62" l="1"/>
  <c r="BQ237" i="62" s="1"/>
  <c r="AX237" i="62"/>
  <c r="AF237" i="62"/>
  <c r="AG237" i="62" s="1"/>
  <c r="CR14" i="9"/>
  <c r="CR78" i="9" s="1"/>
  <c r="CR79" i="9" s="1"/>
  <c r="CV14" i="9"/>
  <c r="CV78" i="9" s="1"/>
  <c r="CV79" i="9" s="1"/>
  <c r="BT14" i="9"/>
  <c r="BT78" i="9" s="1"/>
  <c r="BT79" i="9" s="1"/>
  <c r="CN14" i="9"/>
  <c r="CN78" i="9" s="1"/>
  <c r="CN79" i="9" s="1"/>
  <c r="CF14" i="9"/>
  <c r="CF78" i="9" s="1"/>
  <c r="CF79" i="9" s="1"/>
  <c r="BX14" i="9"/>
  <c r="BX78" i="9" s="1"/>
  <c r="BX79" i="9" s="1"/>
  <c r="CJ14" i="9"/>
  <c r="CJ78" i="9" s="1"/>
  <c r="CJ79" i="9" s="1"/>
  <c r="CB14" i="9"/>
  <c r="CB78" i="9" s="1"/>
  <c r="CB79" i="9" s="1"/>
  <c r="B107" i="60"/>
  <c r="B44" i="31"/>
  <c r="B40" i="31"/>
  <c r="B37" i="31"/>
  <c r="B33" i="31"/>
  <c r="B29" i="31"/>
  <c r="B25" i="31"/>
  <c r="B39" i="60"/>
  <c r="B33" i="48" s="1"/>
  <c r="BR237" i="62" l="1"/>
  <c r="BS237" i="62" s="1"/>
  <c r="AY237" i="62"/>
  <c r="AZ237" i="62" s="1"/>
  <c r="B21" i="31"/>
  <c r="D33" i="48"/>
  <c r="H36" i="48" s="1"/>
  <c r="B108" i="60"/>
  <c r="E14" i="9"/>
  <c r="E78" i="9" s="1"/>
  <c r="E79" i="9" s="1"/>
  <c r="B18" i="52" l="1"/>
  <c r="H34" i="48"/>
  <c r="H35" i="48"/>
  <c r="H33" i="48"/>
  <c r="I14" i="9"/>
  <c r="J17" i="52" s="1"/>
  <c r="I17" i="52"/>
  <c r="B16" i="54"/>
  <c r="B19" i="49"/>
  <c r="B109" i="60"/>
  <c r="M14" i="9" l="1"/>
  <c r="M78" i="9" s="1"/>
  <c r="M79" i="9" s="1"/>
  <c r="I78" i="9"/>
  <c r="I79" i="9" s="1"/>
  <c r="I18" i="54"/>
  <c r="I19" i="54"/>
  <c r="I17" i="54"/>
  <c r="I16" i="54"/>
  <c r="B110" i="60"/>
  <c r="I183" i="62"/>
  <c r="I181" i="62"/>
  <c r="I182" i="62"/>
  <c r="H171" i="62"/>
  <c r="H173" i="62"/>
  <c r="H174" i="62"/>
  <c r="H175" i="62"/>
  <c r="H176" i="62"/>
  <c r="H170" i="62"/>
  <c r="F234" i="62"/>
  <c r="Y234" i="62" s="1"/>
  <c r="AR234" i="62" s="1"/>
  <c r="BK234" i="62" s="1"/>
  <c r="F171" i="62"/>
  <c r="Y171" i="62" s="1"/>
  <c r="AR171" i="62" s="1"/>
  <c r="BK171" i="62" s="1"/>
  <c r="F172" i="62"/>
  <c r="Y172" i="62" s="1"/>
  <c r="AR172" i="62" s="1"/>
  <c r="BK172" i="62" s="1"/>
  <c r="F173" i="62"/>
  <c r="Y173" i="62" s="1"/>
  <c r="AR173" i="62" s="1"/>
  <c r="BK173" i="62" s="1"/>
  <c r="F174" i="62"/>
  <c r="Y174" i="62" s="1"/>
  <c r="AR174" i="62" s="1"/>
  <c r="BK174" i="62" s="1"/>
  <c r="F175" i="62"/>
  <c r="Y175" i="62" s="1"/>
  <c r="AR175" i="62" s="1"/>
  <c r="BK175" i="62" s="1"/>
  <c r="F176" i="62"/>
  <c r="Y176" i="62" s="1"/>
  <c r="AR176" i="62" s="1"/>
  <c r="BK176" i="62" s="1"/>
  <c r="F170" i="62"/>
  <c r="Y170" i="62" s="1"/>
  <c r="AR170" i="62" s="1"/>
  <c r="BK170" i="62" s="1"/>
  <c r="BP165" i="62"/>
  <c r="AW165" i="62"/>
  <c r="AD165" i="62"/>
  <c r="BP162" i="62"/>
  <c r="AW162" i="62"/>
  <c r="AD162" i="62"/>
  <c r="BN161" i="62"/>
  <c r="BP161" i="62" s="1"/>
  <c r="AU161" i="62"/>
  <c r="AW161" i="62" s="1"/>
  <c r="AB161" i="62"/>
  <c r="AD161" i="62" s="1"/>
  <c r="BN160" i="62"/>
  <c r="BP160" i="62" s="1"/>
  <c r="AU160" i="62"/>
  <c r="AW160" i="62" s="1"/>
  <c r="AB160" i="62"/>
  <c r="AD160" i="62" s="1"/>
  <c r="BN159" i="62"/>
  <c r="BP159" i="62" s="1"/>
  <c r="AU159" i="62"/>
  <c r="AW159" i="62" s="1"/>
  <c r="AB159" i="62"/>
  <c r="AD159" i="62" s="1"/>
  <c r="BN158" i="62"/>
  <c r="BP158" i="62" s="1"/>
  <c r="AU158" i="62"/>
  <c r="AW158" i="62" s="1"/>
  <c r="AB158" i="62"/>
  <c r="AD158" i="62" s="1"/>
  <c r="AB145" i="62"/>
  <c r="BP143" i="62"/>
  <c r="AW143" i="62"/>
  <c r="AD143" i="62"/>
  <c r="BP140" i="62"/>
  <c r="AW140" i="62"/>
  <c r="AD140" i="62"/>
  <c r="BN139" i="62"/>
  <c r="BP139" i="62" s="1"/>
  <c r="AU139" i="62"/>
  <c r="AW139" i="62" s="1"/>
  <c r="AB139" i="62"/>
  <c r="AD139" i="62" s="1"/>
  <c r="BN138" i="62"/>
  <c r="BP138" i="62" s="1"/>
  <c r="AU138" i="62"/>
  <c r="AW138" i="62" s="1"/>
  <c r="AB138" i="62"/>
  <c r="AD138" i="62" s="1"/>
  <c r="BN137" i="62"/>
  <c r="BP137" i="62" s="1"/>
  <c r="AU137" i="62"/>
  <c r="AW137" i="62" s="1"/>
  <c r="AB137" i="62"/>
  <c r="AD137" i="62" s="1"/>
  <c r="BN136" i="62"/>
  <c r="BP136" i="62" s="1"/>
  <c r="AU136" i="62"/>
  <c r="AW136" i="62" s="1"/>
  <c r="AB136" i="62"/>
  <c r="AD136" i="62" s="1"/>
  <c r="AB123" i="62"/>
  <c r="BP121" i="62"/>
  <c r="AW121" i="62"/>
  <c r="AD121" i="62"/>
  <c r="BP118" i="62"/>
  <c r="AW118" i="62"/>
  <c r="AD118" i="62"/>
  <c r="BN117" i="62"/>
  <c r="BP117" i="62" s="1"/>
  <c r="AU117" i="62"/>
  <c r="AW117" i="62" s="1"/>
  <c r="AB117" i="62"/>
  <c r="AD117" i="62" s="1"/>
  <c r="BN116" i="62"/>
  <c r="BP116" i="62" s="1"/>
  <c r="AU116" i="62"/>
  <c r="AW116" i="62" s="1"/>
  <c r="AB116" i="62"/>
  <c r="AD116" i="62" s="1"/>
  <c r="BN115" i="62"/>
  <c r="BP115" i="62" s="1"/>
  <c r="AU115" i="62"/>
  <c r="AW115" i="62" s="1"/>
  <c r="AB115" i="62"/>
  <c r="AD115" i="62" s="1"/>
  <c r="BN114" i="62"/>
  <c r="BP114" i="62" s="1"/>
  <c r="AU114" i="62"/>
  <c r="AW114" i="62" s="1"/>
  <c r="AB114" i="62"/>
  <c r="AD114" i="62" s="1"/>
  <c r="AB101" i="62"/>
  <c r="BP99" i="62"/>
  <c r="AW99" i="62"/>
  <c r="AD99" i="62"/>
  <c r="BP96" i="62"/>
  <c r="AW96" i="62"/>
  <c r="AD96" i="62"/>
  <c r="BN95" i="62"/>
  <c r="BP95" i="62" s="1"/>
  <c r="AU95" i="62"/>
  <c r="AW95" i="62" s="1"/>
  <c r="AB95" i="62"/>
  <c r="AD95" i="62" s="1"/>
  <c r="BN94" i="62"/>
  <c r="BP94" i="62" s="1"/>
  <c r="AU94" i="62"/>
  <c r="AW94" i="62" s="1"/>
  <c r="AB94" i="62"/>
  <c r="AD94" i="62" s="1"/>
  <c r="BN93" i="62"/>
  <c r="BP93" i="62" s="1"/>
  <c r="AU93" i="62"/>
  <c r="AW93" i="62" s="1"/>
  <c r="AB93" i="62"/>
  <c r="AD93" i="62" s="1"/>
  <c r="BN92" i="62"/>
  <c r="BP92" i="62" s="1"/>
  <c r="AU92" i="62"/>
  <c r="AW92" i="62" s="1"/>
  <c r="AB92" i="62"/>
  <c r="AD92" i="62" s="1"/>
  <c r="AB79" i="62"/>
  <c r="BP77" i="62"/>
  <c r="AW77" i="62"/>
  <c r="AD77" i="62"/>
  <c r="BP74" i="62"/>
  <c r="AW74" i="62"/>
  <c r="AD74" i="62"/>
  <c r="BN73" i="62"/>
  <c r="BP73" i="62" s="1"/>
  <c r="AU73" i="62"/>
  <c r="AW73" i="62" s="1"/>
  <c r="AB73" i="62"/>
  <c r="AD73" i="62" s="1"/>
  <c r="BN72" i="62"/>
  <c r="BP72" i="62" s="1"/>
  <c r="AU72" i="62"/>
  <c r="AW72" i="62" s="1"/>
  <c r="AB72" i="62"/>
  <c r="AD72" i="62" s="1"/>
  <c r="BN71" i="62"/>
  <c r="BP71" i="62" s="1"/>
  <c r="AU71" i="62"/>
  <c r="AW71" i="62" s="1"/>
  <c r="AB71" i="62"/>
  <c r="AD71" i="62" s="1"/>
  <c r="BN70" i="62"/>
  <c r="BP70" i="62" s="1"/>
  <c r="AU70" i="62"/>
  <c r="AW70" i="62" s="1"/>
  <c r="AB70" i="62"/>
  <c r="AD70" i="62" s="1"/>
  <c r="AB57" i="62"/>
  <c r="Y57" i="62"/>
  <c r="AR57" i="62" s="1"/>
  <c r="BK57" i="62" s="1"/>
  <c r="AB55" i="62"/>
  <c r="AU55" i="62" s="1"/>
  <c r="AA55" i="62"/>
  <c r="AT55" i="62" s="1"/>
  <c r="BM55" i="62" s="1"/>
  <c r="Y55" i="62"/>
  <c r="AR55" i="62" s="1"/>
  <c r="BK55" i="62" s="1"/>
  <c r="Y54" i="62"/>
  <c r="AR54" i="62" s="1"/>
  <c r="BK54" i="62" s="1"/>
  <c r="Y53" i="62"/>
  <c r="AR53" i="62" s="1"/>
  <c r="BK53" i="62" s="1"/>
  <c r="BP52" i="62"/>
  <c r="AW52" i="62"/>
  <c r="AD52" i="62"/>
  <c r="AA48" i="62"/>
  <c r="AT48" i="62" s="1"/>
  <c r="BM48" i="62" s="1"/>
  <c r="Y48" i="62"/>
  <c r="AR48" i="62" s="1"/>
  <c r="BK48" i="62" s="1"/>
  <c r="E47" i="47"/>
  <c r="F47" i="47"/>
  <c r="D74" i="9"/>
  <c r="C74" i="9"/>
  <c r="H234" i="62" s="1"/>
  <c r="AA234" i="62" s="1"/>
  <c r="AT234" i="62" s="1"/>
  <c r="BM234" i="62" s="1"/>
  <c r="AA25" i="45"/>
  <c r="R25" i="45"/>
  <c r="G47" i="47"/>
  <c r="K47" i="47" s="1"/>
  <c r="O47" i="47" s="1"/>
  <c r="I170" i="62"/>
  <c r="I171" i="62"/>
  <c r="AA56" i="62"/>
  <c r="AT56" i="62" s="1"/>
  <c r="BM56" i="62" s="1"/>
  <c r="Y52" i="62"/>
  <c r="AR52" i="62" s="1"/>
  <c r="BK52" i="62" s="1"/>
  <c r="AA51" i="62"/>
  <c r="AT51" i="62" s="1"/>
  <c r="BM51" i="62" s="1"/>
  <c r="AA50" i="62"/>
  <c r="AT50" i="62" s="1"/>
  <c r="BM50" i="62" s="1"/>
  <c r="AA49" i="62"/>
  <c r="AT49" i="62" s="1"/>
  <c r="BM49" i="62" s="1"/>
  <c r="Y51" i="62"/>
  <c r="AR51" i="62" s="1"/>
  <c r="BK51" i="62" s="1"/>
  <c r="Y50" i="62"/>
  <c r="AR50" i="62" s="1"/>
  <c r="BK50" i="62" s="1"/>
  <c r="Q14" i="9" l="1"/>
  <c r="U14" i="9" s="1"/>
  <c r="K234" i="62"/>
  <c r="L234" i="62"/>
  <c r="AB234" i="62"/>
  <c r="AU234" i="62" s="1"/>
  <c r="K17" i="52"/>
  <c r="D20" i="49"/>
  <c r="D19" i="52"/>
  <c r="D21" i="49"/>
  <c r="D20" i="52"/>
  <c r="D19" i="49"/>
  <c r="D18" i="52"/>
  <c r="D22" i="49"/>
  <c r="D21" i="52"/>
  <c r="B111" i="60"/>
  <c r="BK72" i="62"/>
  <c r="BK94" i="62" s="1"/>
  <c r="BK116" i="62" s="1"/>
  <c r="BK138" i="62" s="1"/>
  <c r="BK160" i="62" s="1"/>
  <c r="BM73" i="62"/>
  <c r="BM95" i="62" s="1"/>
  <c r="BM117" i="62" s="1"/>
  <c r="BM139" i="62" s="1"/>
  <c r="BM161" i="62" s="1"/>
  <c r="BK74" i="62"/>
  <c r="BK96" i="62" s="1"/>
  <c r="BK118" i="62" s="1"/>
  <c r="BK140" i="62" s="1"/>
  <c r="BK162" i="62" s="1"/>
  <c r="BK70" i="62"/>
  <c r="BK92" i="62" s="1"/>
  <c r="BK114" i="62" s="1"/>
  <c r="BK136" i="62" s="1"/>
  <c r="BK158" i="62" s="1"/>
  <c r="BK75" i="62"/>
  <c r="BK97" i="62" s="1"/>
  <c r="BK119" i="62" s="1"/>
  <c r="BK141" i="62" s="1"/>
  <c r="BK163" i="62" s="1"/>
  <c r="BK77" i="62"/>
  <c r="BK99" i="62" s="1"/>
  <c r="BK121" i="62" s="1"/>
  <c r="BK143" i="62" s="1"/>
  <c r="BK165" i="62" s="1"/>
  <c r="BK79" i="62"/>
  <c r="BK101" i="62" s="1"/>
  <c r="BK123" i="62" s="1"/>
  <c r="BK145" i="62" s="1"/>
  <c r="BK167" i="62" s="1"/>
  <c r="AB167" i="62"/>
  <c r="AD167" i="62" s="1"/>
  <c r="BM71" i="62"/>
  <c r="BM93" i="62" s="1"/>
  <c r="BM115" i="62" s="1"/>
  <c r="BM137" i="62" s="1"/>
  <c r="BM159" i="62" s="1"/>
  <c r="BM78" i="62"/>
  <c r="BM100" i="62" s="1"/>
  <c r="BM122" i="62" s="1"/>
  <c r="BM144" i="62" s="1"/>
  <c r="BM166" i="62" s="1"/>
  <c r="BK73" i="62"/>
  <c r="BK95" i="62" s="1"/>
  <c r="BK117" i="62" s="1"/>
  <c r="BK139" i="62" s="1"/>
  <c r="BK161" i="62" s="1"/>
  <c r="BM72" i="62"/>
  <c r="BM94" i="62" s="1"/>
  <c r="BM116" i="62" s="1"/>
  <c r="BM138" i="62" s="1"/>
  <c r="BM160" i="62" s="1"/>
  <c r="BM70" i="62"/>
  <c r="BM92" i="62" s="1"/>
  <c r="BM114" i="62" s="1"/>
  <c r="BM136" i="62" s="1"/>
  <c r="BM158" i="62" s="1"/>
  <c r="BK76" i="62"/>
  <c r="BK98" i="62" s="1"/>
  <c r="BK120" i="62" s="1"/>
  <c r="BK142" i="62" s="1"/>
  <c r="BK164" i="62" s="1"/>
  <c r="BM77" i="62"/>
  <c r="BM99" i="62" s="1"/>
  <c r="BM121" i="62" s="1"/>
  <c r="BM143" i="62" s="1"/>
  <c r="BM165" i="62" s="1"/>
  <c r="AU145" i="62"/>
  <c r="AD145" i="62"/>
  <c r="AU123" i="62"/>
  <c r="AD123" i="62"/>
  <c r="AU101" i="62"/>
  <c r="AD101" i="62"/>
  <c r="AU79" i="62"/>
  <c r="AD79" i="62"/>
  <c r="AA70" i="62"/>
  <c r="AA92" i="62" s="1"/>
  <c r="AA114" i="62" s="1"/>
  <c r="AA136" i="62" s="1"/>
  <c r="AA158" i="62" s="1"/>
  <c r="AT70" i="62"/>
  <c r="AT92" i="62" s="1"/>
  <c r="AT114" i="62" s="1"/>
  <c r="AT136" i="62" s="1"/>
  <c r="AT158" i="62" s="1"/>
  <c r="AA71" i="62"/>
  <c r="AA93" i="62" s="1"/>
  <c r="AA115" i="62" s="1"/>
  <c r="AA137" i="62" s="1"/>
  <c r="AA159" i="62" s="1"/>
  <c r="AT71" i="62"/>
  <c r="AT93" i="62" s="1"/>
  <c r="AT115" i="62" s="1"/>
  <c r="AT137" i="62" s="1"/>
  <c r="AT159" i="62" s="1"/>
  <c r="AA72" i="62"/>
  <c r="AA94" i="62" s="1"/>
  <c r="AA116" i="62" s="1"/>
  <c r="AA138" i="62" s="1"/>
  <c r="AA160" i="62" s="1"/>
  <c r="AT72" i="62"/>
  <c r="AT94" i="62" s="1"/>
  <c r="AT116" i="62" s="1"/>
  <c r="AT138" i="62" s="1"/>
  <c r="AT160" i="62" s="1"/>
  <c r="AA73" i="62"/>
  <c r="AA95" i="62" s="1"/>
  <c r="AA117" i="62" s="1"/>
  <c r="AA139" i="62" s="1"/>
  <c r="AA161" i="62" s="1"/>
  <c r="AT73" i="62"/>
  <c r="AT95" i="62" s="1"/>
  <c r="AT117" i="62" s="1"/>
  <c r="AT139" i="62" s="1"/>
  <c r="AT161" i="62" s="1"/>
  <c r="Y77" i="62"/>
  <c r="Y99" i="62" s="1"/>
  <c r="Y121" i="62" s="1"/>
  <c r="Y143" i="62" s="1"/>
  <c r="Y165" i="62" s="1"/>
  <c r="AT77" i="62"/>
  <c r="AT99" i="62" s="1"/>
  <c r="AT121" i="62" s="1"/>
  <c r="AT143" i="62" s="1"/>
  <c r="AT165" i="62" s="1"/>
  <c r="AA78" i="62"/>
  <c r="AA100" i="62" s="1"/>
  <c r="AA122" i="62" s="1"/>
  <c r="AA144" i="62" s="1"/>
  <c r="AA166" i="62" s="1"/>
  <c r="AT78" i="62"/>
  <c r="AT100" i="62" s="1"/>
  <c r="AT122" i="62" s="1"/>
  <c r="AT144" i="62" s="1"/>
  <c r="AT166" i="62" s="1"/>
  <c r="Y70" i="62"/>
  <c r="Y92" i="62" s="1"/>
  <c r="Y114" i="62" s="1"/>
  <c r="Y136" i="62" s="1"/>
  <c r="Y158" i="62" s="1"/>
  <c r="AR70" i="62"/>
  <c r="AR92" i="62" s="1"/>
  <c r="AR114" i="62" s="1"/>
  <c r="AR136" i="62" s="1"/>
  <c r="AR158" i="62" s="1"/>
  <c r="Y72" i="62"/>
  <c r="Y94" i="62" s="1"/>
  <c r="Y116" i="62" s="1"/>
  <c r="Y138" i="62" s="1"/>
  <c r="Y160" i="62" s="1"/>
  <c r="AR72" i="62"/>
  <c r="AR94" i="62" s="1"/>
  <c r="AR116" i="62" s="1"/>
  <c r="AR138" i="62" s="1"/>
  <c r="AR160" i="62" s="1"/>
  <c r="Y73" i="62"/>
  <c r="Y95" i="62" s="1"/>
  <c r="Y117" i="62" s="1"/>
  <c r="Y139" i="62" s="1"/>
  <c r="Y161" i="62" s="1"/>
  <c r="AR73" i="62"/>
  <c r="AR95" i="62" s="1"/>
  <c r="AR117" i="62" s="1"/>
  <c r="AR139" i="62" s="1"/>
  <c r="AR161" i="62" s="1"/>
  <c r="Y74" i="62"/>
  <c r="Y96" i="62" s="1"/>
  <c r="Y118" i="62" s="1"/>
  <c r="Y140" i="62" s="1"/>
  <c r="Y162" i="62" s="1"/>
  <c r="AR74" i="62"/>
  <c r="AR96" i="62" s="1"/>
  <c r="AR118" i="62" s="1"/>
  <c r="AR140" i="62" s="1"/>
  <c r="AR162" i="62" s="1"/>
  <c r="Y75" i="62"/>
  <c r="Y97" i="62" s="1"/>
  <c r="Y119" i="62" s="1"/>
  <c r="Y141" i="62" s="1"/>
  <c r="Y163" i="62" s="1"/>
  <c r="AR75" i="62"/>
  <c r="AR97" i="62" s="1"/>
  <c r="AR119" i="62" s="1"/>
  <c r="AR141" i="62" s="1"/>
  <c r="AR163" i="62" s="1"/>
  <c r="Y76" i="62"/>
  <c r="Y98" i="62" s="1"/>
  <c r="Y120" i="62" s="1"/>
  <c r="Y142" i="62" s="1"/>
  <c r="Y164" i="62" s="1"/>
  <c r="AR76" i="62"/>
  <c r="AR98" i="62" s="1"/>
  <c r="AR120" i="62" s="1"/>
  <c r="AR142" i="62" s="1"/>
  <c r="AR164" i="62" s="1"/>
  <c r="AA77" i="62"/>
  <c r="AA99" i="62" s="1"/>
  <c r="AA121" i="62" s="1"/>
  <c r="AA143" i="62" s="1"/>
  <c r="AA165" i="62" s="1"/>
  <c r="AR77" i="62"/>
  <c r="AR99" i="62" s="1"/>
  <c r="AR121" i="62" s="1"/>
  <c r="AR143" i="62" s="1"/>
  <c r="AR165" i="62" s="1"/>
  <c r="Y79" i="62"/>
  <c r="Y101" i="62" s="1"/>
  <c r="Y123" i="62" s="1"/>
  <c r="Y145" i="62" s="1"/>
  <c r="Y167" i="62" s="1"/>
  <c r="AR79" i="62"/>
  <c r="AR101" i="62" s="1"/>
  <c r="AR123" i="62" s="1"/>
  <c r="AR145" i="62" s="1"/>
  <c r="AR167" i="62" s="1"/>
  <c r="AU57" i="62"/>
  <c r="AD57" i="62"/>
  <c r="BN55" i="62"/>
  <c r="AW55" i="62"/>
  <c r="AB48" i="62"/>
  <c r="AB49" i="62"/>
  <c r="AB50" i="62"/>
  <c r="AB51" i="62"/>
  <c r="AD55" i="62"/>
  <c r="L17" i="52" l="1"/>
  <c r="Q78" i="9"/>
  <c r="Q79" i="9" s="1"/>
  <c r="AE234" i="62"/>
  <c r="AW234" i="62"/>
  <c r="M234" i="62"/>
  <c r="N234" i="62"/>
  <c r="Y14" i="9"/>
  <c r="U78" i="9"/>
  <c r="U79" i="9" s="1"/>
  <c r="M17" i="52"/>
  <c r="B112" i="60"/>
  <c r="B113" i="60" s="1"/>
  <c r="AU167" i="62"/>
  <c r="AW167" i="62" s="1"/>
  <c r="BP55" i="62"/>
  <c r="BN145" i="62"/>
  <c r="AW145" i="62"/>
  <c r="BN123" i="62"/>
  <c r="AW123" i="62"/>
  <c r="BN101" i="62"/>
  <c r="AW101" i="62"/>
  <c r="BN79" i="62"/>
  <c r="AW79" i="62"/>
  <c r="AD50" i="62"/>
  <c r="AU50" i="62"/>
  <c r="AD48" i="62"/>
  <c r="AU48" i="62"/>
  <c r="BN57" i="62"/>
  <c r="AW57" i="62"/>
  <c r="AD51" i="62"/>
  <c r="AU51" i="62"/>
  <c r="AD49" i="62"/>
  <c r="AU49" i="62"/>
  <c r="BN167" i="62" l="1"/>
  <c r="BP167" i="62" s="1"/>
  <c r="AF234" i="62"/>
  <c r="AG234" i="62"/>
  <c r="AX234" i="62"/>
  <c r="BN234" i="62"/>
  <c r="AC14" i="9"/>
  <c r="N17" i="52"/>
  <c r="Y78" i="9"/>
  <c r="Y79" i="9" s="1"/>
  <c r="B114" i="60"/>
  <c r="B115" i="60" s="1"/>
  <c r="B116" i="60" s="1"/>
  <c r="B117" i="60" s="1"/>
  <c r="B118" i="60" s="1"/>
  <c r="B119" i="60" s="1"/>
  <c r="B120" i="60" s="1"/>
  <c r="B121" i="60" s="1"/>
  <c r="B122" i="60" s="1"/>
  <c r="B123" i="60" s="1"/>
  <c r="B124" i="60" s="1"/>
  <c r="B125" i="60" s="1"/>
  <c r="B126" i="60" s="1"/>
  <c r="B127" i="60" s="1"/>
  <c r="B128" i="60" s="1"/>
  <c r="B129" i="60" s="1"/>
  <c r="B130" i="60" s="1"/>
  <c r="B131" i="60" s="1"/>
  <c r="B132" i="60" s="1"/>
  <c r="B133" i="60" s="1"/>
  <c r="B134" i="60" s="1"/>
  <c r="B135" i="60" s="1"/>
  <c r="B136" i="60" s="1"/>
  <c r="B137" i="60" s="1"/>
  <c r="B138" i="60" s="1"/>
  <c r="B139" i="60" s="1"/>
  <c r="B140" i="60" s="1"/>
  <c r="B141" i="60" s="1"/>
  <c r="B142" i="60" s="1"/>
  <c r="B143" i="60" s="1"/>
  <c r="B144" i="60" s="1"/>
  <c r="B145" i="60" s="1"/>
  <c r="B146" i="60" s="1"/>
  <c r="B147" i="60" s="1"/>
  <c r="B148" i="60" s="1"/>
  <c r="B149" i="60" s="1"/>
  <c r="B150" i="60" s="1"/>
  <c r="B151" i="60" s="1"/>
  <c r="B152" i="60" s="1"/>
  <c r="B153" i="60" s="1"/>
  <c r="B154" i="60" s="1"/>
  <c r="B155" i="60" s="1"/>
  <c r="B156" i="60" s="1"/>
  <c r="B157" i="60" s="1"/>
  <c r="B158" i="60" s="1"/>
  <c r="B159" i="60" s="1"/>
  <c r="B160" i="60" s="1"/>
  <c r="B161" i="60" s="1"/>
  <c r="B162" i="60" s="1"/>
  <c r="B163" i="60" s="1"/>
  <c r="B164" i="60" s="1"/>
  <c r="B165" i="60" s="1"/>
  <c r="B166" i="60" s="1"/>
  <c r="B167" i="60" s="1"/>
  <c r="B168" i="60" s="1"/>
  <c r="B169" i="60" s="1"/>
  <c r="B170" i="60" s="1"/>
  <c r="B171" i="60" s="1"/>
  <c r="B172" i="60" s="1"/>
  <c r="B173" i="60" s="1"/>
  <c r="B174" i="60" s="1"/>
  <c r="B175" i="60" s="1"/>
  <c r="B176" i="60" s="1"/>
  <c r="B177" i="60" s="1"/>
  <c r="B178" i="60" s="1"/>
  <c r="B179" i="60" s="1"/>
  <c r="B180" i="60" s="1"/>
  <c r="B181" i="60" s="1"/>
  <c r="B182" i="60" s="1"/>
  <c r="B183" i="60" s="1"/>
  <c r="G23" i="13"/>
  <c r="BP57" i="62"/>
  <c r="BP79" i="62"/>
  <c r="BP101" i="62"/>
  <c r="BP123" i="62"/>
  <c r="BP145" i="62"/>
  <c r="AW49" i="62"/>
  <c r="BN49" i="62"/>
  <c r="AW51" i="62"/>
  <c r="BN51" i="62"/>
  <c r="AW48" i="62"/>
  <c r="BN48" i="62"/>
  <c r="AW50" i="62"/>
  <c r="BN50" i="62"/>
  <c r="AY234" i="62" l="1"/>
  <c r="AZ234" i="62"/>
  <c r="BQ234" i="62"/>
  <c r="BP234" i="62"/>
  <c r="AG14" i="9"/>
  <c r="AC78" i="9"/>
  <c r="AC79" i="9" s="1"/>
  <c r="O17" i="52"/>
  <c r="N54" i="54"/>
  <c r="I221" i="62"/>
  <c r="BP50" i="62"/>
  <c r="BP48" i="62"/>
  <c r="BP51" i="62"/>
  <c r="BP49" i="62"/>
  <c r="BM238" i="62"/>
  <c r="BM230" i="62"/>
  <c r="BN208" i="62"/>
  <c r="BP208" i="62" s="1"/>
  <c r="BN207" i="62"/>
  <c r="BP207" i="62" s="1"/>
  <c r="BN206" i="62"/>
  <c r="BP206" i="62" s="1"/>
  <c r="BN205" i="62"/>
  <c r="BP205" i="62" s="1"/>
  <c r="BN204" i="62"/>
  <c r="BP204" i="62" s="1"/>
  <c r="BN203" i="62"/>
  <c r="BP203" i="62" s="1"/>
  <c r="BN202" i="62"/>
  <c r="BP202" i="62" s="1"/>
  <c r="BN201" i="62"/>
  <c r="BP201" i="62" s="1"/>
  <c r="BM178" i="62"/>
  <c r="BP155" i="62"/>
  <c r="BP151" i="62"/>
  <c r="BP150" i="62"/>
  <c r="BP149" i="62"/>
  <c r="BP148" i="62"/>
  <c r="BP133" i="62"/>
  <c r="BP129" i="62"/>
  <c r="BP128" i="62"/>
  <c r="BP127" i="62"/>
  <c r="BP126" i="62"/>
  <c r="BP111" i="62"/>
  <c r="BP106" i="62"/>
  <c r="BP105" i="62"/>
  <c r="BP104" i="62"/>
  <c r="BP89" i="62"/>
  <c r="BP84" i="62"/>
  <c r="BP83" i="62"/>
  <c r="BP82" i="62"/>
  <c r="BP67" i="62"/>
  <c r="BP63" i="62"/>
  <c r="BP62" i="62"/>
  <c r="BP61" i="62"/>
  <c r="BK59" i="62"/>
  <c r="BM80" i="62" s="1"/>
  <c r="BM35" i="62"/>
  <c r="AT238" i="62"/>
  <c r="AT230" i="62"/>
  <c r="AU208" i="62"/>
  <c r="AW208" i="62" s="1"/>
  <c r="AU207" i="62"/>
  <c r="AW207" i="62" s="1"/>
  <c r="AU206" i="62"/>
  <c r="AW206" i="62" s="1"/>
  <c r="AU205" i="62"/>
  <c r="AW205" i="62" s="1"/>
  <c r="AU204" i="62"/>
  <c r="AW204" i="62" s="1"/>
  <c r="AU203" i="62"/>
  <c r="AW203" i="62" s="1"/>
  <c r="AU202" i="62"/>
  <c r="AW202" i="62" s="1"/>
  <c r="AU201" i="62"/>
  <c r="AW201" i="62" s="1"/>
  <c r="AT178" i="62"/>
  <c r="AW155" i="62"/>
  <c r="AW151" i="62"/>
  <c r="AW150" i="62"/>
  <c r="AW149" i="62"/>
  <c r="AW133" i="62"/>
  <c r="AW129" i="62"/>
  <c r="AW128" i="62"/>
  <c r="AW127" i="62"/>
  <c r="AW111" i="62"/>
  <c r="AW106" i="62"/>
  <c r="AW105" i="62"/>
  <c r="AW89" i="62"/>
  <c r="AW84" i="62"/>
  <c r="AW83" i="62"/>
  <c r="AW67" i="62"/>
  <c r="AW63" i="62"/>
  <c r="AW62" i="62"/>
  <c r="AW61" i="62"/>
  <c r="AR59" i="62"/>
  <c r="AT80" i="62" s="1"/>
  <c r="AT35" i="62"/>
  <c r="BS234" i="62" l="1"/>
  <c r="BR234" i="62"/>
  <c r="AK14" i="9"/>
  <c r="AG78" i="9"/>
  <c r="AG79" i="9" s="1"/>
  <c r="P17" i="52"/>
  <c r="AA53" i="62"/>
  <c r="Y56" i="62"/>
  <c r="Y49" i="62"/>
  <c r="DJ65" i="9"/>
  <c r="AV38" i="52" s="1"/>
  <c r="DI65" i="9"/>
  <c r="AU38" i="52" s="1"/>
  <c r="DH65" i="9"/>
  <c r="AT38" i="52" s="1"/>
  <c r="DG65" i="9"/>
  <c r="AS38" i="52" s="1"/>
  <c r="DF65" i="9"/>
  <c r="AR38" i="52" s="1"/>
  <c r="DE65" i="9"/>
  <c r="AQ38" i="52" s="1"/>
  <c r="DD65" i="9"/>
  <c r="AP38" i="52" s="1"/>
  <c r="DC65" i="9"/>
  <c r="AO38" i="52" s="1"/>
  <c r="DB65" i="9"/>
  <c r="AN38" i="52" s="1"/>
  <c r="DA65" i="9"/>
  <c r="AM38" i="52" s="1"/>
  <c r="CZ65" i="9"/>
  <c r="AL38" i="52" s="1"/>
  <c r="AB224" i="62"/>
  <c r="AU224" i="62" s="1"/>
  <c r="AB214" i="62"/>
  <c r="AU214" i="62" s="1"/>
  <c r="AB202" i="62"/>
  <c r="AB203" i="62"/>
  <c r="AB204" i="62"/>
  <c r="AD204" i="62" s="1"/>
  <c r="AB205" i="62"/>
  <c r="AD205" i="62" s="1"/>
  <c r="AB206" i="62"/>
  <c r="AB207" i="62"/>
  <c r="AB208" i="62"/>
  <c r="AB201" i="62"/>
  <c r="AB194" i="62"/>
  <c r="AU194" i="62" s="1"/>
  <c r="AB184" i="62"/>
  <c r="AU184" i="62" s="1"/>
  <c r="AA184" i="62"/>
  <c r="AT184" i="62" s="1"/>
  <c r="BM184" i="62" s="1"/>
  <c r="AB171" i="62"/>
  <c r="AU171" i="62" s="1"/>
  <c r="AB172" i="62"/>
  <c r="AU172" i="62" s="1"/>
  <c r="AB170" i="62"/>
  <c r="AU170" i="62" s="1"/>
  <c r="AA174" i="62"/>
  <c r="AT174" i="62" s="1"/>
  <c r="BM174" i="62" s="1"/>
  <c r="AB45" i="62"/>
  <c r="AU45" i="62" s="1"/>
  <c r="AA238" i="62"/>
  <c r="AA230" i="62"/>
  <c r="AD224" i="62"/>
  <c r="AA178" i="62"/>
  <c r="AD155" i="62"/>
  <c r="AD151" i="62"/>
  <c r="AD150" i="62"/>
  <c r="AD149" i="62"/>
  <c r="AD148" i="62"/>
  <c r="AD133" i="62"/>
  <c r="AD129" i="62"/>
  <c r="AD128" i="62"/>
  <c r="AD127" i="62"/>
  <c r="AD126" i="62"/>
  <c r="AD111" i="62"/>
  <c r="AD106" i="62"/>
  <c r="AD105" i="62"/>
  <c r="AD104" i="62"/>
  <c r="AD89" i="62"/>
  <c r="AD84" i="62"/>
  <c r="AD83" i="62"/>
  <c r="AD82" i="62"/>
  <c r="AD67" i="62"/>
  <c r="AD63" i="62"/>
  <c r="AD62" i="62"/>
  <c r="AD61" i="62"/>
  <c r="AD60" i="62"/>
  <c r="AA35" i="62"/>
  <c r="I211" i="62"/>
  <c r="K211" i="62" s="1"/>
  <c r="I201" i="62"/>
  <c r="AB221" i="62"/>
  <c r="I191" i="62"/>
  <c r="H182" i="62"/>
  <c r="AA182" i="62" s="1"/>
  <c r="H183" i="62"/>
  <c r="H193" i="62" s="1"/>
  <c r="H203" i="62" s="1"/>
  <c r="H213" i="62" s="1"/>
  <c r="H223" i="62" s="1"/>
  <c r="H185" i="62"/>
  <c r="AA185" i="62" s="1"/>
  <c r="H186" i="62"/>
  <c r="AA186" i="62" s="1"/>
  <c r="H187" i="62"/>
  <c r="AA187" i="62" s="1"/>
  <c r="H188" i="62"/>
  <c r="AA188" i="62" s="1"/>
  <c r="H181" i="62"/>
  <c r="AA181" i="62" s="1"/>
  <c r="AB182" i="62"/>
  <c r="AU182" i="62" s="1"/>
  <c r="AB183" i="62"/>
  <c r="AU183" i="62" s="1"/>
  <c r="K149" i="62"/>
  <c r="K151" i="62"/>
  <c r="K60" i="62"/>
  <c r="AA43" i="62"/>
  <c r="AA44" i="62"/>
  <c r="AA45" i="62"/>
  <c r="AA46" i="62"/>
  <c r="AA47" i="62"/>
  <c r="F182" i="62"/>
  <c r="Y182" i="62" s="1"/>
  <c r="F183" i="62"/>
  <c r="F193" i="62" s="1"/>
  <c r="F203" i="62" s="1"/>
  <c r="F213" i="62" s="1"/>
  <c r="F223" i="62" s="1"/>
  <c r="F184" i="62"/>
  <c r="F194" i="62" s="1"/>
  <c r="F204" i="62" s="1"/>
  <c r="F214" i="62" s="1"/>
  <c r="F224" i="62" s="1"/>
  <c r="F185" i="62"/>
  <c r="F195" i="62" s="1"/>
  <c r="F205" i="62" s="1"/>
  <c r="F215" i="62" s="1"/>
  <c r="F225" i="62" s="1"/>
  <c r="F186" i="62"/>
  <c r="F196" i="62" s="1"/>
  <c r="F206" i="62" s="1"/>
  <c r="F216" i="62" s="1"/>
  <c r="F226" i="62" s="1"/>
  <c r="F187" i="62"/>
  <c r="F197" i="62" s="1"/>
  <c r="F207" i="62" s="1"/>
  <c r="F217" i="62" s="1"/>
  <c r="F227" i="62" s="1"/>
  <c r="F188" i="62"/>
  <c r="F198" i="62" s="1"/>
  <c r="F208" i="62" s="1"/>
  <c r="F218" i="62" s="1"/>
  <c r="F228" i="62" s="1"/>
  <c r="F181" i="62"/>
  <c r="F191" i="62" s="1"/>
  <c r="F201" i="62" s="1"/>
  <c r="F211" i="62" s="1"/>
  <c r="F221" i="62" s="1"/>
  <c r="F61" i="62"/>
  <c r="F83" i="62" s="1"/>
  <c r="F105" i="62" s="1"/>
  <c r="F62" i="62"/>
  <c r="F84" i="62" s="1"/>
  <c r="F106" i="62" s="1"/>
  <c r="F63" i="62"/>
  <c r="F85" i="62" s="1"/>
  <c r="F107" i="62" s="1"/>
  <c r="F64" i="62"/>
  <c r="F86" i="62" s="1"/>
  <c r="F108" i="62" s="1"/>
  <c r="F82" i="62"/>
  <c r="F104" i="62" s="1"/>
  <c r="K237" i="62"/>
  <c r="H237" i="62"/>
  <c r="AA237" i="62" s="1"/>
  <c r="AT237" i="62" s="1"/>
  <c r="BM237" i="62" s="1"/>
  <c r="F233" i="62"/>
  <c r="Y233" i="62" s="1"/>
  <c r="AR233" i="62" s="1"/>
  <c r="BK233" i="62" s="1"/>
  <c r="F235" i="62"/>
  <c r="Y235" i="62" s="1"/>
  <c r="AR235" i="62" s="1"/>
  <c r="BK235" i="62" s="1"/>
  <c r="F236" i="62"/>
  <c r="Y236" i="62" s="1"/>
  <c r="AR236" i="62" s="1"/>
  <c r="BK236" i="62" s="1"/>
  <c r="F237" i="62"/>
  <c r="Y237" i="62" s="1"/>
  <c r="AR237" i="62" s="1"/>
  <c r="BK237" i="62" s="1"/>
  <c r="F232" i="62"/>
  <c r="Y232" i="62" s="1"/>
  <c r="AR232" i="62" s="1"/>
  <c r="BK232" i="62" s="1"/>
  <c r="H238" i="62"/>
  <c r="H230" i="62"/>
  <c r="H178" i="62"/>
  <c r="L19" i="62"/>
  <c r="H19" i="62"/>
  <c r="AA19" i="62" s="1"/>
  <c r="AT19" i="62" s="1"/>
  <c r="BM19" i="62" s="1"/>
  <c r="H20" i="62"/>
  <c r="AA20" i="62" s="1"/>
  <c r="AT20" i="62" s="1"/>
  <c r="BM20" i="62" s="1"/>
  <c r="H21" i="62"/>
  <c r="AA21" i="62" s="1"/>
  <c r="AT21" i="62" s="1"/>
  <c r="BM21" i="62" s="1"/>
  <c r="H22" i="62"/>
  <c r="AA22" i="62" s="1"/>
  <c r="AT22" i="62" s="1"/>
  <c r="BM22" i="62" s="1"/>
  <c r="H18" i="62"/>
  <c r="AA18" i="62" s="1"/>
  <c r="AT18" i="62" s="1"/>
  <c r="BM18" i="62" s="1"/>
  <c r="F34" i="62"/>
  <c r="Y34" i="62" s="1"/>
  <c r="AR34" i="62" s="1"/>
  <c r="BK34" i="62" s="1"/>
  <c r="F19" i="62"/>
  <c r="Y19" i="62" s="1"/>
  <c r="AR19" i="62" s="1"/>
  <c r="BK19" i="62" s="1"/>
  <c r="F20" i="62"/>
  <c r="Y20" i="62" s="1"/>
  <c r="AR20" i="62" s="1"/>
  <c r="BK20" i="62" s="1"/>
  <c r="F21" i="62"/>
  <c r="Y21" i="62" s="1"/>
  <c r="AR21" i="62" s="1"/>
  <c r="BK21" i="62" s="1"/>
  <c r="F22" i="62"/>
  <c r="Y22" i="62" s="1"/>
  <c r="AR22" i="62" s="1"/>
  <c r="BK22" i="62" s="1"/>
  <c r="F23" i="62"/>
  <c r="Y23" i="62" s="1"/>
  <c r="AR23" i="62" s="1"/>
  <c r="BK23" i="62" s="1"/>
  <c r="F24" i="62"/>
  <c r="Y24" i="62" s="1"/>
  <c r="AR24" i="62" s="1"/>
  <c r="BK24" i="62" s="1"/>
  <c r="F25" i="62"/>
  <c r="Y25" i="62" s="1"/>
  <c r="AR25" i="62" s="1"/>
  <c r="BK25" i="62" s="1"/>
  <c r="F26" i="62"/>
  <c r="Y26" i="62" s="1"/>
  <c r="AR26" i="62" s="1"/>
  <c r="BK26" i="62" s="1"/>
  <c r="F27" i="62"/>
  <c r="Y27" i="62" s="1"/>
  <c r="AR27" i="62" s="1"/>
  <c r="BK27" i="62" s="1"/>
  <c r="F28" i="62"/>
  <c r="Y28" i="62" s="1"/>
  <c r="AR28" i="62" s="1"/>
  <c r="BK28" i="62" s="1"/>
  <c r="F29" i="62"/>
  <c r="Y29" i="62" s="1"/>
  <c r="AR29" i="62" s="1"/>
  <c r="BK29" i="62" s="1"/>
  <c r="F30" i="62"/>
  <c r="Y30" i="62" s="1"/>
  <c r="AR30" i="62" s="1"/>
  <c r="BK30" i="62" s="1"/>
  <c r="F31" i="62"/>
  <c r="Y31" i="62" s="1"/>
  <c r="AR31" i="62" s="1"/>
  <c r="BK31" i="62" s="1"/>
  <c r="F32" i="62"/>
  <c r="Y32" i="62" s="1"/>
  <c r="AR32" i="62" s="1"/>
  <c r="BK32" i="62" s="1"/>
  <c r="F33" i="62"/>
  <c r="Y33" i="62" s="1"/>
  <c r="AR33" i="62" s="1"/>
  <c r="BK33" i="62" s="1"/>
  <c r="F18" i="62"/>
  <c r="Y18" i="62" s="1"/>
  <c r="AR18" i="62" s="1"/>
  <c r="BK18" i="62" s="1"/>
  <c r="F220" i="62"/>
  <c r="F210" i="62"/>
  <c r="F200" i="62"/>
  <c r="F190" i="62"/>
  <c r="F180" i="62"/>
  <c r="K224" i="62"/>
  <c r="K221" i="62"/>
  <c r="K214" i="62"/>
  <c r="K204" i="62"/>
  <c r="K194" i="62"/>
  <c r="F192" i="62"/>
  <c r="F202" i="62" s="1"/>
  <c r="F212" i="62" s="1"/>
  <c r="F222" i="62" s="1"/>
  <c r="K184" i="62"/>
  <c r="K183" i="62"/>
  <c r="F169" i="62"/>
  <c r="F147" i="62"/>
  <c r="F125" i="62"/>
  <c r="F103" i="62"/>
  <c r="Y103" i="62" s="1"/>
  <c r="AR103" i="62" s="1"/>
  <c r="BK103" i="62" s="1"/>
  <c r="F81" i="62"/>
  <c r="F59" i="62"/>
  <c r="F37" i="62"/>
  <c r="H10" i="62"/>
  <c r="AA10" i="62" s="1"/>
  <c r="K172" i="62"/>
  <c r="K171" i="62"/>
  <c r="K170" i="62"/>
  <c r="K150" i="62"/>
  <c r="K148" i="62"/>
  <c r="K129" i="62"/>
  <c r="K128" i="62"/>
  <c r="K127" i="62"/>
  <c r="K126" i="62"/>
  <c r="K106" i="62"/>
  <c r="K105" i="62"/>
  <c r="K104" i="62"/>
  <c r="K84" i="62"/>
  <c r="K83" i="62"/>
  <c r="K82" i="62"/>
  <c r="AA173" i="62"/>
  <c r="AT173" i="62" s="1"/>
  <c r="BM173" i="62" s="1"/>
  <c r="K63" i="62"/>
  <c r="K62" i="62"/>
  <c r="K61" i="62"/>
  <c r="H35" i="62"/>
  <c r="AD194" i="62" l="1"/>
  <c r="H80" i="62"/>
  <c r="Y59" i="62"/>
  <c r="AA80" i="62" s="1"/>
  <c r="K20" i="62"/>
  <c r="L20" i="62"/>
  <c r="AB20" i="62"/>
  <c r="AU20" i="62" s="1"/>
  <c r="N19" i="62"/>
  <c r="M19" i="62"/>
  <c r="K19" i="62"/>
  <c r="AB19" i="62"/>
  <c r="AU19" i="62" s="1"/>
  <c r="AA175" i="62"/>
  <c r="AT175" i="62" s="1"/>
  <c r="BM175" i="62" s="1"/>
  <c r="AO14" i="9"/>
  <c r="AK78" i="9"/>
  <c r="AK79" i="9" s="1"/>
  <c r="Q17" i="52"/>
  <c r="AD171" i="62"/>
  <c r="H58" i="62"/>
  <c r="Y37" i="62"/>
  <c r="H102" i="62"/>
  <c r="Y81" i="62"/>
  <c r="H146" i="62"/>
  <c r="Y125" i="62"/>
  <c r="H177" i="62"/>
  <c r="Y169" i="62"/>
  <c r="H199" i="62"/>
  <c r="Y190" i="62"/>
  <c r="H219" i="62"/>
  <c r="Y210" i="62"/>
  <c r="AT124" i="62"/>
  <c r="H168" i="62"/>
  <c r="Y147" i="62"/>
  <c r="H189" i="62"/>
  <c r="Y180" i="62"/>
  <c r="H209" i="62"/>
  <c r="Y200" i="62"/>
  <c r="H229" i="62"/>
  <c r="Y220" i="62"/>
  <c r="BM124" i="62"/>
  <c r="AD45" i="62"/>
  <c r="AD170" i="62"/>
  <c r="AB211" i="62"/>
  <c r="AU211" i="62" s="1"/>
  <c r="AB191" i="62"/>
  <c r="AU191" i="62" s="1"/>
  <c r="K201" i="62"/>
  <c r="AB181" i="62"/>
  <c r="AU181" i="62" s="1"/>
  <c r="AW181" i="62" s="1"/>
  <c r="K182" i="62"/>
  <c r="AT53" i="62"/>
  <c r="AA75" i="62"/>
  <c r="AA97" i="62" s="1"/>
  <c r="AA119" i="62" s="1"/>
  <c r="AA141" i="62" s="1"/>
  <c r="AA163" i="62" s="1"/>
  <c r="AD184" i="62"/>
  <c r="AD214" i="62"/>
  <c r="AR49" i="62"/>
  <c r="Y71" i="62"/>
  <c r="Y93" i="62" s="1"/>
  <c r="Y115" i="62" s="1"/>
  <c r="Y137" i="62" s="1"/>
  <c r="Y159" i="62" s="1"/>
  <c r="AR56" i="62"/>
  <c r="Y78" i="62"/>
  <c r="Y100" i="62" s="1"/>
  <c r="Y122" i="62" s="1"/>
  <c r="Y144" i="62" s="1"/>
  <c r="Y166" i="62" s="1"/>
  <c r="AD172" i="62"/>
  <c r="K181" i="62"/>
  <c r="AW45" i="62"/>
  <c r="BN45" i="62"/>
  <c r="AW171" i="62"/>
  <c r="BN171" i="62"/>
  <c r="AW170" i="62"/>
  <c r="BN170" i="62"/>
  <c r="AW172" i="62"/>
  <c r="BN172" i="62"/>
  <c r="AD221" i="62"/>
  <c r="AU221" i="62"/>
  <c r="F129" i="62"/>
  <c r="F151" i="62" s="1"/>
  <c r="F127" i="62"/>
  <c r="F149" i="62" s="1"/>
  <c r="AA172" i="62"/>
  <c r="AT172" i="62" s="1"/>
  <c r="BM172" i="62" s="1"/>
  <c r="AA170" i="62"/>
  <c r="AT170" i="62" s="1"/>
  <c r="BM170" i="62" s="1"/>
  <c r="AA171" i="62"/>
  <c r="AT171" i="62" s="1"/>
  <c r="BM171" i="62" s="1"/>
  <c r="H124" i="62"/>
  <c r="F126" i="62"/>
  <c r="F148" i="62" s="1"/>
  <c r="F130" i="62"/>
  <c r="F152" i="62" s="1"/>
  <c r="F128" i="62"/>
  <c r="F150" i="62" s="1"/>
  <c r="AA124" i="62"/>
  <c r="AW194" i="62"/>
  <c r="BN194" i="62"/>
  <c r="AW224" i="62"/>
  <c r="BN224" i="62"/>
  <c r="AW214" i="62"/>
  <c r="BN214" i="62"/>
  <c r="AW183" i="62"/>
  <c r="BN183" i="62"/>
  <c r="AW182" i="62"/>
  <c r="BN182" i="62"/>
  <c r="AA68" i="62"/>
  <c r="AA90" i="62" s="1"/>
  <c r="AA112" i="62" s="1"/>
  <c r="AA134" i="62" s="1"/>
  <c r="AA156" i="62" s="1"/>
  <c r="AT46" i="62"/>
  <c r="AA66" i="62"/>
  <c r="AA88" i="62" s="1"/>
  <c r="AA110" i="62" s="1"/>
  <c r="AT44" i="62"/>
  <c r="AA191" i="62"/>
  <c r="AA201" i="62" s="1"/>
  <c r="AA211" i="62" s="1"/>
  <c r="AA221" i="62" s="1"/>
  <c r="AT181" i="62"/>
  <c r="AA197" i="62"/>
  <c r="AA207" i="62" s="1"/>
  <c r="AA217" i="62" s="1"/>
  <c r="AA227" i="62" s="1"/>
  <c r="AT187" i="62"/>
  <c r="AA195" i="62"/>
  <c r="AA205" i="62" s="1"/>
  <c r="AA215" i="62" s="1"/>
  <c r="AA225" i="62" s="1"/>
  <c r="AT185" i="62"/>
  <c r="Y192" i="62"/>
  <c r="Y202" i="62" s="1"/>
  <c r="Y212" i="62" s="1"/>
  <c r="Y222" i="62" s="1"/>
  <c r="AR182" i="62"/>
  <c r="AA69" i="62"/>
  <c r="AA91" i="62" s="1"/>
  <c r="AA113" i="62" s="1"/>
  <c r="AA135" i="62" s="1"/>
  <c r="AA157" i="62" s="1"/>
  <c r="AT47" i="62"/>
  <c r="AA67" i="62"/>
  <c r="AA89" i="62" s="1"/>
  <c r="AA111" i="62" s="1"/>
  <c r="AA133" i="62" s="1"/>
  <c r="AA155" i="62" s="1"/>
  <c r="AT45" i="62"/>
  <c r="AA65" i="62"/>
  <c r="AA87" i="62" s="1"/>
  <c r="AA109" i="62" s="1"/>
  <c r="AT43" i="62"/>
  <c r="AA198" i="62"/>
  <c r="AA208" i="62" s="1"/>
  <c r="AA218" i="62" s="1"/>
  <c r="AA228" i="62" s="1"/>
  <c r="AT188" i="62"/>
  <c r="AA196" i="62"/>
  <c r="AA206" i="62" s="1"/>
  <c r="AA216" i="62" s="1"/>
  <c r="AA226" i="62" s="1"/>
  <c r="AT186" i="62"/>
  <c r="AA192" i="62"/>
  <c r="AA202" i="62" s="1"/>
  <c r="AA212" i="62" s="1"/>
  <c r="AA222" i="62" s="1"/>
  <c r="AT182" i="62"/>
  <c r="AW184" i="62"/>
  <c r="BN184" i="62"/>
  <c r="AA176" i="62"/>
  <c r="AT176" i="62" s="1"/>
  <c r="BM176" i="62" s="1"/>
  <c r="K191" i="62"/>
  <c r="H198" i="62"/>
  <c r="H208" i="62" s="1"/>
  <c r="H218" i="62" s="1"/>
  <c r="H228" i="62" s="1"/>
  <c r="H196" i="62"/>
  <c r="H206" i="62" s="1"/>
  <c r="H216" i="62" s="1"/>
  <c r="H226" i="62" s="1"/>
  <c r="H192" i="62"/>
  <c r="H202" i="62" s="1"/>
  <c r="H212" i="62" s="1"/>
  <c r="H222" i="62" s="1"/>
  <c r="I192" i="62"/>
  <c r="Y47" i="62"/>
  <c r="Y45" i="62"/>
  <c r="Y43" i="62"/>
  <c r="Y41" i="62"/>
  <c r="Y39" i="62"/>
  <c r="Y181" i="62"/>
  <c r="Y187" i="62"/>
  <c r="Y185" i="62"/>
  <c r="AA183" i="62"/>
  <c r="H191" i="62"/>
  <c r="H201" i="62" s="1"/>
  <c r="H211" i="62" s="1"/>
  <c r="H221" i="62" s="1"/>
  <c r="H197" i="62"/>
  <c r="H207" i="62" s="1"/>
  <c r="H217" i="62" s="1"/>
  <c r="H227" i="62" s="1"/>
  <c r="H195" i="62"/>
  <c r="H205" i="62" s="1"/>
  <c r="H215" i="62" s="1"/>
  <c r="H225" i="62" s="1"/>
  <c r="Y46" i="62"/>
  <c r="Y44" i="62"/>
  <c r="Y42" i="62"/>
  <c r="Y40" i="62"/>
  <c r="Y188" i="62"/>
  <c r="Y186" i="62"/>
  <c r="Y184" i="62"/>
  <c r="Y183" i="62"/>
  <c r="AD182" i="62"/>
  <c r="AD183" i="62"/>
  <c r="AD201" i="62"/>
  <c r="I222" i="62"/>
  <c r="I212" i="62"/>
  <c r="I202" i="62"/>
  <c r="K39" i="62"/>
  <c r="K40" i="62"/>
  <c r="AE20" i="62" l="1"/>
  <c r="M20" i="62"/>
  <c r="N20" i="62"/>
  <c r="AE19" i="62"/>
  <c r="AS14" i="9"/>
  <c r="R17" i="52"/>
  <c r="AO78" i="9"/>
  <c r="AO79" i="9" s="1"/>
  <c r="BN181" i="62"/>
  <c r="BP181" i="62" s="1"/>
  <c r="AD191" i="62"/>
  <c r="AR220" i="62"/>
  <c r="AA229" i="62"/>
  <c r="AR200" i="62"/>
  <c r="AA209" i="62"/>
  <c r="AR180" i="62"/>
  <c r="AA189" i="62"/>
  <c r="AR147" i="62"/>
  <c r="AA168" i="62"/>
  <c r="AR210" i="62"/>
  <c r="AA219" i="62"/>
  <c r="AR190" i="62"/>
  <c r="AA199" i="62"/>
  <c r="AR169" i="62"/>
  <c r="AA177" i="62"/>
  <c r="AR125" i="62"/>
  <c r="AA146" i="62"/>
  <c r="AR81" i="62"/>
  <c r="AA102" i="62"/>
  <c r="AR37" i="62"/>
  <c r="AA58" i="62"/>
  <c r="AD181" i="62"/>
  <c r="AD211" i="62"/>
  <c r="AB212" i="62"/>
  <c r="AU212" i="62" s="1"/>
  <c r="BN212" i="62" s="1"/>
  <c r="BP212" i="62" s="1"/>
  <c r="AB222" i="62"/>
  <c r="AU222" i="62" s="1"/>
  <c r="AW222" i="62" s="1"/>
  <c r="BP184" i="62"/>
  <c r="BP214" i="62"/>
  <c r="BP224" i="62"/>
  <c r="BP194" i="62"/>
  <c r="BP172" i="62"/>
  <c r="BP170" i="62"/>
  <c r="BP171" i="62"/>
  <c r="BP45" i="62"/>
  <c r="BP182" i="62"/>
  <c r="BP183" i="62"/>
  <c r="BM53" i="62"/>
  <c r="AT75" i="62"/>
  <c r="AT97" i="62" s="1"/>
  <c r="AT119" i="62" s="1"/>
  <c r="AT141" i="62" s="1"/>
  <c r="AT163" i="62" s="1"/>
  <c r="BK56" i="62"/>
  <c r="AR78" i="62"/>
  <c r="AR100" i="62" s="1"/>
  <c r="AR122" i="62" s="1"/>
  <c r="AR144" i="62" s="1"/>
  <c r="AR166" i="62" s="1"/>
  <c r="BK49" i="62"/>
  <c r="AR71" i="62"/>
  <c r="AR93" i="62" s="1"/>
  <c r="AR115" i="62" s="1"/>
  <c r="AR137" i="62" s="1"/>
  <c r="AR159" i="62" s="1"/>
  <c r="AA132" i="62"/>
  <c r="AA154" i="62" s="1"/>
  <c r="AA131" i="62"/>
  <c r="AA153" i="62" s="1"/>
  <c r="AW221" i="62"/>
  <c r="BN221" i="62"/>
  <c r="AW211" i="62"/>
  <c r="BN211" i="62"/>
  <c r="BN191" i="62"/>
  <c r="AW191" i="62"/>
  <c r="Y196" i="62"/>
  <c r="Y206" i="62" s="1"/>
  <c r="Y216" i="62" s="1"/>
  <c r="Y226" i="62" s="1"/>
  <c r="AR186" i="62"/>
  <c r="Y66" i="62"/>
  <c r="Y88" i="62" s="1"/>
  <c r="Y110" i="62" s="1"/>
  <c r="AR44" i="62"/>
  <c r="AD20" i="62"/>
  <c r="Y191" i="62"/>
  <c r="Y201" i="62" s="1"/>
  <c r="Y211" i="62" s="1"/>
  <c r="Y221" i="62" s="1"/>
  <c r="AR181" i="62"/>
  <c r="Y65" i="62"/>
  <c r="Y87" i="62" s="1"/>
  <c r="Y109" i="62" s="1"/>
  <c r="AR43" i="62"/>
  <c r="Y69" i="62"/>
  <c r="Y91" i="62" s="1"/>
  <c r="Y113" i="62" s="1"/>
  <c r="Y135" i="62" s="1"/>
  <c r="Y157" i="62" s="1"/>
  <c r="AR47" i="62"/>
  <c r="Y193" i="62"/>
  <c r="Y203" i="62" s="1"/>
  <c r="Y213" i="62" s="1"/>
  <c r="Y223" i="62" s="1"/>
  <c r="AR183" i="62"/>
  <c r="Y62" i="62"/>
  <c r="Y84" i="62" s="1"/>
  <c r="Y106" i="62" s="1"/>
  <c r="AR40" i="62"/>
  <c r="Y82" i="62"/>
  <c r="Y104" i="62" s="1"/>
  <c r="AA193" i="62"/>
  <c r="AA203" i="62" s="1"/>
  <c r="AA213" i="62" s="1"/>
  <c r="AA223" i="62" s="1"/>
  <c r="AT183" i="62"/>
  <c r="Y195" i="62"/>
  <c r="Y205" i="62" s="1"/>
  <c r="Y215" i="62" s="1"/>
  <c r="Y225" i="62" s="1"/>
  <c r="AR185" i="62"/>
  <c r="Y61" i="62"/>
  <c r="Y83" i="62" s="1"/>
  <c r="Y105" i="62" s="1"/>
  <c r="AR39" i="62"/>
  <c r="Y194" i="62"/>
  <c r="Y204" i="62" s="1"/>
  <c r="Y214" i="62" s="1"/>
  <c r="Y224" i="62" s="1"/>
  <c r="AR184" i="62"/>
  <c r="Y198" i="62"/>
  <c r="Y208" i="62" s="1"/>
  <c r="Y218" i="62" s="1"/>
  <c r="Y228" i="62" s="1"/>
  <c r="AR188" i="62"/>
  <c r="Y64" i="62"/>
  <c r="Y86" i="62" s="1"/>
  <c r="Y108" i="62" s="1"/>
  <c r="AR42" i="62"/>
  <c r="Y68" i="62"/>
  <c r="Y90" i="62" s="1"/>
  <c r="Y112" i="62" s="1"/>
  <c r="Y134" i="62" s="1"/>
  <c r="Y156" i="62" s="1"/>
  <c r="AR46" i="62"/>
  <c r="AD19" i="62"/>
  <c r="AD237" i="62"/>
  <c r="Y197" i="62"/>
  <c r="Y207" i="62" s="1"/>
  <c r="Y217" i="62" s="1"/>
  <c r="Y227" i="62" s="1"/>
  <c r="AR187" i="62"/>
  <c r="AA82" i="62"/>
  <c r="AA104" i="62" s="1"/>
  <c r="AA126" i="62" s="1"/>
  <c r="AA148" i="62" s="1"/>
  <c r="Y63" i="62"/>
  <c r="Y85" i="62" s="1"/>
  <c r="Y107" i="62" s="1"/>
  <c r="AR41" i="62"/>
  <c r="Y67" i="62"/>
  <c r="Y89" i="62" s="1"/>
  <c r="Y111" i="62" s="1"/>
  <c r="Y133" i="62" s="1"/>
  <c r="Y155" i="62" s="1"/>
  <c r="AR45" i="62"/>
  <c r="AT192" i="62"/>
  <c r="AT202" i="62" s="1"/>
  <c r="AT212" i="62" s="1"/>
  <c r="AT222" i="62" s="1"/>
  <c r="BM182" i="62"/>
  <c r="AT196" i="62"/>
  <c r="AT206" i="62" s="1"/>
  <c r="AT216" i="62" s="1"/>
  <c r="AT226" i="62" s="1"/>
  <c r="BM186" i="62"/>
  <c r="AT198" i="62"/>
  <c r="AT208" i="62" s="1"/>
  <c r="AT218" i="62" s="1"/>
  <c r="AT228" i="62" s="1"/>
  <c r="BM188" i="62"/>
  <c r="AT84" i="62"/>
  <c r="AT106" i="62" s="1"/>
  <c r="AT128" i="62" s="1"/>
  <c r="AT150" i="62" s="1"/>
  <c r="BM40" i="62"/>
  <c r="AT65" i="62"/>
  <c r="AT87" i="62" s="1"/>
  <c r="AT109" i="62" s="1"/>
  <c r="BM43" i="62"/>
  <c r="AT67" i="62"/>
  <c r="AT89" i="62" s="1"/>
  <c r="AT111" i="62" s="1"/>
  <c r="AT133" i="62" s="1"/>
  <c r="AT155" i="62" s="1"/>
  <c r="BM45" i="62"/>
  <c r="AT69" i="62"/>
  <c r="AT91" i="62" s="1"/>
  <c r="AT113" i="62" s="1"/>
  <c r="AT135" i="62" s="1"/>
  <c r="AT157" i="62" s="1"/>
  <c r="BM47" i="62"/>
  <c r="AR192" i="62"/>
  <c r="AR202" i="62" s="1"/>
  <c r="AR212" i="62" s="1"/>
  <c r="AR222" i="62" s="1"/>
  <c r="BK182" i="62"/>
  <c r="AT195" i="62"/>
  <c r="AT205" i="62" s="1"/>
  <c r="AT215" i="62" s="1"/>
  <c r="AT225" i="62" s="1"/>
  <c r="BM185" i="62"/>
  <c r="AT197" i="62"/>
  <c r="AT207" i="62" s="1"/>
  <c r="AT217" i="62" s="1"/>
  <c r="AT227" i="62" s="1"/>
  <c r="BM187" i="62"/>
  <c r="AT191" i="62"/>
  <c r="AT201" i="62" s="1"/>
  <c r="AT211" i="62" s="1"/>
  <c r="AT221" i="62" s="1"/>
  <c r="BM181" i="62"/>
  <c r="AT66" i="62"/>
  <c r="AT88" i="62" s="1"/>
  <c r="AT110" i="62" s="1"/>
  <c r="BM44" i="62"/>
  <c r="AT68" i="62"/>
  <c r="AT90" i="62" s="1"/>
  <c r="AT112" i="62" s="1"/>
  <c r="AT134" i="62" s="1"/>
  <c r="AT156" i="62" s="1"/>
  <c r="BM46" i="62"/>
  <c r="AB192" i="62"/>
  <c r="AU192" i="62" s="1"/>
  <c r="I193" i="62"/>
  <c r="K192" i="62"/>
  <c r="AD206" i="62"/>
  <c r="AD202" i="62"/>
  <c r="I223" i="62"/>
  <c r="K222" i="62"/>
  <c r="I213" i="62"/>
  <c r="K212" i="62"/>
  <c r="I203" i="62"/>
  <c r="K202" i="62"/>
  <c r="AF20" i="62" l="1"/>
  <c r="AG20" i="62"/>
  <c r="AX20" i="62"/>
  <c r="BN20" i="62"/>
  <c r="BQ20" i="62" s="1"/>
  <c r="BN19" i="62"/>
  <c r="BQ19" i="62" s="1"/>
  <c r="AX19" i="62"/>
  <c r="AF19" i="62"/>
  <c r="AG19" i="62"/>
  <c r="AW14" i="9"/>
  <c r="AS78" i="9"/>
  <c r="AS79" i="9" s="1"/>
  <c r="S17" i="52"/>
  <c r="BN222" i="62"/>
  <c r="BP222" i="62" s="1"/>
  <c r="BK37" i="62"/>
  <c r="AT58" i="62"/>
  <c r="BK81" i="62"/>
  <c r="AT102" i="62"/>
  <c r="BK125" i="62"/>
  <c r="AT146" i="62"/>
  <c r="BK169" i="62"/>
  <c r="AT177" i="62"/>
  <c r="BK190" i="62"/>
  <c r="AT199" i="62"/>
  <c r="BK210" i="62"/>
  <c r="AT219" i="62"/>
  <c r="BK147" i="62"/>
  <c r="AT168" i="62"/>
  <c r="BK180" i="62"/>
  <c r="AT189" i="62"/>
  <c r="BK200" i="62"/>
  <c r="AT209" i="62"/>
  <c r="BK220" i="62"/>
  <c r="AT229" i="62"/>
  <c r="AD212" i="62"/>
  <c r="AW212" i="62"/>
  <c r="AD192" i="62"/>
  <c r="AD222" i="62"/>
  <c r="AB213" i="62"/>
  <c r="AU213" i="62" s="1"/>
  <c r="BN213" i="62" s="1"/>
  <c r="AB223" i="62"/>
  <c r="AU223" i="62" s="1"/>
  <c r="BN223" i="62" s="1"/>
  <c r="BP191" i="62"/>
  <c r="BP211" i="62"/>
  <c r="BK71" i="62"/>
  <c r="BK93" i="62" s="1"/>
  <c r="BK115" i="62" s="1"/>
  <c r="BK137" i="62" s="1"/>
  <c r="BK159" i="62" s="1"/>
  <c r="BK78" i="62"/>
  <c r="BK100" i="62" s="1"/>
  <c r="BK122" i="62" s="1"/>
  <c r="BK144" i="62" s="1"/>
  <c r="BK166" i="62" s="1"/>
  <c r="BM75" i="62"/>
  <c r="BM97" i="62" s="1"/>
  <c r="BM119" i="62" s="1"/>
  <c r="BM141" i="62" s="1"/>
  <c r="BM163" i="62" s="1"/>
  <c r="BM68" i="62"/>
  <c r="BM90" i="62" s="1"/>
  <c r="BM112" i="62" s="1"/>
  <c r="BM134" i="62" s="1"/>
  <c r="BM156" i="62" s="1"/>
  <c r="BM66" i="62"/>
  <c r="BM88" i="62" s="1"/>
  <c r="BM110" i="62" s="1"/>
  <c r="BM132" i="62" s="1"/>
  <c r="BM154" i="62" s="1"/>
  <c r="BM191" i="62"/>
  <c r="BM201" i="62" s="1"/>
  <c r="BM211" i="62" s="1"/>
  <c r="BM221" i="62" s="1"/>
  <c r="BM197" i="62"/>
  <c r="BM207" i="62" s="1"/>
  <c r="BM217" i="62" s="1"/>
  <c r="BM227" i="62" s="1"/>
  <c r="BM195" i="62"/>
  <c r="BM205" i="62" s="1"/>
  <c r="BM215" i="62" s="1"/>
  <c r="BM225" i="62" s="1"/>
  <c r="BK192" i="62"/>
  <c r="BK202" i="62" s="1"/>
  <c r="BK212" i="62" s="1"/>
  <c r="BK222" i="62" s="1"/>
  <c r="BM69" i="62"/>
  <c r="BM91" i="62" s="1"/>
  <c r="BM113" i="62" s="1"/>
  <c r="BM135" i="62" s="1"/>
  <c r="BM157" i="62" s="1"/>
  <c r="BM67" i="62"/>
  <c r="BM89" i="62" s="1"/>
  <c r="BM111" i="62" s="1"/>
  <c r="BM133" i="62" s="1"/>
  <c r="BM155" i="62" s="1"/>
  <c r="BM65" i="62"/>
  <c r="BM87" i="62" s="1"/>
  <c r="BM109" i="62" s="1"/>
  <c r="BM131" i="62" s="1"/>
  <c r="BM153" i="62" s="1"/>
  <c r="BM62" i="62"/>
  <c r="BM84" i="62" s="1"/>
  <c r="BM106" i="62" s="1"/>
  <c r="BM198" i="62"/>
  <c r="BM208" i="62" s="1"/>
  <c r="BM218" i="62" s="1"/>
  <c r="BM228" i="62" s="1"/>
  <c r="BM196" i="62"/>
  <c r="BM206" i="62" s="1"/>
  <c r="BM216" i="62" s="1"/>
  <c r="BM226" i="62" s="1"/>
  <c r="BM192" i="62"/>
  <c r="BM202" i="62" s="1"/>
  <c r="BM212" i="62" s="1"/>
  <c r="BM222" i="62" s="1"/>
  <c r="BP221" i="62"/>
  <c r="AT132" i="62"/>
  <c r="AT154" i="62" s="1"/>
  <c r="Y132" i="62"/>
  <c r="Y154" i="62" s="1"/>
  <c r="AT131" i="62"/>
  <c r="AT153" i="62" s="1"/>
  <c r="Y129" i="62"/>
  <c r="Y151" i="62" s="1"/>
  <c r="Y130" i="62"/>
  <c r="Y152" i="62" s="1"/>
  <c r="Y127" i="62"/>
  <c r="Y149" i="62" s="1"/>
  <c r="Y126" i="62"/>
  <c r="Y148" i="62" s="1"/>
  <c r="Y128" i="62"/>
  <c r="Y150" i="62" s="1"/>
  <c r="Y131" i="62"/>
  <c r="Y153" i="62" s="1"/>
  <c r="BN192" i="62"/>
  <c r="AW192" i="62"/>
  <c r="AR67" i="62"/>
  <c r="AR89" i="62" s="1"/>
  <c r="AR111" i="62" s="1"/>
  <c r="AR133" i="62" s="1"/>
  <c r="AR155" i="62" s="1"/>
  <c r="BK45" i="62"/>
  <c r="AR63" i="62"/>
  <c r="AR85" i="62" s="1"/>
  <c r="AR107" i="62" s="1"/>
  <c r="BK41" i="62"/>
  <c r="AT82" i="62"/>
  <c r="AT104" i="62" s="1"/>
  <c r="AT126" i="62" s="1"/>
  <c r="AT148" i="62" s="1"/>
  <c r="AR197" i="62"/>
  <c r="AR207" i="62" s="1"/>
  <c r="AR217" i="62" s="1"/>
  <c r="AR227" i="62" s="1"/>
  <c r="BK187" i="62"/>
  <c r="AW237" i="62"/>
  <c r="AW19" i="62"/>
  <c r="AR68" i="62"/>
  <c r="AR90" i="62" s="1"/>
  <c r="AR112" i="62" s="1"/>
  <c r="AR134" i="62" s="1"/>
  <c r="AR156" i="62" s="1"/>
  <c r="BK46" i="62"/>
  <c r="AR64" i="62"/>
  <c r="AR86" i="62" s="1"/>
  <c r="AR108" i="62" s="1"/>
  <c r="BK42" i="62"/>
  <c r="AT85" i="62"/>
  <c r="AT107" i="62" s="1"/>
  <c r="AT129" i="62" s="1"/>
  <c r="AT151" i="62" s="1"/>
  <c r="AR198" i="62"/>
  <c r="AR208" i="62" s="1"/>
  <c r="AR218" i="62" s="1"/>
  <c r="AR228" i="62" s="1"/>
  <c r="BK188" i="62"/>
  <c r="AR194" i="62"/>
  <c r="AR204" i="62" s="1"/>
  <c r="AR214" i="62" s="1"/>
  <c r="AR224" i="62" s="1"/>
  <c r="BK184" i="62"/>
  <c r="AR61" i="62"/>
  <c r="AR83" i="62" s="1"/>
  <c r="AR105" i="62" s="1"/>
  <c r="BK39" i="62"/>
  <c r="AR195" i="62"/>
  <c r="AR205" i="62" s="1"/>
  <c r="AR215" i="62" s="1"/>
  <c r="AR225" i="62" s="1"/>
  <c r="BK185" i="62"/>
  <c r="AT193" i="62"/>
  <c r="AT203" i="62" s="1"/>
  <c r="AT213" i="62" s="1"/>
  <c r="AT223" i="62" s="1"/>
  <c r="BM183" i="62"/>
  <c r="AR82" i="62"/>
  <c r="AR104" i="62" s="1"/>
  <c r="AR62" i="62"/>
  <c r="AR84" i="62" s="1"/>
  <c r="AR106" i="62" s="1"/>
  <c r="BK40" i="62"/>
  <c r="AR193" i="62"/>
  <c r="AR203" i="62" s="1"/>
  <c r="AR213" i="62" s="1"/>
  <c r="AR223" i="62" s="1"/>
  <c r="BK183" i="62"/>
  <c r="AR69" i="62"/>
  <c r="AR91" i="62" s="1"/>
  <c r="AR113" i="62" s="1"/>
  <c r="AR135" i="62" s="1"/>
  <c r="AR157" i="62" s="1"/>
  <c r="BK47" i="62"/>
  <c r="AR65" i="62"/>
  <c r="AR87" i="62" s="1"/>
  <c r="AR109" i="62" s="1"/>
  <c r="BK43" i="62"/>
  <c r="AR191" i="62"/>
  <c r="AR201" i="62" s="1"/>
  <c r="AR211" i="62" s="1"/>
  <c r="AR221" i="62" s="1"/>
  <c r="BK181" i="62"/>
  <c r="AW20" i="62"/>
  <c r="AR66" i="62"/>
  <c r="AR88" i="62" s="1"/>
  <c r="AR110" i="62" s="1"/>
  <c r="BK44" i="62"/>
  <c r="AT83" i="62"/>
  <c r="AT105" i="62" s="1"/>
  <c r="AT127" i="62" s="1"/>
  <c r="AT149" i="62" s="1"/>
  <c r="BM39" i="62"/>
  <c r="AR196" i="62"/>
  <c r="AR206" i="62" s="1"/>
  <c r="AR216" i="62" s="1"/>
  <c r="AR226" i="62" s="1"/>
  <c r="BK186" i="62"/>
  <c r="AB193" i="62"/>
  <c r="K193" i="62"/>
  <c r="AD207" i="62"/>
  <c r="AD203" i="62"/>
  <c r="K223" i="62"/>
  <c r="K213" i="62"/>
  <c r="K203" i="62"/>
  <c r="C44" i="31"/>
  <c r="C40" i="31"/>
  <c r="C37" i="31"/>
  <c r="C33" i="31"/>
  <c r="C29" i="31"/>
  <c r="C25" i="31"/>
  <c r="C21" i="31"/>
  <c r="B17" i="31"/>
  <c r="H9" i="31"/>
  <c r="C9" i="31"/>
  <c r="N15" i="48" s="1"/>
  <c r="C7" i="31"/>
  <c r="D15" i="13"/>
  <c r="C9" i="1"/>
  <c r="C8" i="1"/>
  <c r="R72" i="55"/>
  <c r="R68" i="55"/>
  <c r="R65" i="55"/>
  <c r="R61" i="55"/>
  <c r="R57" i="55"/>
  <c r="R53" i="55"/>
  <c r="R49" i="55"/>
  <c r="C72" i="55"/>
  <c r="C68" i="55"/>
  <c r="C65" i="55"/>
  <c r="C61" i="55"/>
  <c r="C57" i="55"/>
  <c r="C53" i="55"/>
  <c r="AL17" i="52"/>
  <c r="AM17" i="52"/>
  <c r="AN17" i="52"/>
  <c r="AO17" i="52"/>
  <c r="AP17" i="52"/>
  <c r="AQ17" i="52"/>
  <c r="AR17" i="52"/>
  <c r="AS17" i="52"/>
  <c r="AT17" i="52"/>
  <c r="AU17" i="52"/>
  <c r="AV17" i="52"/>
  <c r="AK17" i="52"/>
  <c r="CY31" i="9"/>
  <c r="CZ31" i="9"/>
  <c r="DA31" i="9"/>
  <c r="DB31" i="9"/>
  <c r="DC31" i="9"/>
  <c r="DD31" i="9"/>
  <c r="DE31" i="9"/>
  <c r="DF31" i="9"/>
  <c r="DG31" i="9"/>
  <c r="DH31" i="9"/>
  <c r="DI31" i="9"/>
  <c r="DJ31" i="9"/>
  <c r="CY32" i="9"/>
  <c r="CZ32" i="9"/>
  <c r="DA32" i="9"/>
  <c r="DB32" i="9"/>
  <c r="DC32" i="9"/>
  <c r="DD32" i="9"/>
  <c r="DE32" i="9"/>
  <c r="DF32" i="9"/>
  <c r="DG32" i="9"/>
  <c r="DH32" i="9"/>
  <c r="DI32" i="9"/>
  <c r="DJ32" i="9"/>
  <c r="CY33" i="9"/>
  <c r="CZ33" i="9"/>
  <c r="DA33" i="9"/>
  <c r="DB33" i="9"/>
  <c r="DC33" i="9"/>
  <c r="DD33" i="9"/>
  <c r="DE33" i="9"/>
  <c r="DF33" i="9"/>
  <c r="DG33" i="9"/>
  <c r="DH33" i="9"/>
  <c r="DI33" i="9"/>
  <c r="DJ33" i="9"/>
  <c r="AK55" i="52"/>
  <c r="AL55" i="52"/>
  <c r="AM55" i="52"/>
  <c r="AN55" i="52"/>
  <c r="AO55" i="52"/>
  <c r="AP55" i="52"/>
  <c r="AR55" i="52"/>
  <c r="AT55" i="52"/>
  <c r="AV55" i="52"/>
  <c r="C49" i="55"/>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18" i="56"/>
  <c r="I26" i="58"/>
  <c r="I27" i="58"/>
  <c r="I38" i="58"/>
  <c r="I39" i="58"/>
  <c r="I50" i="58"/>
  <c r="I51" i="58"/>
  <c r="I62" i="58"/>
  <c r="I63" i="58"/>
  <c r="I83" i="58"/>
  <c r="I84" i="58"/>
  <c r="I89" i="58"/>
  <c r="I90" i="58"/>
  <c r="I92" i="58"/>
  <c r="I93" i="58"/>
  <c r="I95" i="58"/>
  <c r="I96" i="58"/>
  <c r="Q92" i="57"/>
  <c r="P92" i="57"/>
  <c r="O92" i="57"/>
  <c r="N92" i="57"/>
  <c r="M92" i="57"/>
  <c r="L92" i="57"/>
  <c r="K92" i="57"/>
  <c r="J92" i="57"/>
  <c r="I92" i="57"/>
  <c r="H92" i="57"/>
  <c r="G92" i="57"/>
  <c r="F92" i="57"/>
  <c r="Q89" i="57"/>
  <c r="P89" i="57"/>
  <c r="O89" i="57"/>
  <c r="N89" i="57"/>
  <c r="M89" i="57"/>
  <c r="L89" i="57"/>
  <c r="K89" i="57"/>
  <c r="J89" i="57"/>
  <c r="I89" i="57"/>
  <c r="H89" i="57"/>
  <c r="G89" i="57"/>
  <c r="F89" i="57"/>
  <c r="Q86" i="57"/>
  <c r="P86" i="57"/>
  <c r="O86" i="57"/>
  <c r="N86" i="57"/>
  <c r="M86" i="57"/>
  <c r="L86" i="57"/>
  <c r="K86" i="57"/>
  <c r="J86" i="57"/>
  <c r="I86" i="57"/>
  <c r="H86" i="57"/>
  <c r="G86" i="57"/>
  <c r="F86" i="57"/>
  <c r="P83" i="57"/>
  <c r="O83" i="57"/>
  <c r="N83" i="57"/>
  <c r="M83" i="57"/>
  <c r="L83" i="57"/>
  <c r="K83" i="57"/>
  <c r="J83" i="57"/>
  <c r="I83" i="57"/>
  <c r="H83" i="57"/>
  <c r="G83" i="57"/>
  <c r="F83" i="57"/>
  <c r="P80" i="57"/>
  <c r="O80" i="57"/>
  <c r="N80" i="57"/>
  <c r="M80" i="57"/>
  <c r="L80" i="57"/>
  <c r="K80" i="57"/>
  <c r="J80" i="57"/>
  <c r="I80" i="57"/>
  <c r="H80" i="57"/>
  <c r="G80" i="57"/>
  <c r="F80" i="57"/>
  <c r="P77" i="57"/>
  <c r="O77" i="57"/>
  <c r="N77" i="57"/>
  <c r="M77" i="57"/>
  <c r="L77" i="57"/>
  <c r="K77" i="57"/>
  <c r="J77" i="57"/>
  <c r="I77" i="57"/>
  <c r="H77" i="57"/>
  <c r="G77" i="57"/>
  <c r="F77" i="57"/>
  <c r="P74" i="57"/>
  <c r="O74" i="57"/>
  <c r="N74" i="57"/>
  <c r="M74" i="57"/>
  <c r="L74" i="57"/>
  <c r="K74" i="57"/>
  <c r="J74" i="57"/>
  <c r="I74" i="57"/>
  <c r="H74" i="57"/>
  <c r="G74" i="57"/>
  <c r="F74" i="57"/>
  <c r="P71" i="57"/>
  <c r="O71" i="57"/>
  <c r="N71" i="57"/>
  <c r="M71" i="57"/>
  <c r="L71" i="57"/>
  <c r="K71" i="57"/>
  <c r="J71" i="57"/>
  <c r="I71" i="57"/>
  <c r="H71" i="57"/>
  <c r="G71" i="57"/>
  <c r="F71" i="57"/>
  <c r="P68" i="57"/>
  <c r="O68" i="57"/>
  <c r="N68" i="57"/>
  <c r="M68" i="57"/>
  <c r="L68" i="57"/>
  <c r="K68" i="57"/>
  <c r="J68" i="57"/>
  <c r="I68" i="57"/>
  <c r="H68" i="57"/>
  <c r="G68" i="57"/>
  <c r="F68" i="57"/>
  <c r="P65" i="57"/>
  <c r="O65" i="57"/>
  <c r="N65" i="57"/>
  <c r="M65" i="57"/>
  <c r="L65" i="57"/>
  <c r="K65" i="57"/>
  <c r="J65" i="57"/>
  <c r="I65" i="57"/>
  <c r="H65" i="57"/>
  <c r="G65" i="57"/>
  <c r="F65" i="57"/>
  <c r="P62" i="57"/>
  <c r="O62" i="57"/>
  <c r="N62" i="57"/>
  <c r="M62" i="57"/>
  <c r="L62" i="57"/>
  <c r="K62" i="57"/>
  <c r="J62" i="57"/>
  <c r="I62" i="57"/>
  <c r="H62" i="57"/>
  <c r="G62" i="57"/>
  <c r="F62" i="57"/>
  <c r="P59" i="57"/>
  <c r="O59" i="57"/>
  <c r="N59" i="57"/>
  <c r="M59" i="57"/>
  <c r="L59" i="57"/>
  <c r="K59" i="57"/>
  <c r="J59" i="57"/>
  <c r="I59" i="57"/>
  <c r="H59" i="57"/>
  <c r="G59" i="57"/>
  <c r="F59" i="57"/>
  <c r="P56" i="57"/>
  <c r="O56" i="57"/>
  <c r="N56" i="57"/>
  <c r="M56" i="57"/>
  <c r="L56" i="57"/>
  <c r="K56" i="57"/>
  <c r="J56" i="57"/>
  <c r="I56" i="57"/>
  <c r="H56" i="57"/>
  <c r="G56" i="57"/>
  <c r="F56" i="57"/>
  <c r="P53" i="57"/>
  <c r="O53" i="57"/>
  <c r="N53" i="57"/>
  <c r="M53" i="57"/>
  <c r="L53" i="57"/>
  <c r="K53" i="57"/>
  <c r="J53" i="57"/>
  <c r="I53" i="57"/>
  <c r="H53" i="57"/>
  <c r="G53" i="57"/>
  <c r="F53" i="57"/>
  <c r="P50" i="57"/>
  <c r="O50" i="57"/>
  <c r="N50" i="57"/>
  <c r="M50" i="57"/>
  <c r="L50" i="57"/>
  <c r="K50" i="57"/>
  <c r="J50" i="57"/>
  <c r="I50" i="57"/>
  <c r="H50" i="57"/>
  <c r="G50" i="57"/>
  <c r="F50" i="57"/>
  <c r="P47" i="57"/>
  <c r="O47" i="57"/>
  <c r="N47" i="57"/>
  <c r="M47" i="57"/>
  <c r="L47" i="57"/>
  <c r="K47" i="57"/>
  <c r="J47" i="57"/>
  <c r="I47" i="57"/>
  <c r="H47" i="57"/>
  <c r="G47" i="57"/>
  <c r="F47" i="57"/>
  <c r="P44" i="57"/>
  <c r="O44" i="57"/>
  <c r="N44" i="57"/>
  <c r="M44" i="57"/>
  <c r="L44" i="57"/>
  <c r="K44" i="57"/>
  <c r="J44" i="57"/>
  <c r="I44" i="57"/>
  <c r="H44" i="57"/>
  <c r="G44" i="57"/>
  <c r="F44" i="57"/>
  <c r="P41" i="57"/>
  <c r="O41" i="57"/>
  <c r="N41" i="57"/>
  <c r="M41" i="57"/>
  <c r="L41" i="57"/>
  <c r="K41" i="57"/>
  <c r="J41" i="57"/>
  <c r="I41" i="57"/>
  <c r="H41" i="57"/>
  <c r="G41" i="57"/>
  <c r="F41" i="57"/>
  <c r="P38" i="57"/>
  <c r="O38" i="57"/>
  <c r="M38" i="57"/>
  <c r="L38" i="57"/>
  <c r="K38" i="57"/>
  <c r="J38" i="57"/>
  <c r="I38" i="57"/>
  <c r="H38" i="57"/>
  <c r="G38" i="57"/>
  <c r="F38" i="57"/>
  <c r="P35" i="57"/>
  <c r="O35" i="57"/>
  <c r="N35" i="57"/>
  <c r="M35" i="57"/>
  <c r="L35" i="57"/>
  <c r="K35" i="57"/>
  <c r="J35" i="57"/>
  <c r="I35" i="57"/>
  <c r="H35" i="57"/>
  <c r="G35" i="57"/>
  <c r="F35" i="57"/>
  <c r="P32" i="57"/>
  <c r="O32" i="57"/>
  <c r="N32" i="57"/>
  <c r="M32" i="57"/>
  <c r="L32" i="57"/>
  <c r="K32" i="57"/>
  <c r="J32" i="57"/>
  <c r="I32" i="57"/>
  <c r="H32" i="57"/>
  <c r="G32" i="57"/>
  <c r="F32" i="57"/>
  <c r="P29" i="57"/>
  <c r="O29" i="57"/>
  <c r="N29" i="57"/>
  <c r="M29" i="57"/>
  <c r="L29" i="57"/>
  <c r="K29" i="57"/>
  <c r="J29" i="57"/>
  <c r="I29" i="57"/>
  <c r="H29" i="57"/>
  <c r="G29" i="57"/>
  <c r="P26" i="57"/>
  <c r="O26" i="57"/>
  <c r="M26" i="57"/>
  <c r="L26" i="57"/>
  <c r="K26" i="57"/>
  <c r="J26" i="57"/>
  <c r="I26" i="57"/>
  <c r="H26" i="57"/>
  <c r="G26" i="57"/>
  <c r="F26" i="57"/>
  <c r="P23" i="57"/>
  <c r="O23" i="57"/>
  <c r="N23" i="57"/>
  <c r="M23" i="57"/>
  <c r="L23" i="57"/>
  <c r="K23" i="57"/>
  <c r="J23" i="57"/>
  <c r="I23" i="57"/>
  <c r="H23" i="57"/>
  <c r="G23" i="57"/>
  <c r="F23" i="57"/>
  <c r="P20" i="57"/>
  <c r="O20" i="57"/>
  <c r="M20" i="57"/>
  <c r="L20" i="57"/>
  <c r="K20" i="57"/>
  <c r="J20" i="57"/>
  <c r="I20" i="57"/>
  <c r="H20" i="57"/>
  <c r="G20" i="57"/>
  <c r="F20" i="57"/>
  <c r="G17" i="57"/>
  <c r="H17" i="57"/>
  <c r="I17" i="57"/>
  <c r="J17" i="57"/>
  <c r="K17" i="57"/>
  <c r="L17" i="57"/>
  <c r="M17" i="57"/>
  <c r="N17" i="57"/>
  <c r="O17" i="57"/>
  <c r="P17" i="57"/>
  <c r="K39" i="48"/>
  <c r="K35" i="48"/>
  <c r="C51" i="31"/>
  <c r="C52" i="31"/>
  <c r="C53" i="31"/>
  <c r="C54" i="31"/>
  <c r="C55" i="31"/>
  <c r="C56" i="31"/>
  <c r="C57" i="31"/>
  <c r="B43" i="135" l="1"/>
  <c r="B88" i="134"/>
  <c r="B41" i="132"/>
  <c r="B72" i="131"/>
  <c r="B88" i="129"/>
  <c r="B86" i="128"/>
  <c r="B43" i="125"/>
  <c r="B88" i="124"/>
  <c r="B41" i="122"/>
  <c r="B72" i="121"/>
  <c r="B86" i="133"/>
  <c r="B43" i="130"/>
  <c r="B41" i="127"/>
  <c r="B72" i="126"/>
  <c r="B86" i="123"/>
  <c r="AY20" i="62"/>
  <c r="AZ20" i="62"/>
  <c r="B43" i="126"/>
  <c r="B43" i="121"/>
  <c r="B43" i="131"/>
  <c r="BS20" i="62"/>
  <c r="BR20" i="62"/>
  <c r="BR19" i="62"/>
  <c r="BS19" i="62"/>
  <c r="AY19" i="62"/>
  <c r="AZ19" i="62"/>
  <c r="BM128" i="62"/>
  <c r="BM150" i="62" s="1"/>
  <c r="Q95" i="57"/>
  <c r="H6" i="62"/>
  <c r="C12" i="135"/>
  <c r="C12" i="130"/>
  <c r="C8" i="128"/>
  <c r="C9" i="127"/>
  <c r="C9" i="126"/>
  <c r="C9" i="121"/>
  <c r="C8" i="133"/>
  <c r="C9" i="132"/>
  <c r="C9" i="131"/>
  <c r="C12" i="125"/>
  <c r="C8" i="123"/>
  <c r="C9" i="122"/>
  <c r="C10" i="135"/>
  <c r="C7" i="131"/>
  <c r="C10" i="130"/>
  <c r="C7" i="127"/>
  <c r="C7" i="126"/>
  <c r="C10" i="125"/>
  <c r="C7" i="121"/>
  <c r="C7" i="132"/>
  <c r="C7" i="122"/>
  <c r="B35" i="131"/>
  <c r="B35" i="126"/>
  <c r="B35" i="121"/>
  <c r="B28" i="135"/>
  <c r="B41" i="133"/>
  <c r="B41" i="128"/>
  <c r="B57" i="126"/>
  <c r="B43" i="124"/>
  <c r="B26" i="122"/>
  <c r="B57" i="121"/>
  <c r="B43" i="134"/>
  <c r="B26" i="132"/>
  <c r="B57" i="131"/>
  <c r="B28" i="130"/>
  <c r="B43" i="129"/>
  <c r="B26" i="127"/>
  <c r="B28" i="125"/>
  <c r="B41" i="123"/>
  <c r="B31" i="121"/>
  <c r="B31" i="131"/>
  <c r="B31" i="126"/>
  <c r="B20" i="135"/>
  <c r="B19" i="124"/>
  <c r="B17" i="123"/>
  <c r="B18" i="122"/>
  <c r="B19" i="134"/>
  <c r="B17" i="133"/>
  <c r="B18" i="132"/>
  <c r="B49" i="131"/>
  <c r="B20" i="130"/>
  <c r="B19" i="129"/>
  <c r="B17" i="128"/>
  <c r="B18" i="127"/>
  <c r="B49" i="126"/>
  <c r="B20" i="125"/>
  <c r="B49" i="121"/>
  <c r="V22" i="31"/>
  <c r="B33" i="131"/>
  <c r="B33" i="121"/>
  <c r="B33" i="126"/>
  <c r="B24" i="135"/>
  <c r="B31" i="134"/>
  <c r="B29" i="133"/>
  <c r="B53" i="131"/>
  <c r="B24" i="130"/>
  <c r="B24" i="125"/>
  <c r="B31" i="124"/>
  <c r="B29" i="123"/>
  <c r="B22" i="132"/>
  <c r="B31" i="129"/>
  <c r="B29" i="128"/>
  <c r="B22" i="127"/>
  <c r="B53" i="126"/>
  <c r="B22" i="122"/>
  <c r="B53" i="121"/>
  <c r="B41" i="126"/>
  <c r="B41" i="121"/>
  <c r="B41" i="131"/>
  <c r="B76" i="134"/>
  <c r="B37" i="132"/>
  <c r="B39" i="130"/>
  <c r="B76" i="129"/>
  <c r="B68" i="126"/>
  <c r="B39" i="125"/>
  <c r="B74" i="123"/>
  <c r="B68" i="121"/>
  <c r="B39" i="135"/>
  <c r="B74" i="133"/>
  <c r="B68" i="131"/>
  <c r="B74" i="128"/>
  <c r="B37" i="127"/>
  <c r="B76" i="124"/>
  <c r="B37" i="122"/>
  <c r="B39" i="131"/>
  <c r="B39" i="121"/>
  <c r="B39" i="126"/>
  <c r="B67" i="134"/>
  <c r="B65" i="133"/>
  <c r="B65" i="131"/>
  <c r="B36" i="130"/>
  <c r="B67" i="129"/>
  <c r="B65" i="128"/>
  <c r="B36" i="125"/>
  <c r="B34" i="122"/>
  <c r="B65" i="121"/>
  <c r="B36" i="135"/>
  <c r="B34" i="132"/>
  <c r="B34" i="127"/>
  <c r="B65" i="126"/>
  <c r="B67" i="124"/>
  <c r="B65" i="123"/>
  <c r="B37" i="131"/>
  <c r="B37" i="126"/>
  <c r="B37" i="121"/>
  <c r="B32" i="135"/>
  <c r="B55" i="134"/>
  <c r="B30" i="132"/>
  <c r="B55" i="129"/>
  <c r="B30" i="127"/>
  <c r="B53" i="123"/>
  <c r="B61" i="121"/>
  <c r="B53" i="133"/>
  <c r="B61" i="131"/>
  <c r="B32" i="130"/>
  <c r="B53" i="128"/>
  <c r="B61" i="126"/>
  <c r="B32" i="125"/>
  <c r="B55" i="124"/>
  <c r="B30" i="122"/>
  <c r="DA16" i="9"/>
  <c r="AM18" i="52" s="1"/>
  <c r="DC16" i="9"/>
  <c r="AO18" i="52" s="1"/>
  <c r="DE16" i="9"/>
  <c r="AQ18" i="52" s="1"/>
  <c r="DG16" i="9"/>
  <c r="AS18" i="52" s="1"/>
  <c r="DI16" i="9"/>
  <c r="AU18" i="52" s="1"/>
  <c r="DJ71" i="9"/>
  <c r="AV21" i="52" s="1"/>
  <c r="DH71" i="9"/>
  <c r="AT21" i="52" s="1"/>
  <c r="DF71" i="9"/>
  <c r="AR21" i="52" s="1"/>
  <c r="DD71" i="9"/>
  <c r="AP21" i="52" s="1"/>
  <c r="DB71" i="9"/>
  <c r="AN21" i="52" s="1"/>
  <c r="CZ71" i="9"/>
  <c r="AL21" i="52" s="1"/>
  <c r="DB16" i="9"/>
  <c r="AN18" i="52" s="1"/>
  <c r="DD16" i="9"/>
  <c r="AP18" i="52" s="1"/>
  <c r="DH16" i="9"/>
  <c r="AT18" i="52" s="1"/>
  <c r="DJ16" i="9"/>
  <c r="AV18" i="52" s="1"/>
  <c r="DI71" i="9"/>
  <c r="AU21" i="52" s="1"/>
  <c r="DG71" i="9"/>
  <c r="AS21" i="52" s="1"/>
  <c r="DC71" i="9"/>
  <c r="AO21" i="52" s="1"/>
  <c r="DA71" i="9"/>
  <c r="AM21" i="52" s="1"/>
  <c r="DF16" i="9"/>
  <c r="AR18" i="52" s="1"/>
  <c r="DE71" i="9"/>
  <c r="AQ21" i="52" s="1"/>
  <c r="CZ16" i="9"/>
  <c r="AL18" i="52" s="1"/>
  <c r="CY16" i="9"/>
  <c r="AK18" i="52" s="1"/>
  <c r="BA14" i="9"/>
  <c r="AW78" i="9"/>
  <c r="AW79" i="9" s="1"/>
  <c r="T17" i="52"/>
  <c r="O16" i="53" s="1"/>
  <c r="BM229" i="62"/>
  <c r="BM209" i="62"/>
  <c r="BM189" i="62"/>
  <c r="BM168" i="62"/>
  <c r="BM219" i="62"/>
  <c r="BM199" i="62"/>
  <c r="BM177" i="62"/>
  <c r="BM146" i="62"/>
  <c r="BM102" i="62"/>
  <c r="BM58" i="62"/>
  <c r="AW213" i="62"/>
  <c r="AW223" i="62"/>
  <c r="AD213" i="62"/>
  <c r="C8" i="57"/>
  <c r="AD223" i="62"/>
  <c r="G95" i="57"/>
  <c r="I95" i="57"/>
  <c r="K95" i="57"/>
  <c r="M95" i="57"/>
  <c r="O95" i="57"/>
  <c r="H95" i="57"/>
  <c r="J95" i="57"/>
  <c r="L95" i="57"/>
  <c r="P95" i="57"/>
  <c r="C35" i="49"/>
  <c r="C38" i="49"/>
  <c r="C31" i="49"/>
  <c r="C42" i="49"/>
  <c r="B31" i="55"/>
  <c r="B35" i="55"/>
  <c r="V25" i="31"/>
  <c r="B39" i="55"/>
  <c r="V27" i="31"/>
  <c r="B43" i="55"/>
  <c r="E11" i="48"/>
  <c r="E13" i="48"/>
  <c r="C37" i="48"/>
  <c r="B33" i="55"/>
  <c r="V24" i="31"/>
  <c r="B37" i="55"/>
  <c r="V26" i="31"/>
  <c r="B41" i="55"/>
  <c r="BK196" i="62"/>
  <c r="BK206" i="62" s="1"/>
  <c r="BK216" i="62" s="1"/>
  <c r="BK226" i="62" s="1"/>
  <c r="BM61" i="62"/>
  <c r="BM83" i="62" s="1"/>
  <c r="BM105" i="62" s="1"/>
  <c r="BM127" i="62" s="1"/>
  <c r="BM149" i="62" s="1"/>
  <c r="BK66" i="62"/>
  <c r="BK88" i="62" s="1"/>
  <c r="BK110" i="62" s="1"/>
  <c r="BK132" i="62" s="1"/>
  <c r="BK154" i="62" s="1"/>
  <c r="BP20" i="62"/>
  <c r="BK191" i="62"/>
  <c r="BK201" i="62" s="1"/>
  <c r="BK211" i="62" s="1"/>
  <c r="BK221" i="62" s="1"/>
  <c r="BK65" i="62"/>
  <c r="BK87" i="62" s="1"/>
  <c r="BK109" i="62" s="1"/>
  <c r="BK131" i="62" s="1"/>
  <c r="BK153" i="62" s="1"/>
  <c r="BK69" i="62"/>
  <c r="BK91" i="62" s="1"/>
  <c r="BK113" i="62" s="1"/>
  <c r="BK135" i="62" s="1"/>
  <c r="BK157" i="62" s="1"/>
  <c r="BK193" i="62"/>
  <c r="BK203" i="62" s="1"/>
  <c r="BK213" i="62" s="1"/>
  <c r="BK223" i="62" s="1"/>
  <c r="BK62" i="62"/>
  <c r="BK84" i="62" s="1"/>
  <c r="BK106" i="62" s="1"/>
  <c r="BK128" i="62" s="1"/>
  <c r="BK150" i="62" s="1"/>
  <c r="BK82" i="62"/>
  <c r="BK104" i="62" s="1"/>
  <c r="BK126" i="62" s="1"/>
  <c r="BK148" i="62" s="1"/>
  <c r="BM193" i="62"/>
  <c r="BM203" i="62" s="1"/>
  <c r="BM213" i="62" s="1"/>
  <c r="BM223" i="62" s="1"/>
  <c r="BK195" i="62"/>
  <c r="BK205" i="62" s="1"/>
  <c r="BK215" i="62" s="1"/>
  <c r="BK225" i="62" s="1"/>
  <c r="BK61" i="62"/>
  <c r="BK83" i="62" s="1"/>
  <c r="BK105" i="62" s="1"/>
  <c r="BK127" i="62" s="1"/>
  <c r="BK149" i="62" s="1"/>
  <c r="BK194" i="62"/>
  <c r="BK204" i="62" s="1"/>
  <c r="BK214" i="62" s="1"/>
  <c r="BK224" i="62" s="1"/>
  <c r="BK198" i="62"/>
  <c r="BK208" i="62" s="1"/>
  <c r="BK218" i="62" s="1"/>
  <c r="BK228" i="62" s="1"/>
  <c r="BM85" i="62"/>
  <c r="BK64" i="62"/>
  <c r="BK86" i="62" s="1"/>
  <c r="BK108" i="62" s="1"/>
  <c r="BK130" i="62" s="1"/>
  <c r="BK152" i="62" s="1"/>
  <c r="BK68" i="62"/>
  <c r="BK90" i="62" s="1"/>
  <c r="BK112" i="62" s="1"/>
  <c r="BK134" i="62" s="1"/>
  <c r="BK156" i="62" s="1"/>
  <c r="BP19" i="62"/>
  <c r="BP237" i="62"/>
  <c r="BK197" i="62"/>
  <c r="BK207" i="62" s="1"/>
  <c r="BK217" i="62" s="1"/>
  <c r="BK227" i="62" s="1"/>
  <c r="BM82" i="62"/>
  <c r="BM104" i="62" s="1"/>
  <c r="BM126" i="62" s="1"/>
  <c r="BM148" i="62" s="1"/>
  <c r="BK63" i="62"/>
  <c r="BK85" i="62" s="1"/>
  <c r="BK107" i="62" s="1"/>
  <c r="BK129" i="62" s="1"/>
  <c r="BK151" i="62" s="1"/>
  <c r="BK67" i="62"/>
  <c r="BK89" i="62" s="1"/>
  <c r="BK111" i="62" s="1"/>
  <c r="BK133" i="62" s="1"/>
  <c r="BK155" i="62" s="1"/>
  <c r="BP192" i="62"/>
  <c r="BP213" i="62"/>
  <c r="BM240" i="62"/>
  <c r="R23" i="57"/>
  <c r="R32" i="57"/>
  <c r="R35" i="57"/>
  <c r="R41" i="57"/>
  <c r="R44" i="57"/>
  <c r="R47" i="57"/>
  <c r="R50" i="57"/>
  <c r="R53" i="57"/>
  <c r="R56" i="57"/>
  <c r="R59" i="57"/>
  <c r="R62" i="57"/>
  <c r="R65" i="57"/>
  <c r="R68" i="57"/>
  <c r="R71" i="57"/>
  <c r="R74" i="57"/>
  <c r="R77" i="57"/>
  <c r="R80" i="57"/>
  <c r="R83" i="57"/>
  <c r="R86" i="57"/>
  <c r="R89" i="57"/>
  <c r="R92" i="57"/>
  <c r="BP223" i="62"/>
  <c r="E41" i="48"/>
  <c r="C27" i="49"/>
  <c r="E33" i="48"/>
  <c r="C19" i="49"/>
  <c r="E37" i="48"/>
  <c r="F37" i="48" s="1"/>
  <c r="C23" i="49"/>
  <c r="V21" i="31"/>
  <c r="C33" i="48"/>
  <c r="V23" i="31"/>
  <c r="C41" i="48"/>
  <c r="AR132" i="62"/>
  <c r="AR154" i="62" s="1"/>
  <c r="AR131" i="62"/>
  <c r="AR153" i="62" s="1"/>
  <c r="AR128" i="62"/>
  <c r="AR150" i="62" s="1"/>
  <c r="AR126" i="62"/>
  <c r="AR148" i="62" s="1"/>
  <c r="AR127" i="62"/>
  <c r="AR149" i="62" s="1"/>
  <c r="AR130" i="62"/>
  <c r="AR152" i="62" s="1"/>
  <c r="AR129" i="62"/>
  <c r="AR151" i="62" s="1"/>
  <c r="B67" i="58"/>
  <c r="B55" i="58"/>
  <c r="B19" i="58"/>
  <c r="B76" i="58"/>
  <c r="B88" i="58"/>
  <c r="B43" i="58"/>
  <c r="B31" i="58"/>
  <c r="AD193" i="62"/>
  <c r="AU193" i="62"/>
  <c r="AD208" i="62"/>
  <c r="AU55" i="52"/>
  <c r="AS55" i="52"/>
  <c r="AQ55" i="52"/>
  <c r="T50" i="31"/>
  <c r="N16" i="53"/>
  <c r="M16" i="53"/>
  <c r="L16" i="53"/>
  <c r="K16" i="53"/>
  <c r="J16" i="53"/>
  <c r="H16" i="53"/>
  <c r="I16" i="53"/>
  <c r="G16" i="53"/>
  <c r="E16" i="53"/>
  <c r="F16" i="53"/>
  <c r="BM107" i="62" l="1"/>
  <c r="BM129" i="62" s="1"/>
  <c r="BM151" i="62" s="1"/>
  <c r="AL26" i="52"/>
  <c r="AL22" i="52"/>
  <c r="AL30" i="52"/>
  <c r="AL37" i="52"/>
  <c r="AL34" i="52"/>
  <c r="AR26" i="52"/>
  <c r="AR30" i="52"/>
  <c r="AR22" i="52"/>
  <c r="AR37" i="52"/>
  <c r="AR34" i="52"/>
  <c r="AM25" i="52"/>
  <c r="AM29" i="52"/>
  <c r="AM40" i="52"/>
  <c r="AM33" i="52"/>
  <c r="AM36" i="52" s="1"/>
  <c r="AS25" i="52"/>
  <c r="AS40" i="52"/>
  <c r="AS29" i="52"/>
  <c r="AS33" i="52"/>
  <c r="AS36" i="52" s="1"/>
  <c r="AV26" i="52"/>
  <c r="AV30" i="52"/>
  <c r="AV22" i="52"/>
  <c r="AV37" i="52"/>
  <c r="AV34" i="52"/>
  <c r="AP26" i="52"/>
  <c r="AP22" i="52"/>
  <c r="AP30" i="52"/>
  <c r="AP37" i="52"/>
  <c r="AP34" i="52"/>
  <c r="AL25" i="52"/>
  <c r="AL33" i="52"/>
  <c r="AL36" i="52" s="1"/>
  <c r="AL40" i="52"/>
  <c r="AL29" i="52"/>
  <c r="AP25" i="52"/>
  <c r="AP40" i="52"/>
  <c r="AP33" i="52"/>
  <c r="AP36" i="52" s="1"/>
  <c r="AP29" i="52"/>
  <c r="AT25" i="52"/>
  <c r="AT33" i="52"/>
  <c r="AT36" i="52" s="1"/>
  <c r="AT40" i="52"/>
  <c r="AT29" i="52"/>
  <c r="AU26" i="52"/>
  <c r="AU22" i="52"/>
  <c r="AU37" i="52"/>
  <c r="AU34" i="52"/>
  <c r="AU30" i="52"/>
  <c r="AQ26" i="52"/>
  <c r="AQ22" i="52"/>
  <c r="AQ34" i="52"/>
  <c r="AQ37" i="52"/>
  <c r="AQ30" i="52"/>
  <c r="AM26" i="52"/>
  <c r="AM22" i="52"/>
  <c r="AM37" i="52"/>
  <c r="AM34" i="52"/>
  <c r="AM30" i="52"/>
  <c r="AK34" i="52"/>
  <c r="AK22" i="52"/>
  <c r="AK30" i="52"/>
  <c r="AK37" i="52"/>
  <c r="AK26" i="52"/>
  <c r="AQ25" i="52"/>
  <c r="AQ29" i="52"/>
  <c r="AQ40" i="52"/>
  <c r="AQ33" i="52"/>
  <c r="AQ36" i="52" s="1"/>
  <c r="AK40" i="52"/>
  <c r="AK25" i="52"/>
  <c r="AK29" i="52"/>
  <c r="AK33" i="52"/>
  <c r="AK36" i="52" s="1"/>
  <c r="AO25" i="52"/>
  <c r="AO40" i="52"/>
  <c r="AO29" i="52"/>
  <c r="AO33" i="52"/>
  <c r="AO36" i="52" s="1"/>
  <c r="AU25" i="52"/>
  <c r="AU29" i="52"/>
  <c r="AU40" i="52"/>
  <c r="AU33" i="52"/>
  <c r="AU36" i="52" s="1"/>
  <c r="AT26" i="52"/>
  <c r="AT22" i="52"/>
  <c r="AT30" i="52"/>
  <c r="AT37" i="52"/>
  <c r="AT34" i="52"/>
  <c r="AN26" i="52"/>
  <c r="AN30" i="52"/>
  <c r="AN22" i="52"/>
  <c r="AN37" i="52"/>
  <c r="AN34" i="52"/>
  <c r="AN25" i="52"/>
  <c r="AN40" i="52"/>
  <c r="AN33" i="52"/>
  <c r="AN36" i="52" s="1"/>
  <c r="AN29" i="52"/>
  <c r="AR29" i="52"/>
  <c r="AR40" i="52"/>
  <c r="AR33" i="52"/>
  <c r="AR36" i="52" s="1"/>
  <c r="AR25" i="52"/>
  <c r="AV25" i="52"/>
  <c r="AV40" i="52"/>
  <c r="AV29" i="52"/>
  <c r="AV33" i="52"/>
  <c r="AV36" i="52" s="1"/>
  <c r="AS30" i="52"/>
  <c r="AS22" i="52"/>
  <c r="AS26" i="52"/>
  <c r="AS34" i="52"/>
  <c r="AS37" i="52"/>
  <c r="AO30" i="52"/>
  <c r="AO22" i="52"/>
  <c r="AO26" i="52"/>
  <c r="AO37" i="52"/>
  <c r="AO34" i="52"/>
  <c r="AA6" i="62"/>
  <c r="C9" i="134"/>
  <c r="C9" i="129"/>
  <c r="C9" i="124"/>
  <c r="C9" i="58"/>
  <c r="D8" i="129"/>
  <c r="D8" i="134"/>
  <c r="D8" i="124"/>
  <c r="G48" i="126"/>
  <c r="G48" i="131"/>
  <c r="G48" i="121"/>
  <c r="L48" i="131"/>
  <c r="L48" i="121"/>
  <c r="L48" i="126"/>
  <c r="N48" i="131"/>
  <c r="N48" i="121"/>
  <c r="N48" i="126"/>
  <c r="P48" i="131"/>
  <c r="P48" i="121"/>
  <c r="P48" i="126"/>
  <c r="Q48" i="126"/>
  <c r="Q48" i="131"/>
  <c r="Q48" i="121"/>
  <c r="K48" i="126"/>
  <c r="K48" i="131"/>
  <c r="K48" i="121"/>
  <c r="H48" i="131"/>
  <c r="H48" i="121"/>
  <c r="H48" i="126"/>
  <c r="I48" i="126"/>
  <c r="I48" i="131"/>
  <c r="I48" i="121"/>
  <c r="J48" i="131"/>
  <c r="J48" i="121"/>
  <c r="J48" i="126"/>
  <c r="M48" i="126"/>
  <c r="M48" i="131"/>
  <c r="M48" i="121"/>
  <c r="O48" i="126"/>
  <c r="O48" i="131"/>
  <c r="O48" i="121"/>
  <c r="C7" i="134"/>
  <c r="C7" i="124"/>
  <c r="C7" i="129"/>
  <c r="BE14" i="9"/>
  <c r="BA78" i="9"/>
  <c r="BA79" i="9" s="1"/>
  <c r="U17" i="52"/>
  <c r="P16" i="53" s="1"/>
  <c r="F33" i="48"/>
  <c r="F41" i="48"/>
  <c r="I33" i="48"/>
  <c r="I34" i="48"/>
  <c r="I37" i="48"/>
  <c r="I38" i="48"/>
  <c r="I41" i="48"/>
  <c r="I42" i="48"/>
  <c r="I44" i="48"/>
  <c r="I35" i="48"/>
  <c r="I36" i="48"/>
  <c r="I39" i="48"/>
  <c r="I40" i="48"/>
  <c r="I43" i="48"/>
  <c r="BN193" i="62"/>
  <c r="AW193" i="62"/>
  <c r="G48" i="55"/>
  <c r="K48" i="55"/>
  <c r="L48" i="55"/>
  <c r="N48" i="55"/>
  <c r="P48" i="55"/>
  <c r="H48" i="55"/>
  <c r="I48" i="55"/>
  <c r="J48" i="55"/>
  <c r="M48" i="55"/>
  <c r="O48" i="55"/>
  <c r="Q48" i="55"/>
  <c r="C56" i="48"/>
  <c r="C52" i="48"/>
  <c r="C49" i="48"/>
  <c r="C45" i="48"/>
  <c r="C12" i="59"/>
  <c r="C10" i="59"/>
  <c r="N31" i="46"/>
  <c r="N28" i="46"/>
  <c r="C9" i="56"/>
  <c r="C7" i="56"/>
  <c r="C9" i="55"/>
  <c r="C7" i="55"/>
  <c r="D11" i="54"/>
  <c r="D9" i="54"/>
  <c r="J17" i="132" l="1"/>
  <c r="J16" i="133" s="1"/>
  <c r="J17" i="127"/>
  <c r="J16" i="128" s="1"/>
  <c r="J17" i="122"/>
  <c r="J16" i="123" s="1"/>
  <c r="H17" i="132"/>
  <c r="H16" i="133" s="1"/>
  <c r="H17" i="127"/>
  <c r="H16" i="128" s="1"/>
  <c r="H17" i="122"/>
  <c r="H16" i="123" s="1"/>
  <c r="N17" i="132"/>
  <c r="N16" i="133" s="1"/>
  <c r="N17" i="127"/>
  <c r="N16" i="128" s="1"/>
  <c r="N17" i="122"/>
  <c r="N16" i="123" s="1"/>
  <c r="K17" i="132"/>
  <c r="K16" i="133" s="1"/>
  <c r="K17" i="127"/>
  <c r="K16" i="128" s="1"/>
  <c r="K17" i="122"/>
  <c r="K16" i="123" s="1"/>
  <c r="O17" i="132"/>
  <c r="O16" i="133" s="1"/>
  <c r="O17" i="127"/>
  <c r="O16" i="128" s="1"/>
  <c r="O17" i="122"/>
  <c r="O16" i="123" s="1"/>
  <c r="Q17" i="132"/>
  <c r="Q16" i="133" s="1"/>
  <c r="Q17" i="127"/>
  <c r="Q16" i="128" s="1"/>
  <c r="Q17" i="122"/>
  <c r="Q16" i="123" s="1"/>
  <c r="M17" i="132"/>
  <c r="M16" i="133" s="1"/>
  <c r="M17" i="127"/>
  <c r="M16" i="128" s="1"/>
  <c r="M17" i="122"/>
  <c r="M16" i="123" s="1"/>
  <c r="I17" i="132"/>
  <c r="I16" i="133" s="1"/>
  <c r="I17" i="127"/>
  <c r="I16" i="128" s="1"/>
  <c r="I17" i="122"/>
  <c r="I16" i="123" s="1"/>
  <c r="P17" i="132"/>
  <c r="P16" i="133" s="1"/>
  <c r="P17" i="127"/>
  <c r="P16" i="128" s="1"/>
  <c r="P17" i="122"/>
  <c r="P16" i="123" s="1"/>
  <c r="L17" i="132"/>
  <c r="L16" i="133" s="1"/>
  <c r="L17" i="127"/>
  <c r="L16" i="128" s="1"/>
  <c r="L17" i="122"/>
  <c r="L16" i="123" s="1"/>
  <c r="G17" i="132"/>
  <c r="G16" i="133" s="1"/>
  <c r="G17" i="127"/>
  <c r="G16" i="128" s="1"/>
  <c r="G17" i="122"/>
  <c r="G16" i="123" s="1"/>
  <c r="C30" i="135"/>
  <c r="C49" i="134"/>
  <c r="C28" i="132"/>
  <c r="C49" i="129"/>
  <c r="C28" i="127"/>
  <c r="C30" i="125"/>
  <c r="C49" i="124"/>
  <c r="C28" i="122"/>
  <c r="C47" i="133"/>
  <c r="C30" i="130"/>
  <c r="C47" i="128"/>
  <c r="C47" i="123"/>
  <c r="C23" i="133"/>
  <c r="C20" i="132"/>
  <c r="C22" i="130"/>
  <c r="C23" i="128"/>
  <c r="C20" i="127"/>
  <c r="C23" i="123"/>
  <c r="C20" i="122"/>
  <c r="C22" i="135"/>
  <c r="C25" i="134"/>
  <c r="C25" i="129"/>
  <c r="C22" i="125"/>
  <c r="C25" i="124"/>
  <c r="C27" i="132"/>
  <c r="C29" i="130"/>
  <c r="C27" i="127"/>
  <c r="C27" i="122"/>
  <c r="C29" i="135"/>
  <c r="C46" i="134"/>
  <c r="C44" i="133"/>
  <c r="C46" i="129"/>
  <c r="C44" i="128"/>
  <c r="C29" i="125"/>
  <c r="C46" i="124"/>
  <c r="C44" i="123"/>
  <c r="C21" i="135"/>
  <c r="C22" i="134"/>
  <c r="C20" i="133"/>
  <c r="C22" i="129"/>
  <c r="C20" i="128"/>
  <c r="C21" i="125"/>
  <c r="C22" i="124"/>
  <c r="C20" i="123"/>
  <c r="C19" i="132"/>
  <c r="C21" i="130"/>
  <c r="C19" i="127"/>
  <c r="C19" i="122"/>
  <c r="C23" i="135"/>
  <c r="C28" i="134"/>
  <c r="C21" i="132"/>
  <c r="C28" i="129"/>
  <c r="C21" i="127"/>
  <c r="C23" i="125"/>
  <c r="C28" i="124"/>
  <c r="C21" i="122"/>
  <c r="C26" i="133"/>
  <c r="C23" i="130"/>
  <c r="C26" i="128"/>
  <c r="C26" i="123"/>
  <c r="C29" i="132"/>
  <c r="C31" i="130"/>
  <c r="C29" i="127"/>
  <c r="C29" i="122"/>
  <c r="C31" i="135"/>
  <c r="C52" i="134"/>
  <c r="C50" i="133"/>
  <c r="C52" i="129"/>
  <c r="C50" i="128"/>
  <c r="C31" i="125"/>
  <c r="C52" i="124"/>
  <c r="C50" i="123"/>
  <c r="C28" i="135"/>
  <c r="C43" i="134"/>
  <c r="C41" i="133"/>
  <c r="C26" i="132"/>
  <c r="C43" i="129"/>
  <c r="C41" i="128"/>
  <c r="C26" i="127"/>
  <c r="C28" i="125"/>
  <c r="C43" i="124"/>
  <c r="C41" i="123"/>
  <c r="C26" i="122"/>
  <c r="C28" i="130"/>
  <c r="C20" i="130"/>
  <c r="C20" i="135"/>
  <c r="C19" i="134"/>
  <c r="C17" i="133"/>
  <c r="C18" i="132"/>
  <c r="C19" i="129"/>
  <c r="C17" i="128"/>
  <c r="C18" i="127"/>
  <c r="C20" i="125"/>
  <c r="C19" i="124"/>
  <c r="C17" i="123"/>
  <c r="C18" i="122"/>
  <c r="C37" i="134"/>
  <c r="C35" i="133"/>
  <c r="C24" i="132"/>
  <c r="C26" i="130"/>
  <c r="C37" i="129"/>
  <c r="C35" i="128"/>
  <c r="C24" i="127"/>
  <c r="C26" i="125"/>
  <c r="C26" i="135"/>
  <c r="C37" i="124"/>
  <c r="C35" i="123"/>
  <c r="C24" i="122"/>
  <c r="C25" i="135"/>
  <c r="C23" i="132"/>
  <c r="C23" i="127"/>
  <c r="C34" i="124"/>
  <c r="C32" i="123"/>
  <c r="C34" i="134"/>
  <c r="C32" i="133"/>
  <c r="C25" i="130"/>
  <c r="C34" i="129"/>
  <c r="C32" i="128"/>
  <c r="C25" i="125"/>
  <c r="C23" i="122"/>
  <c r="C27" i="135"/>
  <c r="C40" i="124"/>
  <c r="C38" i="123"/>
  <c r="C25" i="122"/>
  <c r="C40" i="134"/>
  <c r="C38" i="133"/>
  <c r="C25" i="132"/>
  <c r="C27" i="130"/>
  <c r="C40" i="129"/>
  <c r="C38" i="128"/>
  <c r="C25" i="127"/>
  <c r="C27" i="125"/>
  <c r="C31" i="134"/>
  <c r="C22" i="132"/>
  <c r="C24" i="130"/>
  <c r="C31" i="129"/>
  <c r="C22" i="127"/>
  <c r="C24" i="125"/>
  <c r="C29" i="123"/>
  <c r="C24" i="135"/>
  <c r="C29" i="133"/>
  <c r="C29" i="128"/>
  <c r="C31" i="124"/>
  <c r="C22" i="122"/>
  <c r="V17" i="52"/>
  <c r="Q16" i="53" s="1"/>
  <c r="BE78" i="9"/>
  <c r="BE79" i="9" s="1"/>
  <c r="BI14" i="9"/>
  <c r="E49" i="55"/>
  <c r="E57" i="55"/>
  <c r="E65" i="55"/>
  <c r="E72" i="55"/>
  <c r="E53" i="55"/>
  <c r="E61" i="55"/>
  <c r="E68" i="55"/>
  <c r="BP193" i="62"/>
  <c r="C37" i="58"/>
  <c r="Q17" i="56"/>
  <c r="O17" i="56"/>
  <c r="M17" i="56"/>
  <c r="J17" i="56"/>
  <c r="I17" i="56"/>
  <c r="H17" i="56"/>
  <c r="P17" i="56"/>
  <c r="N17" i="56"/>
  <c r="L17" i="56"/>
  <c r="K17" i="56"/>
  <c r="G17" i="56"/>
  <c r="N47" i="46"/>
  <c r="I56" i="48"/>
  <c r="I54" i="48"/>
  <c r="I57" i="48"/>
  <c r="I55" i="48"/>
  <c r="I52" i="48"/>
  <c r="I53" i="48"/>
  <c r="I45" i="48"/>
  <c r="I49" i="48"/>
  <c r="I50" i="48"/>
  <c r="I46" i="48"/>
  <c r="I58" i="48"/>
  <c r="I51" i="48"/>
  <c r="I48" i="48"/>
  <c r="I47" i="48"/>
  <c r="C92" i="133" l="1"/>
  <c r="C45" i="130"/>
  <c r="C92" i="128"/>
  <c r="C92" i="123"/>
  <c r="C45" i="135"/>
  <c r="C94" i="134"/>
  <c r="C43" i="132"/>
  <c r="C94" i="129"/>
  <c r="C43" i="127"/>
  <c r="C45" i="125"/>
  <c r="C94" i="124"/>
  <c r="C43" i="122"/>
  <c r="C44" i="135"/>
  <c r="C91" i="134"/>
  <c r="C89" i="133"/>
  <c r="C42" i="132"/>
  <c r="C91" i="129"/>
  <c r="C89" i="128"/>
  <c r="C42" i="127"/>
  <c r="C44" i="125"/>
  <c r="C91" i="124"/>
  <c r="C89" i="123"/>
  <c r="C42" i="122"/>
  <c r="C44" i="130"/>
  <c r="C41" i="132"/>
  <c r="C43" i="130"/>
  <c r="C41" i="127"/>
  <c r="C41" i="122"/>
  <c r="C43" i="135"/>
  <c r="C88" i="134"/>
  <c r="C86" i="133"/>
  <c r="C88" i="129"/>
  <c r="C86" i="128"/>
  <c r="C43" i="125"/>
  <c r="C88" i="124"/>
  <c r="C86" i="123"/>
  <c r="J43" i="54"/>
  <c r="C40" i="132"/>
  <c r="C85" i="129"/>
  <c r="C83" i="128"/>
  <c r="C40" i="122"/>
  <c r="C42" i="135"/>
  <c r="C85" i="134"/>
  <c r="C83" i="133"/>
  <c r="C42" i="130"/>
  <c r="C40" i="127"/>
  <c r="C42" i="125"/>
  <c r="C85" i="124"/>
  <c r="C83" i="123"/>
  <c r="C41" i="135"/>
  <c r="C82" i="134"/>
  <c r="C80" i="133"/>
  <c r="C41" i="130"/>
  <c r="C39" i="127"/>
  <c r="C41" i="125"/>
  <c r="C82" i="124"/>
  <c r="C80" i="123"/>
  <c r="C39" i="132"/>
  <c r="C82" i="129"/>
  <c r="C80" i="128"/>
  <c r="C39" i="122"/>
  <c r="C79" i="129"/>
  <c r="C77" i="128"/>
  <c r="C38" i="127"/>
  <c r="C40" i="135"/>
  <c r="C79" i="134"/>
  <c r="C77" i="133"/>
  <c r="C38" i="132"/>
  <c r="C40" i="130"/>
  <c r="C40" i="125"/>
  <c r="C79" i="124"/>
  <c r="C77" i="123"/>
  <c r="C38" i="122"/>
  <c r="C39" i="135"/>
  <c r="C76" i="134"/>
  <c r="C74" i="133"/>
  <c r="C39" i="130"/>
  <c r="C37" i="127"/>
  <c r="C39" i="125"/>
  <c r="C76" i="124"/>
  <c r="C74" i="123"/>
  <c r="C37" i="132"/>
  <c r="C76" i="129"/>
  <c r="C74" i="128"/>
  <c r="C37" i="122"/>
  <c r="C38" i="135"/>
  <c r="C73" i="134"/>
  <c r="C71" i="133"/>
  <c r="C73" i="129"/>
  <c r="C71" i="128"/>
  <c r="C36" i="127"/>
  <c r="C36" i="122"/>
  <c r="C36" i="132"/>
  <c r="C38" i="130"/>
  <c r="C38" i="125"/>
  <c r="C73" i="124"/>
  <c r="C71" i="123"/>
  <c r="C36" i="135"/>
  <c r="C67" i="134"/>
  <c r="C65" i="133"/>
  <c r="C67" i="129"/>
  <c r="C65" i="128"/>
  <c r="C34" i="127"/>
  <c r="C34" i="122"/>
  <c r="C34" i="132"/>
  <c r="C36" i="130"/>
  <c r="C36" i="125"/>
  <c r="C67" i="124"/>
  <c r="C65" i="123"/>
  <c r="C37" i="130"/>
  <c r="C35" i="127"/>
  <c r="C37" i="125"/>
  <c r="C70" i="124"/>
  <c r="C68" i="123"/>
  <c r="C35" i="122"/>
  <c r="C37" i="135"/>
  <c r="C70" i="134"/>
  <c r="C68" i="133"/>
  <c r="C35" i="132"/>
  <c r="C70" i="129"/>
  <c r="C68" i="128"/>
  <c r="C61" i="134"/>
  <c r="C59" i="133"/>
  <c r="C32" i="132"/>
  <c r="C34" i="130"/>
  <c r="C61" i="129"/>
  <c r="C59" i="128"/>
  <c r="C61" i="124"/>
  <c r="C59" i="123"/>
  <c r="C32" i="122"/>
  <c r="C34" i="135"/>
  <c r="C32" i="127"/>
  <c r="C34" i="125"/>
  <c r="C33" i="135"/>
  <c r="C31" i="132"/>
  <c r="C33" i="125"/>
  <c r="C31" i="122"/>
  <c r="C58" i="134"/>
  <c r="C56" i="133"/>
  <c r="C33" i="130"/>
  <c r="C58" i="129"/>
  <c r="C56" i="128"/>
  <c r="C31" i="127"/>
  <c r="C58" i="124"/>
  <c r="C56" i="123"/>
  <c r="C35" i="135"/>
  <c r="C33" i="127"/>
  <c r="C35" i="125"/>
  <c r="C64" i="134"/>
  <c r="C62" i="133"/>
  <c r="C33" i="132"/>
  <c r="C35" i="130"/>
  <c r="C64" i="129"/>
  <c r="C62" i="128"/>
  <c r="C64" i="124"/>
  <c r="C62" i="123"/>
  <c r="C33" i="122"/>
  <c r="C55" i="134"/>
  <c r="C53" i="133"/>
  <c r="C30" i="132"/>
  <c r="C32" i="130"/>
  <c r="C55" i="129"/>
  <c r="C53" i="128"/>
  <c r="C55" i="124"/>
  <c r="C53" i="123"/>
  <c r="C30" i="122"/>
  <c r="C32" i="135"/>
  <c r="C30" i="127"/>
  <c r="C32" i="125"/>
  <c r="BI78" i="9"/>
  <c r="BI79" i="9" s="1"/>
  <c r="W17" i="52"/>
  <c r="R16" i="53" s="1"/>
  <c r="BM14" i="9"/>
  <c r="C40" i="59"/>
  <c r="C42" i="59"/>
  <c r="C41" i="59"/>
  <c r="C45" i="59"/>
  <c r="C39" i="59"/>
  <c r="C44" i="59"/>
  <c r="C43" i="59"/>
  <c r="C49" i="58"/>
  <c r="C61" i="58"/>
  <c r="C73" i="58"/>
  <c r="C94" i="58"/>
  <c r="C46" i="58"/>
  <c r="C70" i="58"/>
  <c r="C43" i="58"/>
  <c r="C55" i="58"/>
  <c r="C40" i="58"/>
  <c r="C52" i="58"/>
  <c r="C64" i="58"/>
  <c r="C34" i="58"/>
  <c r="C58" i="58"/>
  <c r="C31" i="58"/>
  <c r="C67" i="58"/>
  <c r="C83" i="57"/>
  <c r="G16" i="57"/>
  <c r="K16" i="57"/>
  <c r="L16" i="57"/>
  <c r="N16" i="57"/>
  <c r="P16" i="57"/>
  <c r="H16" i="57"/>
  <c r="I16" i="57"/>
  <c r="J16" i="57"/>
  <c r="M16" i="57"/>
  <c r="O16" i="57"/>
  <c r="Q16" i="57"/>
  <c r="C86" i="57"/>
  <c r="C88" i="58"/>
  <c r="B54" i="46"/>
  <c r="C28" i="58"/>
  <c r="B53" i="46"/>
  <c r="C25" i="58"/>
  <c r="B52" i="46"/>
  <c r="C22" i="58"/>
  <c r="C89" i="57"/>
  <c r="C91" i="58"/>
  <c r="C92" i="57"/>
  <c r="C43" i="56"/>
  <c r="J41" i="54"/>
  <c r="E38" i="52"/>
  <c r="E39" i="49"/>
  <c r="E70" i="49" s="1"/>
  <c r="E40" i="52"/>
  <c r="E41" i="49"/>
  <c r="E72" i="49" s="1"/>
  <c r="J47" i="54"/>
  <c r="E43" i="52"/>
  <c r="E44" i="49"/>
  <c r="E75" i="49" s="1"/>
  <c r="J40" i="54"/>
  <c r="E38" i="49"/>
  <c r="E69" i="49" s="1"/>
  <c r="J46" i="54"/>
  <c r="E42" i="52"/>
  <c r="E43" i="49"/>
  <c r="E74" i="49" s="1"/>
  <c r="J42" i="54"/>
  <c r="E39" i="52"/>
  <c r="E40" i="49"/>
  <c r="E71" i="49" s="1"/>
  <c r="J45" i="54"/>
  <c r="E41" i="52"/>
  <c r="E42" i="49"/>
  <c r="E73" i="49" s="1"/>
  <c r="B20" i="59"/>
  <c r="B51" i="31"/>
  <c r="B24" i="59"/>
  <c r="B28" i="59"/>
  <c r="B32" i="59"/>
  <c r="B36" i="59"/>
  <c r="B39" i="59"/>
  <c r="B43" i="59"/>
  <c r="K43" i="48"/>
  <c r="K47" i="48"/>
  <c r="K54" i="48"/>
  <c r="K57" i="31"/>
  <c r="J58" i="31" s="1"/>
  <c r="J57" i="31"/>
  <c r="D16" i="53"/>
  <c r="R44" i="52"/>
  <c r="S44" i="52"/>
  <c r="F14" i="49"/>
  <c r="D17" i="9"/>
  <c r="D21" i="9"/>
  <c r="C23" i="9"/>
  <c r="C24" i="9"/>
  <c r="C25" i="9"/>
  <c r="H26" i="62" s="1"/>
  <c r="AA26" i="62" s="1"/>
  <c r="AT26" i="62" s="1"/>
  <c r="BM26" i="62" s="1"/>
  <c r="C26" i="9"/>
  <c r="H27" i="62" s="1"/>
  <c r="AA27" i="62" s="1"/>
  <c r="AT27" i="62" s="1"/>
  <c r="BM27" i="62" s="1"/>
  <c r="C27" i="9"/>
  <c r="H28" i="62" s="1"/>
  <c r="AA28" i="62" s="1"/>
  <c r="AT28" i="62" s="1"/>
  <c r="BM28" i="62" s="1"/>
  <c r="C28" i="9"/>
  <c r="H29" i="62" s="1"/>
  <c r="AA29" i="62" s="1"/>
  <c r="AT29" i="62" s="1"/>
  <c r="BM29" i="62" s="1"/>
  <c r="C29" i="9"/>
  <c r="H30" i="62" s="1"/>
  <c r="AA30" i="62" s="1"/>
  <c r="AT30" i="62" s="1"/>
  <c r="BM30" i="62" s="1"/>
  <c r="C30" i="9"/>
  <c r="H31" i="62" s="1"/>
  <c r="AA31" i="62" s="1"/>
  <c r="AT31" i="62" s="1"/>
  <c r="BM31" i="62" s="1"/>
  <c r="C31" i="9"/>
  <c r="H32" i="62" s="1"/>
  <c r="AA32" i="62" s="1"/>
  <c r="AT32" i="62" s="1"/>
  <c r="BM32" i="62" s="1"/>
  <c r="C32" i="9"/>
  <c r="H33" i="62" s="1"/>
  <c r="AA33" i="62" s="1"/>
  <c r="AT33" i="62" s="1"/>
  <c r="BM33" i="62" s="1"/>
  <c r="C33" i="9"/>
  <c r="H34" i="62" s="1"/>
  <c r="AA34" i="62" s="1"/>
  <c r="AT34" i="62" s="1"/>
  <c r="BM34" i="62" s="1"/>
  <c r="C72" i="9"/>
  <c r="H232" i="62" s="1"/>
  <c r="AA232" i="62" s="1"/>
  <c r="AT232" i="62" s="1"/>
  <c r="BM232" i="62" s="1"/>
  <c r="C73" i="9"/>
  <c r="H233" i="62" s="1"/>
  <c r="AA233" i="62" s="1"/>
  <c r="AT233" i="62" s="1"/>
  <c r="BM233" i="62" s="1"/>
  <c r="C75" i="9"/>
  <c r="H235" i="62" s="1"/>
  <c r="AA235" i="62" s="1"/>
  <c r="AT235" i="62" s="1"/>
  <c r="BM235" i="62" s="1"/>
  <c r="D75" i="9"/>
  <c r="C76" i="9"/>
  <c r="H236" i="62" s="1"/>
  <c r="AA236" i="62" s="1"/>
  <c r="AT236" i="62" s="1"/>
  <c r="BM236" i="62" s="1"/>
  <c r="D76" i="9"/>
  <c r="B14" i="47"/>
  <c r="O17" i="47"/>
  <c r="L18" i="47"/>
  <c r="M18" i="47"/>
  <c r="N18" i="47"/>
  <c r="F19" i="47"/>
  <c r="L19" i="47"/>
  <c r="M19" i="47"/>
  <c r="N19" i="47"/>
  <c r="F45" i="47"/>
  <c r="L45" i="47"/>
  <c r="M45" i="47"/>
  <c r="N45" i="47"/>
  <c r="O20" i="47"/>
  <c r="L21" i="47"/>
  <c r="M21" i="47"/>
  <c r="N21" i="47"/>
  <c r="O22" i="47"/>
  <c r="L23" i="47"/>
  <c r="M23" i="47"/>
  <c r="N23" i="47"/>
  <c r="L24" i="47"/>
  <c r="M24" i="47"/>
  <c r="N24" i="47"/>
  <c r="O25" i="47"/>
  <c r="L26" i="47"/>
  <c r="M26" i="47"/>
  <c r="N26" i="47"/>
  <c r="O27" i="47"/>
  <c r="O30" i="47"/>
  <c r="L31" i="47"/>
  <c r="M31" i="47"/>
  <c r="N31" i="47"/>
  <c r="L32" i="47"/>
  <c r="M32" i="47"/>
  <c r="N32" i="47"/>
  <c r="L33" i="47"/>
  <c r="M33" i="47"/>
  <c r="N33" i="47"/>
  <c r="L34" i="47"/>
  <c r="M34" i="47"/>
  <c r="N34" i="47"/>
  <c r="L35" i="47"/>
  <c r="M35" i="47"/>
  <c r="N35" i="47"/>
  <c r="O36" i="47"/>
  <c r="F37" i="47"/>
  <c r="D72" i="9" s="1"/>
  <c r="F38" i="47"/>
  <c r="D73" i="9" s="1"/>
  <c r="L39" i="47"/>
  <c r="N39" i="47"/>
  <c r="O40" i="47"/>
  <c r="C41" i="47"/>
  <c r="D41" i="47"/>
  <c r="F41" i="47"/>
  <c r="C42" i="47"/>
  <c r="D42" i="47"/>
  <c r="F42" i="47"/>
  <c r="C43" i="47"/>
  <c r="D43" i="47"/>
  <c r="F43" i="47"/>
  <c r="C44" i="47"/>
  <c r="D44" i="47"/>
  <c r="F44" i="47"/>
  <c r="O46" i="47"/>
  <c r="F48" i="47"/>
  <c r="F49" i="47"/>
  <c r="F50" i="47"/>
  <c r="I76" i="31"/>
  <c r="K76" i="31"/>
  <c r="I128" i="31"/>
  <c r="K128" i="31"/>
  <c r="I180" i="31"/>
  <c r="K180" i="31"/>
  <c r="I232" i="31"/>
  <c r="K232" i="31"/>
  <c r="V4" i="46"/>
  <c r="E12" i="46"/>
  <c r="E13" i="46"/>
  <c r="E14" i="46"/>
  <c r="E15" i="46"/>
  <c r="E16" i="46"/>
  <c r="E17" i="46"/>
  <c r="E18" i="46"/>
  <c r="S27" i="46"/>
  <c r="U27" i="46"/>
  <c r="V27" i="46"/>
  <c r="H28" i="46"/>
  <c r="J28" i="46"/>
  <c r="L28" i="46"/>
  <c r="P28" i="46"/>
  <c r="J31" i="46"/>
  <c r="L31" i="46"/>
  <c r="P31" i="46"/>
  <c r="L50" i="46"/>
  <c r="R50" i="46"/>
  <c r="G45" i="47"/>
  <c r="F30" i="46"/>
  <c r="R14" i="45"/>
  <c r="AA14" i="45"/>
  <c r="G37" i="47"/>
  <c r="K37" i="47" s="1"/>
  <c r="O37" i="47" s="1"/>
  <c r="R16" i="45"/>
  <c r="AA16" i="45"/>
  <c r="G38" i="47"/>
  <c r="K38" i="47" s="1"/>
  <c r="O38" i="47" s="1"/>
  <c r="AA17" i="45"/>
  <c r="G41" i="47"/>
  <c r="K41" i="47" s="1"/>
  <c r="O41" i="47" s="1"/>
  <c r="M19" i="45"/>
  <c r="R19" i="45" s="1"/>
  <c r="S19" i="45" s="1"/>
  <c r="AA19" i="45"/>
  <c r="G42" i="47"/>
  <c r="K42" i="47" s="1"/>
  <c r="O42" i="47" s="1"/>
  <c r="R20" i="45"/>
  <c r="AA20" i="45"/>
  <c r="AB20" i="45" s="1"/>
  <c r="G43" i="47"/>
  <c r="K43" i="47" s="1"/>
  <c r="O43" i="47" s="1"/>
  <c r="M21" i="45"/>
  <c r="R21" i="45" s="1"/>
  <c r="AA21" i="45"/>
  <c r="G44" i="47"/>
  <c r="K44" i="47" s="1"/>
  <c r="O44" i="47" s="1"/>
  <c r="M22" i="45"/>
  <c r="R22" i="45" s="1"/>
  <c r="AA22" i="45"/>
  <c r="G48" i="47"/>
  <c r="K48" i="47" s="1"/>
  <c r="O48" i="47" s="1"/>
  <c r="R26" i="45"/>
  <c r="AA26" i="45"/>
  <c r="G49" i="47"/>
  <c r="K49" i="47" s="1"/>
  <c r="O49" i="47" s="1"/>
  <c r="R27" i="45"/>
  <c r="AA27" i="45"/>
  <c r="R28" i="45"/>
  <c r="AA28" i="45"/>
  <c r="C8" i="13"/>
  <c r="D7" i="45" s="1"/>
  <c r="D16" i="13"/>
  <c r="C37" i="13" s="1"/>
  <c r="D28" i="13"/>
  <c r="E28" i="13" s="1"/>
  <c r="D23" i="13"/>
  <c r="D29" i="13"/>
  <c r="E29" i="13" s="1"/>
  <c r="F29" i="13" s="1"/>
  <c r="G29" i="13" s="1"/>
  <c r="C33" i="13"/>
  <c r="C35" i="13"/>
  <c r="C51" i="13" s="1"/>
  <c r="D35" i="13"/>
  <c r="C36" i="13"/>
  <c r="D36" i="13"/>
  <c r="D37" i="13"/>
  <c r="C38" i="13"/>
  <c r="D38" i="13"/>
  <c r="G45" i="13"/>
  <c r="C48" i="13"/>
  <c r="C49" i="13"/>
  <c r="G51" i="13"/>
  <c r="I6" i="1"/>
  <c r="O6" i="1" s="1"/>
  <c r="V6" i="1" s="1"/>
  <c r="I7" i="1"/>
  <c r="O7" i="1" s="1"/>
  <c r="V7" i="1" s="1"/>
  <c r="AB7" i="1" s="1"/>
  <c r="J8" i="1"/>
  <c r="P8" i="1" s="1"/>
  <c r="W8" i="1" s="1"/>
  <c r="AC8" i="1" s="1"/>
  <c r="J9" i="1"/>
  <c r="P9" i="1" s="1"/>
  <c r="W9" i="1" s="1"/>
  <c r="Q14" i="1"/>
  <c r="X14" i="1"/>
  <c r="AD16" i="1"/>
  <c r="AC38" i="1" s="1"/>
  <c r="AD17" i="1"/>
  <c r="AC39" i="1" s="1"/>
  <c r="AB24" i="1"/>
  <c r="K24" i="1"/>
  <c r="Q24" i="1" s="1"/>
  <c r="X24" i="1" s="1"/>
  <c r="AD24" i="1"/>
  <c r="O26" i="1"/>
  <c r="V26" i="1" s="1"/>
  <c r="AB26" i="1" s="1"/>
  <c r="E30" i="1"/>
  <c r="F30" i="1" s="1"/>
  <c r="AD30" i="1"/>
  <c r="AE30" i="1" s="1"/>
  <c r="E31" i="1"/>
  <c r="F31" i="1" s="1"/>
  <c r="AD31" i="1"/>
  <c r="AE31" i="1" s="1"/>
  <c r="AF31" i="1" s="1"/>
  <c r="AG31" i="1" s="1"/>
  <c r="AD32" i="1"/>
  <c r="AE32" i="1" s="1"/>
  <c r="AF32" i="1" s="1"/>
  <c r="AG32" i="1" s="1"/>
  <c r="AD33" i="1"/>
  <c r="AE33" i="1" s="1"/>
  <c r="AF33" i="1" s="1"/>
  <c r="AG33" i="1" s="1"/>
  <c r="AD34" i="1"/>
  <c r="AE34" i="1" s="1"/>
  <c r="AF34" i="1" s="1"/>
  <c r="AG34" i="1" s="1"/>
  <c r="AC35" i="1"/>
  <c r="E36" i="1"/>
  <c r="F36" i="1" s="1"/>
  <c r="AC37" i="1"/>
  <c r="AD37" i="1"/>
  <c r="E38" i="1"/>
  <c r="F38" i="1" s="1"/>
  <c r="L38" i="1"/>
  <c r="M38" i="1" s="1"/>
  <c r="AD38" i="1"/>
  <c r="E39" i="1"/>
  <c r="F39" i="1" s="1"/>
  <c r="L39" i="1"/>
  <c r="M39" i="1" s="1"/>
  <c r="AD39" i="1"/>
  <c r="AC40" i="1"/>
  <c r="AD40" i="1"/>
  <c r="AG47" i="1"/>
  <c r="AC50" i="1"/>
  <c r="AC51" i="1"/>
  <c r="I55" i="1"/>
  <c r="O55" i="1" s="1"/>
  <c r="V55" i="1" s="1"/>
  <c r="X109" i="1" l="1"/>
  <c r="X108" i="1"/>
  <c r="X32" i="1"/>
  <c r="Z32" i="1" s="1"/>
  <c r="X37" i="1"/>
  <c r="Z37" i="1" s="1"/>
  <c r="X105" i="1"/>
  <c r="X34" i="1"/>
  <c r="X33" i="1"/>
  <c r="X35" i="1"/>
  <c r="X111" i="1"/>
  <c r="X113" i="1"/>
  <c r="Q113" i="1"/>
  <c r="Q111" i="1"/>
  <c r="Q37" i="1"/>
  <c r="S37" i="1" s="1"/>
  <c r="Q105" i="1"/>
  <c r="Q35" i="1"/>
  <c r="Q109" i="1"/>
  <c r="Q108" i="1"/>
  <c r="Q34" i="1"/>
  <c r="Q33" i="1"/>
  <c r="Q32" i="1"/>
  <c r="S32" i="1" s="1"/>
  <c r="AG52" i="1"/>
  <c r="L232" i="62"/>
  <c r="AB232" i="62"/>
  <c r="AU232" i="62" s="1"/>
  <c r="AB18" i="62"/>
  <c r="AU18" i="62" s="1"/>
  <c r="L18" i="62"/>
  <c r="L233" i="62"/>
  <c r="AB233" i="62"/>
  <c r="AU233" i="62" s="1"/>
  <c r="L236" i="62"/>
  <c r="AB236" i="62"/>
  <c r="AU236" i="62" s="1"/>
  <c r="L235" i="62"/>
  <c r="AB235" i="62"/>
  <c r="AU235" i="62" s="1"/>
  <c r="AB21" i="62"/>
  <c r="AU21" i="62" s="1"/>
  <c r="L21" i="62"/>
  <c r="N23" i="53"/>
  <c r="M23" i="53"/>
  <c r="F48" i="131"/>
  <c r="F48" i="121"/>
  <c r="F48" i="126"/>
  <c r="X46" i="1"/>
  <c r="Z46" i="1" s="1"/>
  <c r="AA46" i="1" s="1"/>
  <c r="X45" i="1"/>
  <c r="Z45" i="1" s="1"/>
  <c r="AA45" i="1" s="1"/>
  <c r="X44" i="1"/>
  <c r="Z44" i="1" s="1"/>
  <c r="AA44" i="1" s="1"/>
  <c r="X43" i="1"/>
  <c r="X42" i="1"/>
  <c r="D57" i="9" s="1"/>
  <c r="Q46" i="1"/>
  <c r="F29" i="47" s="1"/>
  <c r="D27" i="9" s="1"/>
  <c r="L28" i="62" s="1"/>
  <c r="Q45" i="1"/>
  <c r="S45" i="1" s="1"/>
  <c r="T45" i="1" s="1"/>
  <c r="Q44" i="1"/>
  <c r="S44" i="1" s="1"/>
  <c r="T44" i="1" s="1"/>
  <c r="Q43" i="1"/>
  <c r="S43" i="1" s="1"/>
  <c r="T43" i="1" s="1"/>
  <c r="Q42" i="1"/>
  <c r="D51" i="9" s="1"/>
  <c r="AC53" i="1"/>
  <c r="F33" i="47" s="1"/>
  <c r="D32" i="9" s="1"/>
  <c r="D45" i="1"/>
  <c r="F45" i="1" s="1"/>
  <c r="G45" i="1" s="1"/>
  <c r="D43" i="1"/>
  <c r="F43" i="1" s="1"/>
  <c r="G43" i="1" s="1"/>
  <c r="D44" i="1"/>
  <c r="F44" i="1" s="1"/>
  <c r="G44" i="1" s="1"/>
  <c r="D42" i="1"/>
  <c r="D39" i="9" s="1"/>
  <c r="AB41" i="62" s="1"/>
  <c r="AU41" i="62" s="1"/>
  <c r="D46" i="1"/>
  <c r="F46" i="1" s="1"/>
  <c r="G46" i="1" s="1"/>
  <c r="BM78" i="9"/>
  <c r="BM79" i="9" s="1"/>
  <c r="X17" i="52"/>
  <c r="S16" i="53" s="1"/>
  <c r="BQ14" i="9"/>
  <c r="E35" i="13"/>
  <c r="F35" i="13" s="1"/>
  <c r="R33" i="48"/>
  <c r="R41" i="48"/>
  <c r="R37" i="48"/>
  <c r="AB65" i="62"/>
  <c r="AB153" i="62"/>
  <c r="D9" i="45"/>
  <c r="C8" i="46" s="1"/>
  <c r="H55" i="31"/>
  <c r="K49" i="48" s="1"/>
  <c r="K50" i="48" s="1"/>
  <c r="K51" i="48" s="1"/>
  <c r="AG53" i="1"/>
  <c r="I175" i="62"/>
  <c r="I173" i="62"/>
  <c r="H52" i="31"/>
  <c r="K37" i="48" s="1"/>
  <c r="K38" i="48" s="1"/>
  <c r="K40" i="48" s="1"/>
  <c r="AA57" i="62"/>
  <c r="H57" i="31"/>
  <c r="D31" i="13"/>
  <c r="E31" i="13" s="1"/>
  <c r="F31" i="13" s="1"/>
  <c r="G31" i="13" s="1"/>
  <c r="AB131" i="62"/>
  <c r="H54" i="31"/>
  <c r="H56" i="31"/>
  <c r="M11" i="45"/>
  <c r="V11" i="45" s="1"/>
  <c r="S25" i="45"/>
  <c r="AB25" i="45"/>
  <c r="F44" i="46"/>
  <c r="K21" i="62"/>
  <c r="H25" i="62"/>
  <c r="AA25" i="62" s="1"/>
  <c r="AT25" i="62" s="1"/>
  <c r="BM25" i="62" s="1"/>
  <c r="H24" i="62"/>
  <c r="AA24" i="62" s="1"/>
  <c r="AT24" i="62" s="1"/>
  <c r="BM24" i="62" s="1"/>
  <c r="K233" i="62"/>
  <c r="K236" i="62"/>
  <c r="K235" i="62"/>
  <c r="K18" i="62"/>
  <c r="K232" i="62"/>
  <c r="F48" i="55"/>
  <c r="E36" i="13"/>
  <c r="F36" i="13" s="1"/>
  <c r="G36" i="13" s="1"/>
  <c r="H36" i="13" s="1"/>
  <c r="G50" i="13"/>
  <c r="F32" i="47" s="1"/>
  <c r="D31" i="9" s="1"/>
  <c r="Z47" i="1"/>
  <c r="AA47" i="1" s="1"/>
  <c r="F47" i="1"/>
  <c r="G47" i="1" s="1"/>
  <c r="M46" i="1"/>
  <c r="N46" i="1" s="1"/>
  <c r="M44" i="1"/>
  <c r="N44" i="1" s="1"/>
  <c r="AE38" i="1"/>
  <c r="AF38" i="1" s="1"/>
  <c r="AG38" i="1" s="1"/>
  <c r="AH38" i="1" s="1"/>
  <c r="M43" i="1"/>
  <c r="N43" i="1" s="1"/>
  <c r="AE40" i="1"/>
  <c r="AF40" i="1" s="1"/>
  <c r="AG40" i="1" s="1"/>
  <c r="AH40" i="1" s="1"/>
  <c r="AE39" i="1"/>
  <c r="AF39" i="1" s="1"/>
  <c r="AG39" i="1" s="1"/>
  <c r="AH39" i="1" s="1"/>
  <c r="AE37" i="1"/>
  <c r="AF37" i="1" s="1"/>
  <c r="AG37" i="1" s="1"/>
  <c r="AH37" i="1" s="1"/>
  <c r="M23" i="54"/>
  <c r="M42" i="54"/>
  <c r="M33" i="54"/>
  <c r="M28" i="54"/>
  <c r="S47" i="1"/>
  <c r="T47" i="1" s="1"/>
  <c r="M47" i="1"/>
  <c r="N47" i="1" s="1"/>
  <c r="M45" i="1"/>
  <c r="N45" i="1" s="1"/>
  <c r="M42" i="1"/>
  <c r="N42" i="1" s="1"/>
  <c r="AF30" i="1"/>
  <c r="AE35" i="1"/>
  <c r="AE43" i="1" s="1"/>
  <c r="AF43" i="1" s="1"/>
  <c r="AG43" i="1" s="1"/>
  <c r="AH43" i="1" s="1"/>
  <c r="E38" i="13"/>
  <c r="F38" i="13" s="1"/>
  <c r="G38" i="13" s="1"/>
  <c r="H38" i="13" s="1"/>
  <c r="E37" i="13"/>
  <c r="F37" i="13" s="1"/>
  <c r="G37" i="13" s="1"/>
  <c r="H37" i="13" s="1"/>
  <c r="M40" i="1"/>
  <c r="AC9" i="1"/>
  <c r="C9" i="13"/>
  <c r="J47" i="46"/>
  <c r="L47" i="46"/>
  <c r="S20" i="45"/>
  <c r="AB19" i="45"/>
  <c r="F40" i="1"/>
  <c r="J26" i="54"/>
  <c r="C26" i="56"/>
  <c r="C28" i="59"/>
  <c r="C41" i="57"/>
  <c r="E9" i="58"/>
  <c r="D9" i="58"/>
  <c r="B68" i="55"/>
  <c r="B74" i="57"/>
  <c r="B37" i="56"/>
  <c r="C40" i="54"/>
  <c r="E52" i="48"/>
  <c r="B53" i="57"/>
  <c r="B30" i="56"/>
  <c r="B61" i="55"/>
  <c r="C31" i="54"/>
  <c r="E45" i="48"/>
  <c r="B29" i="57"/>
  <c r="B22" i="56"/>
  <c r="B53" i="55"/>
  <c r="C21" i="54"/>
  <c r="B86" i="57"/>
  <c r="B41" i="56"/>
  <c r="C45" i="54"/>
  <c r="B72" i="55"/>
  <c r="E56" i="48"/>
  <c r="R56" i="48" s="1"/>
  <c r="C36" i="54"/>
  <c r="B65" i="57"/>
  <c r="B34" i="56"/>
  <c r="B65" i="55"/>
  <c r="E49" i="48"/>
  <c r="C26" i="54"/>
  <c r="B41" i="57"/>
  <c r="B26" i="56"/>
  <c r="B57" i="55"/>
  <c r="C16" i="54"/>
  <c r="B17" i="57"/>
  <c r="B18" i="56"/>
  <c r="B49" i="55"/>
  <c r="AA29" i="45"/>
  <c r="G19" i="47"/>
  <c r="W30" i="46"/>
  <c r="AB28" i="45"/>
  <c r="S28" i="45"/>
  <c r="AB27" i="45"/>
  <c r="S27" i="45"/>
  <c r="AB26" i="45"/>
  <c r="S26" i="45"/>
  <c r="AB22" i="45"/>
  <c r="S22" i="45"/>
  <c r="AB16" i="45"/>
  <c r="S16" i="45"/>
  <c r="AB14" i="45"/>
  <c r="S14" i="45"/>
  <c r="U30" i="46"/>
  <c r="R29" i="45"/>
  <c r="T44" i="46"/>
  <c r="D32" i="13"/>
  <c r="E32" i="13" s="1"/>
  <c r="F32" i="13" s="1"/>
  <c r="G32" i="13" s="1"/>
  <c r="D30" i="13"/>
  <c r="E30" i="13" s="1"/>
  <c r="F30" i="13" s="1"/>
  <c r="G30" i="13" s="1"/>
  <c r="H53" i="31"/>
  <c r="H51" i="31"/>
  <c r="E27" i="49"/>
  <c r="E58" i="49" s="1"/>
  <c r="E26" i="52"/>
  <c r="C6" i="46"/>
  <c r="P7" i="45"/>
  <c r="Y7" i="45" s="1"/>
  <c r="F28" i="13"/>
  <c r="E31" i="49"/>
  <c r="E62" i="49" s="1"/>
  <c r="F34" i="47"/>
  <c r="D33" i="9" s="1"/>
  <c r="V30" i="46"/>
  <c r="T30" i="46"/>
  <c r="F31" i="47"/>
  <c r="F39" i="47"/>
  <c r="AB21" i="45"/>
  <c r="S21" i="45"/>
  <c r="AB17" i="45"/>
  <c r="S17" i="45"/>
  <c r="E19" i="46"/>
  <c r="B55" i="31"/>
  <c r="Y33" i="1" l="1"/>
  <c r="Z33" i="1" s="1"/>
  <c r="Y34" i="1"/>
  <c r="Z34" i="1" s="1"/>
  <c r="Y35" i="1"/>
  <c r="Z35" i="1" s="1"/>
  <c r="R34" i="1"/>
  <c r="S34" i="1" s="1"/>
  <c r="R33" i="1"/>
  <c r="S33" i="1" s="1"/>
  <c r="R35" i="1"/>
  <c r="S35" i="1" s="1"/>
  <c r="S46" i="1"/>
  <c r="T46" i="1" s="1"/>
  <c r="G29" i="47" s="1"/>
  <c r="AE18" i="62"/>
  <c r="AF18" i="62" s="1"/>
  <c r="AG18" i="62" s="1"/>
  <c r="F24" i="47"/>
  <c r="D28" i="9" s="1"/>
  <c r="L29" i="62" s="1"/>
  <c r="M29" i="62" s="1"/>
  <c r="F26" i="47"/>
  <c r="D25" i="9" s="1"/>
  <c r="S42" i="1"/>
  <c r="T42" i="1" s="1"/>
  <c r="Z42" i="1"/>
  <c r="AA42" i="1" s="1"/>
  <c r="E39" i="13"/>
  <c r="E40" i="13" s="1"/>
  <c r="F40" i="13" s="1"/>
  <c r="G40" i="13" s="1"/>
  <c r="H40" i="13" s="1"/>
  <c r="E58" i="46" s="1"/>
  <c r="L85" i="62"/>
  <c r="AB85" i="62"/>
  <c r="AU85" i="62" s="1"/>
  <c r="K85" i="62"/>
  <c r="N235" i="62"/>
  <c r="M235" i="62"/>
  <c r="M236" i="62"/>
  <c r="N236" i="62" s="1"/>
  <c r="M233" i="62"/>
  <c r="N233" i="62" s="1"/>
  <c r="M232" i="62"/>
  <c r="K263" i="62"/>
  <c r="L41" i="62"/>
  <c r="K41" i="62"/>
  <c r="L107" i="62"/>
  <c r="AB107" i="62"/>
  <c r="AU107" i="62" s="1"/>
  <c r="K107" i="62"/>
  <c r="AE235" i="62"/>
  <c r="AE236" i="62"/>
  <c r="AE233" i="62"/>
  <c r="M18" i="62"/>
  <c r="N18" i="62" s="1"/>
  <c r="AE232" i="62"/>
  <c r="M28" i="62"/>
  <c r="N28" i="62"/>
  <c r="AB22" i="62"/>
  <c r="AU22" i="62" s="1"/>
  <c r="L22" i="62"/>
  <c r="AE21" i="62"/>
  <c r="M21" i="62"/>
  <c r="N21" i="62"/>
  <c r="BN18" i="62"/>
  <c r="BQ18" i="62" s="1"/>
  <c r="AX18" i="62"/>
  <c r="AB108" i="62"/>
  <c r="K108" i="62"/>
  <c r="K28" i="62"/>
  <c r="AB28" i="62"/>
  <c r="AU28" i="62" s="1"/>
  <c r="K29" i="62"/>
  <c r="AB29" i="62"/>
  <c r="AU29" i="62" s="1"/>
  <c r="H40" i="122"/>
  <c r="H33" i="122"/>
  <c r="H36" i="127"/>
  <c r="H25" i="132"/>
  <c r="H33" i="127"/>
  <c r="H25" i="127"/>
  <c r="H29" i="122"/>
  <c r="H25" i="122"/>
  <c r="H36" i="122"/>
  <c r="H29" i="127"/>
  <c r="H33" i="132"/>
  <c r="H40" i="132"/>
  <c r="H29" i="132"/>
  <c r="H40" i="127"/>
  <c r="H36" i="132"/>
  <c r="H21" i="127"/>
  <c r="H21" i="132"/>
  <c r="H21" i="122"/>
  <c r="F17" i="132"/>
  <c r="F16" i="133" s="1"/>
  <c r="F17" i="127"/>
  <c r="F16" i="128" s="1"/>
  <c r="F17" i="122"/>
  <c r="F16" i="123" s="1"/>
  <c r="E28" i="127"/>
  <c r="S28" i="127" s="1"/>
  <c r="E28" i="132"/>
  <c r="S28" i="132" s="1"/>
  <c r="E28" i="122"/>
  <c r="S28" i="122" s="1"/>
  <c r="E24" i="122"/>
  <c r="S24" i="122" s="1"/>
  <c r="E24" i="132"/>
  <c r="S24" i="132" s="1"/>
  <c r="E24" i="127"/>
  <c r="S24" i="127" s="1"/>
  <c r="E39" i="132"/>
  <c r="S39" i="132" s="1"/>
  <c r="E39" i="127"/>
  <c r="S39" i="127" s="1"/>
  <c r="E39" i="122"/>
  <c r="S39" i="122" s="1"/>
  <c r="E32" i="122"/>
  <c r="S32" i="122" s="1"/>
  <c r="E32" i="132"/>
  <c r="S32" i="132" s="1"/>
  <c r="E32" i="127"/>
  <c r="S32" i="127" s="1"/>
  <c r="AB87" i="62"/>
  <c r="AD87" i="62" s="1"/>
  <c r="F21" i="47"/>
  <c r="D23" i="9" s="1"/>
  <c r="Z43" i="1"/>
  <c r="AA43" i="1" s="1"/>
  <c r="F28" i="47"/>
  <c r="F42" i="1"/>
  <c r="G42" i="1" s="1"/>
  <c r="AB43" i="62"/>
  <c r="F45" i="54"/>
  <c r="AB44" i="62"/>
  <c r="BQ78" i="9"/>
  <c r="BQ79" i="9" s="1"/>
  <c r="Y17" i="52"/>
  <c r="T16" i="53" s="1"/>
  <c r="BU14" i="9"/>
  <c r="I197" i="62"/>
  <c r="I215" i="62"/>
  <c r="AB109" i="62"/>
  <c r="AU109" i="62" s="1"/>
  <c r="M9" i="45"/>
  <c r="V9" i="45" s="1"/>
  <c r="F40" i="54"/>
  <c r="F31" i="54"/>
  <c r="F21" i="54"/>
  <c r="F23" i="47"/>
  <c r="D24" i="9" s="1"/>
  <c r="F26" i="54"/>
  <c r="G49" i="48"/>
  <c r="F36" i="54"/>
  <c r="F16" i="54"/>
  <c r="E40" i="46"/>
  <c r="F40" i="46" s="1"/>
  <c r="K34" i="47" s="1"/>
  <c r="O34" i="47" s="1"/>
  <c r="E38" i="46"/>
  <c r="G32" i="47" s="1"/>
  <c r="I196" i="62"/>
  <c r="I216" i="62"/>
  <c r="I226" i="62"/>
  <c r="I206" i="62"/>
  <c r="I225" i="62"/>
  <c r="N48" i="1"/>
  <c r="R52" i="48"/>
  <c r="R49" i="48"/>
  <c r="R45" i="48"/>
  <c r="E9" i="47"/>
  <c r="C10" i="9"/>
  <c r="AB173" i="62"/>
  <c r="K173" i="62"/>
  <c r="AB75" i="62"/>
  <c r="AB119" i="62"/>
  <c r="AB175" i="62"/>
  <c r="J175" i="62"/>
  <c r="K175" i="62" s="1"/>
  <c r="AB88" i="62"/>
  <c r="AB132" i="62"/>
  <c r="AB154" i="62"/>
  <c r="AB53" i="62"/>
  <c r="AB98" i="62"/>
  <c r="AB163" i="62"/>
  <c r="AD65" i="62"/>
  <c r="AU65" i="62"/>
  <c r="AB68" i="62"/>
  <c r="M48" i="1"/>
  <c r="M52" i="1" s="1"/>
  <c r="N52" i="1" s="1"/>
  <c r="AF41" i="1"/>
  <c r="AG41" i="1" s="1"/>
  <c r="AH41" i="1" s="1"/>
  <c r="AE41" i="1"/>
  <c r="AE42" i="1" s="1"/>
  <c r="AF42" i="1" s="1"/>
  <c r="AG42" i="1" s="1"/>
  <c r="AH42" i="1" s="1"/>
  <c r="G37" i="48"/>
  <c r="AB76" i="62"/>
  <c r="AB120" i="62"/>
  <c r="AB66" i="62"/>
  <c r="AB110" i="62"/>
  <c r="AB90" i="62"/>
  <c r="AB54" i="62"/>
  <c r="AB97" i="62"/>
  <c r="AB164" i="62"/>
  <c r="AU153" i="62"/>
  <c r="AD153" i="62"/>
  <c r="AB156" i="62"/>
  <c r="V44" i="46"/>
  <c r="U44" i="46"/>
  <c r="F45" i="48"/>
  <c r="F56" i="48"/>
  <c r="F52" i="48"/>
  <c r="AT57" i="62"/>
  <c r="AA79" i="62"/>
  <c r="AA101" i="62" s="1"/>
  <c r="AA123" i="62" s="1"/>
  <c r="AA145" i="62" s="1"/>
  <c r="AA167" i="62" s="1"/>
  <c r="AA54" i="62"/>
  <c r="K41" i="48"/>
  <c r="K42" i="48" s="1"/>
  <c r="K44" i="48" s="1"/>
  <c r="G41" i="48"/>
  <c r="G33" i="48"/>
  <c r="K33" i="48"/>
  <c r="K34" i="48" s="1"/>
  <c r="K36" i="48" s="1"/>
  <c r="K22" i="62"/>
  <c r="E34" i="46"/>
  <c r="W34" i="46" s="1"/>
  <c r="G56" i="48"/>
  <c r="K56" i="48"/>
  <c r="K57" i="48" s="1"/>
  <c r="K58" i="48" s="1"/>
  <c r="K52" i="48"/>
  <c r="K53" i="48" s="1"/>
  <c r="K55" i="48" s="1"/>
  <c r="G52" i="48"/>
  <c r="F49" i="48"/>
  <c r="K45" i="48"/>
  <c r="K46" i="48" s="1"/>
  <c r="K48" i="48" s="1"/>
  <c r="G45" i="48"/>
  <c r="E33" i="13"/>
  <c r="E41" i="13" s="1"/>
  <c r="F41" i="13" s="1"/>
  <c r="G41" i="13" s="1"/>
  <c r="H41" i="13" s="1"/>
  <c r="E61" i="46" s="1"/>
  <c r="AB134" i="62"/>
  <c r="AU131" i="62"/>
  <c r="AD131" i="62"/>
  <c r="E37" i="46"/>
  <c r="F37" i="46" s="1"/>
  <c r="AB113" i="62"/>
  <c r="D8" i="58"/>
  <c r="F28" i="49"/>
  <c r="F59" i="49" s="1"/>
  <c r="E28" i="56"/>
  <c r="S28" i="56" s="1"/>
  <c r="F36" i="49"/>
  <c r="F67" i="49" s="1"/>
  <c r="E32" i="56"/>
  <c r="S32" i="56" s="1"/>
  <c r="E39" i="56"/>
  <c r="S39" i="56" s="1"/>
  <c r="E24" i="56"/>
  <c r="S24" i="56" s="1"/>
  <c r="D29" i="9"/>
  <c r="AD21" i="62"/>
  <c r="AD22" i="62"/>
  <c r="AD233" i="62"/>
  <c r="AD232" i="62"/>
  <c r="AD18" i="62"/>
  <c r="AD235" i="62"/>
  <c r="AD236" i="62"/>
  <c r="I32" i="62"/>
  <c r="K32" i="62" s="1"/>
  <c r="F17" i="56"/>
  <c r="I33" i="62"/>
  <c r="I34" i="62"/>
  <c r="W42" i="46"/>
  <c r="F42" i="46"/>
  <c r="C30" i="52"/>
  <c r="F20" i="49"/>
  <c r="F51" i="49" s="1"/>
  <c r="F19" i="49"/>
  <c r="F50" i="49" s="1"/>
  <c r="M18" i="54"/>
  <c r="B51" i="46"/>
  <c r="C19" i="58"/>
  <c r="C26" i="52"/>
  <c r="C41" i="52"/>
  <c r="F32" i="49"/>
  <c r="F63" i="49" s="1"/>
  <c r="F35" i="49"/>
  <c r="F66" i="49" s="1"/>
  <c r="F39" i="49"/>
  <c r="F70" i="49" s="1"/>
  <c r="AF35" i="1"/>
  <c r="AG30" i="1"/>
  <c r="AG35" i="1" s="1"/>
  <c r="AH35" i="1" s="1"/>
  <c r="I176" i="62" s="1"/>
  <c r="G35" i="13"/>
  <c r="F39" i="13"/>
  <c r="M51" i="1"/>
  <c r="N40" i="1"/>
  <c r="D46" i="9" s="1"/>
  <c r="L64" i="62" s="1"/>
  <c r="S29" i="45"/>
  <c r="E35" i="46"/>
  <c r="G26" i="47" s="1"/>
  <c r="AB29" i="45"/>
  <c r="G40" i="1"/>
  <c r="D40" i="9" s="1"/>
  <c r="AB42" i="62" s="1"/>
  <c r="AU42" i="62" s="1"/>
  <c r="F51" i="1"/>
  <c r="G51" i="1" s="1"/>
  <c r="U42" i="46"/>
  <c r="F23" i="49"/>
  <c r="F54" i="49" s="1"/>
  <c r="F42" i="49"/>
  <c r="F73" i="49" s="1"/>
  <c r="F40" i="49"/>
  <c r="F71" i="49" s="1"/>
  <c r="F27" i="49"/>
  <c r="F58" i="49" s="1"/>
  <c r="F24" i="49"/>
  <c r="F55" i="49" s="1"/>
  <c r="F25" i="49"/>
  <c r="F56" i="49" s="1"/>
  <c r="H58" i="31"/>
  <c r="F43" i="49"/>
  <c r="F74" i="49" s="1"/>
  <c r="F37" i="49"/>
  <c r="F68" i="49" s="1"/>
  <c r="C34" i="52"/>
  <c r="F29" i="49"/>
  <c r="F60" i="49" s="1"/>
  <c r="F21" i="49"/>
  <c r="F52" i="49" s="1"/>
  <c r="C18" i="52"/>
  <c r="C37" i="52"/>
  <c r="F33" i="49"/>
  <c r="F64" i="49" s="1"/>
  <c r="F38" i="49"/>
  <c r="F69" i="49" s="1"/>
  <c r="F31" i="49"/>
  <c r="F62" i="49" s="1"/>
  <c r="C42" i="56"/>
  <c r="J17" i="54"/>
  <c r="C21" i="59"/>
  <c r="C20" i="57"/>
  <c r="C19" i="56"/>
  <c r="J24" i="54"/>
  <c r="C38" i="57"/>
  <c r="C27" i="59"/>
  <c r="C25" i="56"/>
  <c r="J22" i="54"/>
  <c r="C32" i="57"/>
  <c r="C25" i="59"/>
  <c r="C23" i="56"/>
  <c r="C82" i="58"/>
  <c r="C39" i="56"/>
  <c r="C80" i="57"/>
  <c r="C76" i="58"/>
  <c r="C37" i="56"/>
  <c r="C74" i="57"/>
  <c r="J33" i="54"/>
  <c r="C34" i="59"/>
  <c r="C32" i="56"/>
  <c r="C59" i="57"/>
  <c r="C28" i="56"/>
  <c r="C30" i="59"/>
  <c r="C47" i="57"/>
  <c r="C36" i="56"/>
  <c r="C38" i="59"/>
  <c r="C71" i="57"/>
  <c r="C20" i="56"/>
  <c r="C22" i="59"/>
  <c r="C23" i="57"/>
  <c r="J31" i="54"/>
  <c r="C32" i="59"/>
  <c r="C30" i="56"/>
  <c r="C53" i="57"/>
  <c r="C85" i="58"/>
  <c r="C40" i="56"/>
  <c r="C23" i="59"/>
  <c r="C26" i="57"/>
  <c r="C21" i="56"/>
  <c r="J16" i="54"/>
  <c r="C18" i="56"/>
  <c r="C20" i="59"/>
  <c r="C17" i="57"/>
  <c r="J23" i="54"/>
  <c r="C26" i="59"/>
  <c r="C24" i="56"/>
  <c r="C35" i="57"/>
  <c r="C77" i="57"/>
  <c r="C79" i="58"/>
  <c r="C38" i="56"/>
  <c r="J34" i="54"/>
  <c r="C62" i="57"/>
  <c r="C35" i="59"/>
  <c r="C33" i="56"/>
  <c r="J32" i="54"/>
  <c r="C56" i="57"/>
  <c r="C33" i="59"/>
  <c r="C31" i="56"/>
  <c r="C41" i="56"/>
  <c r="J29" i="54"/>
  <c r="C31" i="59"/>
  <c r="C50" i="57"/>
  <c r="C29" i="56"/>
  <c r="C37" i="59"/>
  <c r="C68" i="57"/>
  <c r="C35" i="56"/>
  <c r="C29" i="59"/>
  <c r="C44" i="57"/>
  <c r="C27" i="56"/>
  <c r="J36" i="54"/>
  <c r="C34" i="56"/>
  <c r="C36" i="59"/>
  <c r="C65" i="57"/>
  <c r="J21" i="54"/>
  <c r="C24" i="59"/>
  <c r="C22" i="56"/>
  <c r="C29" i="57"/>
  <c r="C22" i="52"/>
  <c r="J19" i="54"/>
  <c r="J28" i="54"/>
  <c r="J37" i="54"/>
  <c r="E20" i="52"/>
  <c r="J18" i="54"/>
  <c r="E37" i="49"/>
  <c r="E68" i="49" s="1"/>
  <c r="J38" i="54"/>
  <c r="E28" i="49"/>
  <c r="E59" i="49" s="1"/>
  <c r="J27" i="54"/>
  <c r="E30" i="52"/>
  <c r="E22" i="52"/>
  <c r="V42" i="46"/>
  <c r="T42" i="46"/>
  <c r="W44" i="46"/>
  <c r="E36" i="49"/>
  <c r="E67" i="49" s="1"/>
  <c r="E27" i="52"/>
  <c r="E23" i="49"/>
  <c r="E54" i="49" s="1"/>
  <c r="E34" i="52"/>
  <c r="E21" i="49"/>
  <c r="E52" i="49" s="1"/>
  <c r="E35" i="49"/>
  <c r="E66" i="49" s="1"/>
  <c r="B52" i="31"/>
  <c r="E30" i="49"/>
  <c r="B54" i="31"/>
  <c r="B53" i="31"/>
  <c r="E36" i="52"/>
  <c r="E35" i="52"/>
  <c r="E29" i="52"/>
  <c r="E28" i="52"/>
  <c r="E29" i="49"/>
  <c r="E60" i="49" s="1"/>
  <c r="K19" i="47"/>
  <c r="O19" i="47" s="1"/>
  <c r="S30" i="46"/>
  <c r="E20" i="49"/>
  <c r="E51" i="49" s="1"/>
  <c r="E19" i="52"/>
  <c r="E26" i="49"/>
  <c r="E57" i="49" s="1"/>
  <c r="E25" i="52"/>
  <c r="E23" i="52"/>
  <c r="E24" i="49"/>
  <c r="E55" i="49" s="1"/>
  <c r="E37" i="52"/>
  <c r="E32" i="52"/>
  <c r="E33" i="49"/>
  <c r="E64" i="49" s="1"/>
  <c r="G28" i="13"/>
  <c r="G33" i="13" s="1"/>
  <c r="F33" i="13"/>
  <c r="C7" i="47"/>
  <c r="E22" i="49"/>
  <c r="E21" i="52"/>
  <c r="E18" i="52"/>
  <c r="E19" i="49"/>
  <c r="E50" i="49" s="1"/>
  <c r="E25" i="49"/>
  <c r="E56" i="49" s="1"/>
  <c r="E24" i="52"/>
  <c r="E33" i="52"/>
  <c r="E34" i="49"/>
  <c r="E65" i="49" s="1"/>
  <c r="E31" i="52"/>
  <c r="E32" i="49"/>
  <c r="E63" i="49" s="1"/>
  <c r="E13" i="49"/>
  <c r="E11" i="52" s="1"/>
  <c r="C11" i="53" s="1"/>
  <c r="D70" i="9"/>
  <c r="E20" i="46"/>
  <c r="N29" i="62" l="1"/>
  <c r="S40" i="1"/>
  <c r="T40" i="1" s="1"/>
  <c r="D52" i="9" s="1"/>
  <c r="L86" i="62" s="1"/>
  <c r="N86" i="62" s="1"/>
  <c r="L263" i="62"/>
  <c r="E36" i="46"/>
  <c r="F36" i="46" s="1"/>
  <c r="S36" i="46" s="1"/>
  <c r="Z40" i="1"/>
  <c r="Z51" i="1" s="1"/>
  <c r="AA51" i="1" s="1"/>
  <c r="T48" i="1"/>
  <c r="T49" i="1" s="1"/>
  <c r="S51" i="1"/>
  <c r="T51" i="1" s="1"/>
  <c r="S48" i="1"/>
  <c r="S52" i="1" s="1"/>
  <c r="T52" i="1" s="1"/>
  <c r="N232" i="62"/>
  <c r="M263" i="62" s="1"/>
  <c r="N263" i="62" s="1"/>
  <c r="N238" i="62" s="1"/>
  <c r="AA48" i="1"/>
  <c r="AH44" i="1"/>
  <c r="AH45" i="1" s="1"/>
  <c r="D64" i="9"/>
  <c r="L130" i="62" s="1"/>
  <c r="K253" i="62" s="1"/>
  <c r="E32" i="46"/>
  <c r="F32" i="46" s="1"/>
  <c r="S32" i="46" s="1"/>
  <c r="Z48" i="1"/>
  <c r="Z52" i="1" s="1"/>
  <c r="G48" i="1"/>
  <c r="G49" i="1" s="1"/>
  <c r="AE44" i="1"/>
  <c r="AE45" i="1" s="1"/>
  <c r="F48" i="1"/>
  <c r="F49" i="1" s="1"/>
  <c r="F53" i="1" s="1"/>
  <c r="G53" i="1" s="1"/>
  <c r="E33" i="46"/>
  <c r="G23" i="47" s="1"/>
  <c r="AE108" i="62"/>
  <c r="AG108" i="62" s="1"/>
  <c r="AU108" i="62"/>
  <c r="AX108" i="62" s="1"/>
  <c r="AX232" i="62"/>
  <c r="BN232" i="62"/>
  <c r="BQ232" i="62" s="1"/>
  <c r="AX233" i="62"/>
  <c r="BN233" i="62"/>
  <c r="BQ233" i="62" s="1"/>
  <c r="AX236" i="62"/>
  <c r="BN236" i="62"/>
  <c r="BQ236" i="62" s="1"/>
  <c r="AX235" i="62"/>
  <c r="BN235" i="62"/>
  <c r="BQ235" i="62" s="1"/>
  <c r="N107" i="62"/>
  <c r="M107" i="62"/>
  <c r="M41" i="62"/>
  <c r="N41" i="62" s="1"/>
  <c r="N85" i="62"/>
  <c r="M85" i="62"/>
  <c r="D72" i="131"/>
  <c r="S72" i="131" s="1"/>
  <c r="D72" i="121"/>
  <c r="S72" i="121" s="1"/>
  <c r="D72" i="126"/>
  <c r="S72" i="126" s="1"/>
  <c r="AF232" i="62"/>
  <c r="AG232" i="62" s="1"/>
  <c r="AD263" i="62"/>
  <c r="AF233" i="62"/>
  <c r="AG233" i="62" s="1"/>
  <c r="AF236" i="62"/>
  <c r="AG236" i="62" s="1"/>
  <c r="AF235" i="62"/>
  <c r="AG235" i="62"/>
  <c r="AE107" i="62"/>
  <c r="AD107" i="62"/>
  <c r="AE85" i="62"/>
  <c r="AD85" i="62"/>
  <c r="AW28" i="62"/>
  <c r="AE28" i="62"/>
  <c r="M86" i="62"/>
  <c r="M64" i="62"/>
  <c r="L250" i="62" s="1"/>
  <c r="N64" i="62"/>
  <c r="M250" i="62" s="1"/>
  <c r="K250" i="62"/>
  <c r="AB26" i="62"/>
  <c r="L26" i="62"/>
  <c r="AE29" i="62"/>
  <c r="AB30" i="62"/>
  <c r="AU30" i="62" s="1"/>
  <c r="L30" i="62"/>
  <c r="AB25" i="62"/>
  <c r="AU25" i="62" s="1"/>
  <c r="L25" i="62"/>
  <c r="BN21" i="62"/>
  <c r="BQ21" i="62" s="1"/>
  <c r="AX21" i="62"/>
  <c r="AW22" i="62"/>
  <c r="AE22" i="62"/>
  <c r="AF21" i="62"/>
  <c r="AG21" i="62"/>
  <c r="M22" i="62"/>
  <c r="N22" i="62" s="1"/>
  <c r="K42" i="62"/>
  <c r="L42" i="62"/>
  <c r="BR18" i="62"/>
  <c r="BS18" i="62" s="1"/>
  <c r="AY18" i="62"/>
  <c r="AZ18" i="62" s="1"/>
  <c r="L152" i="62"/>
  <c r="I174" i="62"/>
  <c r="AB174" i="62" s="1"/>
  <c r="AU174" i="62" s="1"/>
  <c r="BN174" i="62" s="1"/>
  <c r="AB130" i="62"/>
  <c r="K130" i="62"/>
  <c r="AD108" i="62"/>
  <c r="AB86" i="62"/>
  <c r="K86" i="62"/>
  <c r="AB64" i="62"/>
  <c r="K64" i="62"/>
  <c r="K29" i="127"/>
  <c r="K25" i="132"/>
  <c r="K29" i="132"/>
  <c r="K40" i="127"/>
  <c r="K36" i="132"/>
  <c r="K33" i="132"/>
  <c r="K40" i="132"/>
  <c r="K36" i="127"/>
  <c r="K33" i="127"/>
  <c r="K25" i="127"/>
  <c r="K21" i="132"/>
  <c r="K21" i="127"/>
  <c r="H31" i="46"/>
  <c r="H47" i="46" s="1"/>
  <c r="K36" i="122"/>
  <c r="R36" i="122" s="1"/>
  <c r="S36" i="122" s="1"/>
  <c r="K29" i="122"/>
  <c r="R29" i="122" s="1"/>
  <c r="S29" i="122" s="1"/>
  <c r="K21" i="122"/>
  <c r="R21" i="122" s="1"/>
  <c r="S21" i="122" s="1"/>
  <c r="K40" i="122"/>
  <c r="R40" i="122" s="1"/>
  <c r="S40" i="122" s="1"/>
  <c r="K33" i="122"/>
  <c r="R33" i="122" s="1"/>
  <c r="S33" i="122" s="1"/>
  <c r="K25" i="122"/>
  <c r="R25" i="122" s="1"/>
  <c r="S25" i="122" s="1"/>
  <c r="D26" i="9"/>
  <c r="L27" i="62" s="1"/>
  <c r="L24" i="62"/>
  <c r="AU87" i="62"/>
  <c r="BN87" i="62" s="1"/>
  <c r="D57" i="126"/>
  <c r="S57" i="126" s="1"/>
  <c r="D57" i="121"/>
  <c r="S57" i="121" s="1"/>
  <c r="D57" i="131"/>
  <c r="S57" i="131" s="1"/>
  <c r="E20" i="132"/>
  <c r="S20" i="132" s="1"/>
  <c r="E20" i="127"/>
  <c r="S20" i="127" s="1"/>
  <c r="E20" i="122"/>
  <c r="S20" i="122" s="1"/>
  <c r="D49" i="131"/>
  <c r="S49" i="131" s="1"/>
  <c r="D49" i="126"/>
  <c r="S49" i="126" s="1"/>
  <c r="D49" i="121"/>
  <c r="S49" i="121" s="1"/>
  <c r="D53" i="131"/>
  <c r="S53" i="131" s="1"/>
  <c r="D53" i="126"/>
  <c r="S53" i="126" s="1"/>
  <c r="D53" i="121"/>
  <c r="S53" i="121" s="1"/>
  <c r="D68" i="126"/>
  <c r="S68" i="126" s="1"/>
  <c r="D68" i="121"/>
  <c r="S68" i="121" s="1"/>
  <c r="D68" i="131"/>
  <c r="S68" i="131" s="1"/>
  <c r="D65" i="131"/>
  <c r="S65" i="131" s="1"/>
  <c r="D65" i="121"/>
  <c r="S65" i="121" s="1"/>
  <c r="D65" i="126"/>
  <c r="S65" i="126" s="1"/>
  <c r="D61" i="121"/>
  <c r="S61" i="121" s="1"/>
  <c r="D61" i="131"/>
  <c r="S61" i="131" s="1"/>
  <c r="D61" i="126"/>
  <c r="S61" i="126" s="1"/>
  <c r="E42" i="13"/>
  <c r="E43" i="13" s="1"/>
  <c r="AF44" i="1"/>
  <c r="AF45" i="1" s="1"/>
  <c r="AB46" i="62"/>
  <c r="I207" i="62"/>
  <c r="K207" i="62" s="1"/>
  <c r="I217" i="62"/>
  <c r="I227" i="62"/>
  <c r="M49" i="1"/>
  <c r="M53" i="1" s="1"/>
  <c r="AB112" i="62"/>
  <c r="AD112" i="62" s="1"/>
  <c r="K30" i="62"/>
  <c r="AD109" i="62"/>
  <c r="Z17" i="52"/>
  <c r="U16" i="53" s="1"/>
  <c r="BU78" i="9"/>
  <c r="BU79" i="9" s="1"/>
  <c r="BY14" i="9"/>
  <c r="T40" i="46"/>
  <c r="I205" i="62"/>
  <c r="K205" i="62" s="1"/>
  <c r="I195" i="62"/>
  <c r="S40" i="46"/>
  <c r="M55" i="54"/>
  <c r="N55" i="54" s="1"/>
  <c r="N58" i="54" s="1"/>
  <c r="D53" i="55"/>
  <c r="S53" i="55" s="1"/>
  <c r="V40" i="46"/>
  <c r="W38" i="46"/>
  <c r="F38" i="46"/>
  <c r="K32" i="47" s="1"/>
  <c r="O32" i="47" s="1"/>
  <c r="T38" i="46"/>
  <c r="U40" i="46"/>
  <c r="U35" i="46"/>
  <c r="G31" i="47"/>
  <c r="U38" i="46"/>
  <c r="V38" i="46"/>
  <c r="G34" i="47"/>
  <c r="W40" i="46"/>
  <c r="W37" i="46"/>
  <c r="D65" i="55"/>
  <c r="S65" i="55" s="1"/>
  <c r="F18" i="58"/>
  <c r="D72" i="55"/>
  <c r="S72" i="55" s="1"/>
  <c r="K31" i="47"/>
  <c r="O31" i="47" s="1"/>
  <c r="S37" i="46"/>
  <c r="D68" i="55"/>
  <c r="S68" i="55" s="1"/>
  <c r="T37" i="46"/>
  <c r="V37" i="46"/>
  <c r="U37" i="46"/>
  <c r="G24" i="47"/>
  <c r="F52" i="54"/>
  <c r="G36" i="54" s="1"/>
  <c r="AD28" i="62"/>
  <c r="F30" i="49"/>
  <c r="F61" i="49" s="1"/>
  <c r="E61" i="49"/>
  <c r="F22" i="49"/>
  <c r="F53" i="49" s="1"/>
  <c r="E53" i="49"/>
  <c r="I18" i="49"/>
  <c r="B18" i="53"/>
  <c r="AB100" i="62"/>
  <c r="AU90" i="62"/>
  <c r="AD90" i="62"/>
  <c r="AU110" i="62"/>
  <c r="AD110" i="62"/>
  <c r="AD120" i="62"/>
  <c r="AU120" i="62"/>
  <c r="AD76" i="62"/>
  <c r="AU76" i="62"/>
  <c r="AU68" i="62"/>
  <c r="AD68" i="62"/>
  <c r="AW65" i="62"/>
  <c r="BN65" i="62"/>
  <c r="AB166" i="62"/>
  <c r="AD98" i="62"/>
  <c r="AU98" i="62"/>
  <c r="AD53" i="62"/>
  <c r="AU53" i="62"/>
  <c r="AU132" i="62"/>
  <c r="AD132" i="62"/>
  <c r="AU43" i="62"/>
  <c r="AD43" i="62"/>
  <c r="AU175" i="62"/>
  <c r="AC175" i="62"/>
  <c r="AD175" i="62" s="1"/>
  <c r="AU119" i="62"/>
  <c r="AD119" i="62"/>
  <c r="AU75" i="62"/>
  <c r="AD75" i="62"/>
  <c r="AB78" i="62"/>
  <c r="AU173" i="62"/>
  <c r="AD173" i="62"/>
  <c r="AB141" i="62"/>
  <c r="AG44" i="1"/>
  <c r="AG45" i="1" s="1"/>
  <c r="AU156" i="62"/>
  <c r="AD156" i="62"/>
  <c r="AW153" i="62"/>
  <c r="BN153" i="62"/>
  <c r="AD164" i="62"/>
  <c r="AU164" i="62"/>
  <c r="AU97" i="62"/>
  <c r="AD97" i="62"/>
  <c r="AU54" i="62"/>
  <c r="AD54" i="62"/>
  <c r="AU66" i="62"/>
  <c r="AD66" i="62"/>
  <c r="AW109" i="62"/>
  <c r="BN109" i="62"/>
  <c r="AU163" i="62"/>
  <c r="AD163" i="62"/>
  <c r="AB56" i="62"/>
  <c r="AU154" i="62"/>
  <c r="AD154" i="62"/>
  <c r="AU88" i="62"/>
  <c r="AD88" i="62"/>
  <c r="AD44" i="62"/>
  <c r="AU44" i="62"/>
  <c r="AB122" i="62"/>
  <c r="AB142" i="62"/>
  <c r="AT54" i="62"/>
  <c r="AA76" i="62"/>
  <c r="AA98" i="62" s="1"/>
  <c r="AA120" i="62" s="1"/>
  <c r="AA142" i="62" s="1"/>
  <c r="AA164" i="62" s="1"/>
  <c r="BM57" i="62"/>
  <c r="AT79" i="62"/>
  <c r="AT101" i="62" s="1"/>
  <c r="AT123" i="62" s="1"/>
  <c r="AT145" i="62" s="1"/>
  <c r="AT167" i="62" s="1"/>
  <c r="J176" i="62"/>
  <c r="K176" i="62" s="1"/>
  <c r="AB176" i="62"/>
  <c r="F34" i="46"/>
  <c r="K24" i="47" s="1"/>
  <c r="O24" i="47" s="1"/>
  <c r="D49" i="55"/>
  <c r="S49" i="55" s="1"/>
  <c r="D57" i="55"/>
  <c r="S57" i="55" s="1"/>
  <c r="D61" i="55"/>
  <c r="S61" i="55" s="1"/>
  <c r="AB135" i="62"/>
  <c r="AW131" i="62"/>
  <c r="BN131" i="62"/>
  <c r="AU134" i="62"/>
  <c r="AD134" i="62"/>
  <c r="AU113" i="62"/>
  <c r="AD113" i="62"/>
  <c r="AB91" i="62"/>
  <c r="K26" i="62"/>
  <c r="AB69" i="62"/>
  <c r="AB47" i="62"/>
  <c r="C7" i="58"/>
  <c r="E20" i="56"/>
  <c r="S20" i="56" s="1"/>
  <c r="K25" i="62"/>
  <c r="S259" i="62" s="1"/>
  <c r="AB157" i="62"/>
  <c r="AW21" i="62"/>
  <c r="AD29" i="62"/>
  <c r="AW236" i="62"/>
  <c r="AW235" i="62"/>
  <c r="AW18" i="62"/>
  <c r="AW233" i="62"/>
  <c r="I187" i="62"/>
  <c r="K206" i="62"/>
  <c r="I186" i="62"/>
  <c r="F16" i="57"/>
  <c r="I185" i="62"/>
  <c r="K34" i="62"/>
  <c r="AB34" i="62"/>
  <c r="AU34" i="62" s="1"/>
  <c r="K33" i="62"/>
  <c r="AB33" i="62"/>
  <c r="AU33" i="62" s="1"/>
  <c r="AB32" i="62"/>
  <c r="AU32" i="62" s="1"/>
  <c r="N49" i="1"/>
  <c r="T35" i="46"/>
  <c r="F35" i="46"/>
  <c r="G39" i="13"/>
  <c r="G42" i="13" s="1"/>
  <c r="G43" i="13" s="1"/>
  <c r="R47" i="48" s="1"/>
  <c r="M47" i="48" s="1"/>
  <c r="H35" i="13"/>
  <c r="V35" i="46"/>
  <c r="W35" i="46"/>
  <c r="N51" i="1"/>
  <c r="S42" i="46"/>
  <c r="K45" i="47"/>
  <c r="O45" i="47" s="1"/>
  <c r="S44" i="46"/>
  <c r="B56" i="31"/>
  <c r="B57" i="31"/>
  <c r="F34" i="49"/>
  <c r="F65" i="49" s="1"/>
  <c r="E11" i="49"/>
  <c r="E9" i="52" s="1"/>
  <c r="C9" i="53" s="1"/>
  <c r="F42" i="13"/>
  <c r="F43" i="13" s="1"/>
  <c r="F26" i="49"/>
  <c r="F57" i="49" s="1"/>
  <c r="T27" i="46"/>
  <c r="J50" i="46"/>
  <c r="C8" i="9"/>
  <c r="L16" i="47"/>
  <c r="H33" i="13"/>
  <c r="F41" i="49"/>
  <c r="F72" i="49" s="1"/>
  <c r="F44" i="49"/>
  <c r="F75" i="49" s="1"/>
  <c r="E11" i="47"/>
  <c r="K251" i="62" l="1"/>
  <c r="V36" i="46"/>
  <c r="U36" i="46"/>
  <c r="W36" i="46"/>
  <c r="G28" i="47"/>
  <c r="AA40" i="1"/>
  <c r="D58" i="9" s="1"/>
  <c r="L108" i="62" s="1"/>
  <c r="M108" i="62" s="1"/>
  <c r="L252" i="62" s="1"/>
  <c r="Z49" i="1"/>
  <c r="Z53" i="1" s="1"/>
  <c r="AA53" i="1" s="1"/>
  <c r="S49" i="1"/>
  <c r="S53" i="1" s="1"/>
  <c r="T53" i="1" s="1"/>
  <c r="T54" i="1" s="1"/>
  <c r="T55" i="1" s="1"/>
  <c r="N130" i="62"/>
  <c r="M253" i="62" s="1"/>
  <c r="AW87" i="62"/>
  <c r="K21" i="47"/>
  <c r="O21" i="47" s="1"/>
  <c r="M130" i="62"/>
  <c r="L253" i="62" s="1"/>
  <c r="G21" i="47"/>
  <c r="W33" i="46"/>
  <c r="T32" i="46"/>
  <c r="W32" i="46"/>
  <c r="V33" i="46"/>
  <c r="U32" i="46"/>
  <c r="V32" i="46"/>
  <c r="T33" i="46"/>
  <c r="U33" i="46"/>
  <c r="AF108" i="62"/>
  <c r="F52" i="1"/>
  <c r="F54" i="1" s="1"/>
  <c r="F55" i="1" s="1"/>
  <c r="F33" i="46"/>
  <c r="K23" i="47" s="1"/>
  <c r="O23" i="47" s="1"/>
  <c r="AD252" i="62"/>
  <c r="M251" i="62"/>
  <c r="AD26" i="62"/>
  <c r="AU26" i="62"/>
  <c r="AW26" i="62" s="1"/>
  <c r="L251" i="62"/>
  <c r="AE130" i="62"/>
  <c r="AG130" i="62" s="1"/>
  <c r="AF253" i="62" s="1"/>
  <c r="AU130" i="62"/>
  <c r="AX130" i="62" s="1"/>
  <c r="AE86" i="62"/>
  <c r="AF86" i="62" s="1"/>
  <c r="AU86" i="62"/>
  <c r="AX86" i="62" s="1"/>
  <c r="AE64" i="62"/>
  <c r="AF64" i="62" s="1"/>
  <c r="AE250" i="62" s="1"/>
  <c r="AU64" i="62"/>
  <c r="AX64" i="62" s="1"/>
  <c r="M238" i="62"/>
  <c r="AX85" i="62"/>
  <c r="BN85" i="62"/>
  <c r="AW85" i="62"/>
  <c r="AF107" i="62"/>
  <c r="AG107" i="62"/>
  <c r="AF252" i="62" s="1"/>
  <c r="AZ235" i="62"/>
  <c r="AY235" i="62"/>
  <c r="AY236" i="62"/>
  <c r="AZ236" i="62" s="1"/>
  <c r="AY233" i="62"/>
  <c r="AZ233" i="62" s="1"/>
  <c r="AY232" i="62"/>
  <c r="AZ232" i="62" s="1"/>
  <c r="AW263" i="62"/>
  <c r="AF263" i="62"/>
  <c r="AF85" i="62"/>
  <c r="AG85" i="62"/>
  <c r="AX107" i="62"/>
  <c r="AW252" i="62" s="1"/>
  <c r="BN107" i="62"/>
  <c r="AW107" i="62"/>
  <c r="BR235" i="62"/>
  <c r="BS235" i="62"/>
  <c r="BR236" i="62"/>
  <c r="BS236" i="62" s="1"/>
  <c r="BR233" i="62"/>
  <c r="BS233" i="62" s="1"/>
  <c r="BR232" i="62"/>
  <c r="BS232" i="62" s="1"/>
  <c r="BP263" i="62"/>
  <c r="L238" i="62"/>
  <c r="AE263" i="62"/>
  <c r="M152" i="62"/>
  <c r="L254" i="62" s="1"/>
  <c r="N152" i="62"/>
  <c r="M254" i="62" s="1"/>
  <c r="K254" i="62"/>
  <c r="AZ108" i="62"/>
  <c r="AY108" i="62"/>
  <c r="AG28" i="62"/>
  <c r="AF28" i="62"/>
  <c r="BN28" i="62"/>
  <c r="BQ28" i="62" s="1"/>
  <c r="AX28" i="62"/>
  <c r="N250" i="62"/>
  <c r="L80" i="62" s="1"/>
  <c r="M24" i="62"/>
  <c r="N24" i="62" s="1"/>
  <c r="AW25" i="62"/>
  <c r="AE25" i="62"/>
  <c r="AE30" i="62"/>
  <c r="BN29" i="62"/>
  <c r="BQ29" i="62" s="1"/>
  <c r="AX29" i="62"/>
  <c r="AE26" i="62"/>
  <c r="N27" i="62"/>
  <c r="M27" i="62"/>
  <c r="M25" i="62"/>
  <c r="N25" i="62" s="1"/>
  <c r="M30" i="62"/>
  <c r="N30" i="62" s="1"/>
  <c r="AF29" i="62"/>
  <c r="AG29" i="62"/>
  <c r="M26" i="62"/>
  <c r="N26" i="62"/>
  <c r="BN22" i="62"/>
  <c r="BQ22" i="62" s="1"/>
  <c r="AX22" i="62"/>
  <c r="BR21" i="62"/>
  <c r="BS21" i="62"/>
  <c r="AF22" i="62"/>
  <c r="AG22" i="62" s="1"/>
  <c r="AY21" i="62"/>
  <c r="AZ21" i="62"/>
  <c r="M42" i="62"/>
  <c r="L249" i="62" s="1"/>
  <c r="K249" i="62"/>
  <c r="AB152" i="62"/>
  <c r="K152" i="62"/>
  <c r="AD130" i="62"/>
  <c r="BN108" i="62"/>
  <c r="AW108" i="62"/>
  <c r="AD86" i="62"/>
  <c r="AD64" i="62"/>
  <c r="K27" i="62"/>
  <c r="AB27" i="62"/>
  <c r="AU27" i="62" s="1"/>
  <c r="K24" i="62"/>
  <c r="AB24" i="62"/>
  <c r="AU24" i="62" s="1"/>
  <c r="T36" i="46"/>
  <c r="AU112" i="62"/>
  <c r="AW112" i="62" s="1"/>
  <c r="N28" i="47"/>
  <c r="D59" i="123"/>
  <c r="D59" i="133"/>
  <c r="D59" i="128"/>
  <c r="N53" i="1"/>
  <c r="N54" i="1" s="1"/>
  <c r="N55" i="1" s="1"/>
  <c r="M54" i="1"/>
  <c r="M55" i="1" s="1"/>
  <c r="AD30" i="62"/>
  <c r="M56" i="54"/>
  <c r="AG60" i="54" s="1"/>
  <c r="N19" i="54" s="1"/>
  <c r="M57" i="54"/>
  <c r="AH60" i="54" s="1"/>
  <c r="N20" i="54" s="1"/>
  <c r="BY78" i="9"/>
  <c r="BY79" i="9" s="1"/>
  <c r="AA17" i="52"/>
  <c r="V16" i="53" s="1"/>
  <c r="CC14" i="9"/>
  <c r="O61" i="54"/>
  <c r="N23" i="54" s="1"/>
  <c r="O60" i="54"/>
  <c r="N18" i="54" s="1"/>
  <c r="O65" i="54"/>
  <c r="N42" i="54" s="1"/>
  <c r="O63" i="54"/>
  <c r="N33" i="54" s="1"/>
  <c r="O62" i="54"/>
  <c r="N28" i="54" s="1"/>
  <c r="S38" i="46"/>
  <c r="F18" i="46"/>
  <c r="G18" i="46" s="1"/>
  <c r="R57" i="48"/>
  <c r="M57" i="48" s="1"/>
  <c r="L47" i="48"/>
  <c r="D59" i="57"/>
  <c r="G33" i="49"/>
  <c r="I228" i="62"/>
  <c r="I218" i="62"/>
  <c r="I208" i="62"/>
  <c r="K208" i="62" s="1"/>
  <c r="I198" i="62"/>
  <c r="I188" i="62"/>
  <c r="R43" i="48"/>
  <c r="R39" i="48"/>
  <c r="R35" i="48"/>
  <c r="R54" i="48"/>
  <c r="M54" i="48" s="1"/>
  <c r="M28" i="47"/>
  <c r="M29" i="47" s="1"/>
  <c r="BP233" i="62"/>
  <c r="BP18" i="62"/>
  <c r="BP235" i="62"/>
  <c r="BP236" i="62"/>
  <c r="BP131" i="62"/>
  <c r="BP65" i="62"/>
  <c r="BP21" i="62"/>
  <c r="BM79" i="62"/>
  <c r="BM101" i="62" s="1"/>
  <c r="BM123" i="62" s="1"/>
  <c r="BM145" i="62" s="1"/>
  <c r="BM167" i="62" s="1"/>
  <c r="BP109" i="62"/>
  <c r="BP87" i="62"/>
  <c r="BP153" i="62"/>
  <c r="AD142" i="62"/>
  <c r="AU142" i="62"/>
  <c r="AU46" i="62"/>
  <c r="AD46" i="62"/>
  <c r="AW88" i="62"/>
  <c r="BN88" i="62"/>
  <c r="AW154" i="62"/>
  <c r="BN154" i="62"/>
  <c r="AD56" i="62"/>
  <c r="AU56" i="62"/>
  <c r="AW163" i="62"/>
  <c r="BN163" i="62"/>
  <c r="AW66" i="62"/>
  <c r="BN66" i="62"/>
  <c r="BN54" i="62"/>
  <c r="AW54" i="62"/>
  <c r="AW97" i="62"/>
  <c r="BN97" i="62"/>
  <c r="AW156" i="62"/>
  <c r="BN156" i="62"/>
  <c r="AB144" i="62"/>
  <c r="AW173" i="62"/>
  <c r="BN173" i="62"/>
  <c r="AW75" i="62"/>
  <c r="BN75" i="62"/>
  <c r="AW119" i="62"/>
  <c r="BN119" i="62"/>
  <c r="AV175" i="62"/>
  <c r="AW175" i="62" s="1"/>
  <c r="BN175" i="62"/>
  <c r="BN43" i="62"/>
  <c r="AW43" i="62"/>
  <c r="AW132" i="62"/>
  <c r="BN132" i="62"/>
  <c r="AW68" i="62"/>
  <c r="BN68" i="62"/>
  <c r="AW110" i="62"/>
  <c r="BN110" i="62"/>
  <c r="AW90" i="62"/>
  <c r="BN90" i="62"/>
  <c r="E29" i="46"/>
  <c r="AU122" i="62"/>
  <c r="AD122" i="62"/>
  <c r="AW44" i="62"/>
  <c r="BN44" i="62"/>
  <c r="BN164" i="62"/>
  <c r="AW164" i="62"/>
  <c r="AU141" i="62"/>
  <c r="AD141" i="62"/>
  <c r="AU78" i="62"/>
  <c r="AD78" i="62"/>
  <c r="AW53" i="62"/>
  <c r="BN53" i="62"/>
  <c r="BN98" i="62"/>
  <c r="AW98" i="62"/>
  <c r="AU166" i="62"/>
  <c r="AD166" i="62"/>
  <c r="BN76" i="62"/>
  <c r="AW76" i="62"/>
  <c r="BN120" i="62"/>
  <c r="AW120" i="62"/>
  <c r="AU100" i="62"/>
  <c r="AD100" i="62"/>
  <c r="M41" i="48"/>
  <c r="M33" i="48"/>
  <c r="AU176" i="62"/>
  <c r="AC176" i="62"/>
  <c r="AD176" i="62" s="1"/>
  <c r="BM54" i="62"/>
  <c r="AT76" i="62"/>
  <c r="AT98" i="62" s="1"/>
  <c r="AT120" i="62" s="1"/>
  <c r="AT142" i="62" s="1"/>
  <c r="AT164" i="62" s="1"/>
  <c r="G31" i="54"/>
  <c r="AD25" i="62"/>
  <c r="M49" i="48"/>
  <c r="M45" i="48"/>
  <c r="G26" i="54"/>
  <c r="M56" i="48"/>
  <c r="K28" i="47"/>
  <c r="K29" i="47" s="1"/>
  <c r="M52" i="48"/>
  <c r="G21" i="54"/>
  <c r="G40" i="54"/>
  <c r="G16" i="54"/>
  <c r="G45" i="54"/>
  <c r="AW134" i="62"/>
  <c r="BN134" i="62"/>
  <c r="AU135" i="62"/>
  <c r="AD135" i="62"/>
  <c r="AW113" i="62"/>
  <c r="BN113" i="62"/>
  <c r="AU91" i="62"/>
  <c r="AD91" i="62"/>
  <c r="AU69" i="62"/>
  <c r="AD69" i="62"/>
  <c r="AU47" i="62"/>
  <c r="AD47" i="62"/>
  <c r="AU157" i="62"/>
  <c r="AD157" i="62"/>
  <c r="AW29" i="62"/>
  <c r="AW30" i="62"/>
  <c r="AD32" i="62"/>
  <c r="AD33" i="62"/>
  <c r="AD34" i="62"/>
  <c r="AB185" i="62"/>
  <c r="K185" i="62"/>
  <c r="AB225" i="62"/>
  <c r="K225" i="62"/>
  <c r="K196" i="62"/>
  <c r="AB196" i="62"/>
  <c r="AB216" i="62"/>
  <c r="K216" i="62"/>
  <c r="AB187" i="62"/>
  <c r="K187" i="62"/>
  <c r="AB227" i="62"/>
  <c r="K227" i="62"/>
  <c r="K195" i="62"/>
  <c r="AB195" i="62"/>
  <c r="AB215" i="62"/>
  <c r="K215" i="62"/>
  <c r="AB186" i="62"/>
  <c r="K186" i="62"/>
  <c r="AB226" i="62"/>
  <c r="K226" i="62"/>
  <c r="K197" i="62"/>
  <c r="AB197" i="62"/>
  <c r="AB217" i="62"/>
  <c r="K217" i="62"/>
  <c r="AA52" i="1"/>
  <c r="N29" i="47"/>
  <c r="K26" i="47"/>
  <c r="O26" i="47" s="1"/>
  <c r="S35" i="46"/>
  <c r="E39" i="46"/>
  <c r="F39" i="46" s="1"/>
  <c r="H39" i="13"/>
  <c r="H42" i="13" s="1"/>
  <c r="H43" i="13" s="1"/>
  <c r="E73" i="46" s="1"/>
  <c r="M58" i="48"/>
  <c r="E64" i="46"/>
  <c r="E43" i="46"/>
  <c r="AL3" i="46" s="1"/>
  <c r="AA49" i="1" l="1"/>
  <c r="K252" i="62"/>
  <c r="L28" i="47"/>
  <c r="L29" i="47" s="1"/>
  <c r="L51" i="47" s="1"/>
  <c r="Z54" i="1"/>
  <c r="N253" i="62"/>
  <c r="L146" i="62" s="1"/>
  <c r="N108" i="62"/>
  <c r="M252" i="62" s="1"/>
  <c r="N252" i="62" s="1"/>
  <c r="BP28" i="62"/>
  <c r="S54" i="1"/>
  <c r="S55" i="1" s="1"/>
  <c r="S60" i="1" s="1"/>
  <c r="S61" i="1" s="1"/>
  <c r="Z55" i="1"/>
  <c r="Z59" i="1" s="1"/>
  <c r="F58" i="1"/>
  <c r="F59" i="1"/>
  <c r="F60" i="1"/>
  <c r="F61" i="1" s="1"/>
  <c r="T60" i="1"/>
  <c r="T61" i="1" s="1"/>
  <c r="T59" i="1"/>
  <c r="T58" i="1"/>
  <c r="S59" i="1"/>
  <c r="R38" i="48"/>
  <c r="M38" i="48" s="1"/>
  <c r="D32" i="128" s="1"/>
  <c r="M58" i="1"/>
  <c r="M60" i="1"/>
  <c r="M61" i="1" s="1"/>
  <c r="M59" i="1"/>
  <c r="N59" i="1"/>
  <c r="N58" i="1"/>
  <c r="N60" i="1"/>
  <c r="N61" i="1" s="1"/>
  <c r="N42" i="62"/>
  <c r="M249" i="62" s="1"/>
  <c r="R34" i="48"/>
  <c r="M34" i="48" s="1"/>
  <c r="L34" i="48" s="1"/>
  <c r="G52" i="1"/>
  <c r="G54" i="1" s="1"/>
  <c r="G55" i="1" s="1"/>
  <c r="AE252" i="62"/>
  <c r="AG252" i="62" s="1"/>
  <c r="AG124" i="62" s="1"/>
  <c r="N251" i="62"/>
  <c r="L102" i="62" s="1"/>
  <c r="AG86" i="62"/>
  <c r="AF251" i="62" s="1"/>
  <c r="AD253" i="62"/>
  <c r="AD251" i="62"/>
  <c r="S33" i="46"/>
  <c r="AD250" i="62"/>
  <c r="AY263" i="62"/>
  <c r="AG64" i="62"/>
  <c r="AF250" i="62" s="1"/>
  <c r="AX263" i="62"/>
  <c r="AD27" i="62"/>
  <c r="N146" i="62"/>
  <c r="AF130" i="62"/>
  <c r="AE253" i="62" s="1"/>
  <c r="AE152" i="62"/>
  <c r="AF152" i="62" s="1"/>
  <c r="AE254" i="62" s="1"/>
  <c r="AU152" i="62"/>
  <c r="AX152" i="62" s="1"/>
  <c r="BR263" i="62"/>
  <c r="N51" i="47"/>
  <c r="AE251" i="62"/>
  <c r="D89" i="133"/>
  <c r="D89" i="123"/>
  <c r="D89" i="128"/>
  <c r="BQ107" i="62"/>
  <c r="BP107" i="62"/>
  <c r="AY85" i="62"/>
  <c r="AZ85" i="62"/>
  <c r="AZ107" i="62"/>
  <c r="AY252" i="62" s="1"/>
  <c r="AY107" i="62"/>
  <c r="AX252" i="62" s="1"/>
  <c r="BQ85" i="62"/>
  <c r="BP85" i="62"/>
  <c r="BQ263" i="62"/>
  <c r="AG263" i="62"/>
  <c r="AE238" i="62" s="1"/>
  <c r="M146" i="62"/>
  <c r="N80" i="62"/>
  <c r="M80" i="62"/>
  <c r="N254" i="62"/>
  <c r="M168" i="62" s="1"/>
  <c r="AZ130" i="62"/>
  <c r="AY253" i="62" s="1"/>
  <c r="AY130" i="62"/>
  <c r="AX253" i="62" s="1"/>
  <c r="AW253" i="62"/>
  <c r="BP108" i="62"/>
  <c r="BQ108" i="62"/>
  <c r="AZ28" i="62"/>
  <c r="AY28" i="62"/>
  <c r="BS28" i="62"/>
  <c r="BR28" i="62"/>
  <c r="AY86" i="62"/>
  <c r="AZ86" i="62"/>
  <c r="AW251" i="62"/>
  <c r="BP22" i="62"/>
  <c r="AY64" i="62"/>
  <c r="AX250" i="62" s="1"/>
  <c r="AZ64" i="62"/>
  <c r="AY250" i="62" s="1"/>
  <c r="AW250" i="62"/>
  <c r="AW24" i="62"/>
  <c r="AE24" i="62"/>
  <c r="AE27" i="62"/>
  <c r="AG26" i="62"/>
  <c r="AF26" i="62"/>
  <c r="AY29" i="62"/>
  <c r="AZ29" i="62"/>
  <c r="AF30" i="62"/>
  <c r="AG30" i="62" s="1"/>
  <c r="AF25" i="62"/>
  <c r="AG25" i="62" s="1"/>
  <c r="BN26" i="62"/>
  <c r="BQ26" i="62" s="1"/>
  <c r="AX26" i="62"/>
  <c r="BR29" i="62"/>
  <c r="BS29" i="62"/>
  <c r="BN30" i="62"/>
  <c r="BQ30" i="62" s="1"/>
  <c r="AX30" i="62"/>
  <c r="BN25" i="62"/>
  <c r="BQ25" i="62" s="1"/>
  <c r="AX25" i="62"/>
  <c r="AY22" i="62"/>
  <c r="AZ22" i="62" s="1"/>
  <c r="BR22" i="62"/>
  <c r="BS22" i="62" s="1"/>
  <c r="K256" i="62"/>
  <c r="L256" i="62"/>
  <c r="AD152" i="62"/>
  <c r="BN130" i="62"/>
  <c r="AW130" i="62"/>
  <c r="BN86" i="62"/>
  <c r="AW86" i="62"/>
  <c r="BN64" i="62"/>
  <c r="AW64" i="62"/>
  <c r="AD24" i="62"/>
  <c r="BN112" i="62"/>
  <c r="BP112" i="62" s="1"/>
  <c r="D80" i="133"/>
  <c r="D80" i="128"/>
  <c r="D80" i="123"/>
  <c r="D92" i="133"/>
  <c r="D92" i="128"/>
  <c r="D92" i="123"/>
  <c r="D86" i="133"/>
  <c r="D86" i="128"/>
  <c r="D86" i="123"/>
  <c r="D17" i="133"/>
  <c r="S19" i="133" s="1"/>
  <c r="D17" i="128"/>
  <c r="S19" i="128" s="1"/>
  <c r="D17" i="123"/>
  <c r="S19" i="123" s="1"/>
  <c r="D74" i="133"/>
  <c r="D74" i="128"/>
  <c r="D74" i="123"/>
  <c r="D65" i="133"/>
  <c r="D65" i="128"/>
  <c r="D65" i="123"/>
  <c r="D41" i="133"/>
  <c r="D41" i="128"/>
  <c r="D41" i="123"/>
  <c r="S61" i="128"/>
  <c r="S60" i="128"/>
  <c r="S61" i="123"/>
  <c r="S60" i="123"/>
  <c r="D53" i="123"/>
  <c r="D53" i="133"/>
  <c r="D53" i="128"/>
  <c r="S60" i="133"/>
  <c r="S61" i="133"/>
  <c r="K33" i="49"/>
  <c r="I33" i="49"/>
  <c r="J33" i="49"/>
  <c r="H33" i="49"/>
  <c r="F29" i="46"/>
  <c r="S29" i="46" s="1"/>
  <c r="F18" i="47"/>
  <c r="D30" i="9" s="1"/>
  <c r="AG65" i="54"/>
  <c r="N43" i="54" s="1"/>
  <c r="AG62" i="54"/>
  <c r="N29" i="54" s="1"/>
  <c r="AG64" i="54"/>
  <c r="N38" i="54" s="1"/>
  <c r="AG63" i="54"/>
  <c r="N34" i="54" s="1"/>
  <c r="AG66" i="54"/>
  <c r="N47" i="54" s="1"/>
  <c r="AG61" i="54"/>
  <c r="N24" i="54" s="1"/>
  <c r="AH65" i="54"/>
  <c r="N44" i="54" s="1"/>
  <c r="AH63" i="54"/>
  <c r="N35" i="54" s="1"/>
  <c r="AH61" i="54"/>
  <c r="N25" i="54" s="1"/>
  <c r="AH66" i="54"/>
  <c r="AH64" i="54"/>
  <c r="N39" i="54" s="1"/>
  <c r="AH62" i="54"/>
  <c r="N30" i="54" s="1"/>
  <c r="CC78" i="9"/>
  <c r="CC79" i="9" s="1"/>
  <c r="AB17" i="52"/>
  <c r="W16" i="53" s="1"/>
  <c r="CG14" i="9"/>
  <c r="G49" i="54"/>
  <c r="AA54" i="1"/>
  <c r="AA55" i="1" s="1"/>
  <c r="AW27" i="62"/>
  <c r="O67" i="54"/>
  <c r="W29" i="46"/>
  <c r="AI42" i="52"/>
  <c r="P57" i="48"/>
  <c r="G43" i="49"/>
  <c r="G74" i="49" s="1"/>
  <c r="L57" i="48"/>
  <c r="D89" i="57"/>
  <c r="S91" i="57" s="1"/>
  <c r="V29" i="46"/>
  <c r="S60" i="57"/>
  <c r="S61" i="57"/>
  <c r="G64" i="49"/>
  <c r="F32" i="52"/>
  <c r="BI32" i="52" s="1"/>
  <c r="E60" i="46"/>
  <c r="F60" i="46" s="1"/>
  <c r="E28" i="46"/>
  <c r="G40" i="49"/>
  <c r="D80" i="57"/>
  <c r="L54" i="48"/>
  <c r="M39" i="48"/>
  <c r="U38" i="48"/>
  <c r="E84" i="49" s="1"/>
  <c r="M35" i="48"/>
  <c r="M43" i="48"/>
  <c r="R53" i="48"/>
  <c r="F61" i="46"/>
  <c r="T29" i="46"/>
  <c r="U29" i="46"/>
  <c r="G18" i="47"/>
  <c r="R50" i="48"/>
  <c r="M50" i="48" s="1"/>
  <c r="R42" i="48"/>
  <c r="M42" i="48" s="1"/>
  <c r="R46" i="48"/>
  <c r="D92" i="57"/>
  <c r="D86" i="57"/>
  <c r="D53" i="57"/>
  <c r="D17" i="57"/>
  <c r="G38" i="49"/>
  <c r="G69" i="49" s="1"/>
  <c r="D74" i="57"/>
  <c r="G35" i="49"/>
  <c r="G66" i="49" s="1"/>
  <c r="D65" i="57"/>
  <c r="G27" i="49"/>
  <c r="G58" i="49" s="1"/>
  <c r="D41" i="57"/>
  <c r="BP113" i="62"/>
  <c r="BP134" i="62"/>
  <c r="BM76" i="62"/>
  <c r="BM98" i="62" s="1"/>
  <c r="BM120" i="62" s="1"/>
  <c r="BM142" i="62" s="1"/>
  <c r="BM164" i="62" s="1"/>
  <c r="BP53" i="62"/>
  <c r="BP44" i="62"/>
  <c r="BP90" i="62"/>
  <c r="BP110" i="62"/>
  <c r="BP68" i="62"/>
  <c r="BP132" i="62"/>
  <c r="BO175" i="62"/>
  <c r="BP175" i="62" s="1"/>
  <c r="BP119" i="62"/>
  <c r="BP75" i="62"/>
  <c r="BP173" i="62"/>
  <c r="BP156" i="62"/>
  <c r="BP97" i="62"/>
  <c r="BP66" i="62"/>
  <c r="BP163" i="62"/>
  <c r="BP154" i="62"/>
  <c r="BP88" i="62"/>
  <c r="BP29" i="62"/>
  <c r="BP120" i="62"/>
  <c r="BP76" i="62"/>
  <c r="BP98" i="62"/>
  <c r="BP164" i="62"/>
  <c r="BP43" i="62"/>
  <c r="BP54" i="62"/>
  <c r="L58" i="48"/>
  <c r="G44" i="49"/>
  <c r="G75" i="49" s="1"/>
  <c r="L45" i="48"/>
  <c r="G31" i="49"/>
  <c r="G62" i="49" s="1"/>
  <c r="L56" i="48"/>
  <c r="G42" i="49"/>
  <c r="G73" i="49" s="1"/>
  <c r="G19" i="49"/>
  <c r="AW100" i="62"/>
  <c r="BN100" i="62"/>
  <c r="AW166" i="62"/>
  <c r="BN166" i="62"/>
  <c r="AW78" i="62"/>
  <c r="BN78" i="62"/>
  <c r="AW141" i="62"/>
  <c r="BN141" i="62"/>
  <c r="AW122" i="62"/>
  <c r="BN122" i="62"/>
  <c r="AW46" i="62"/>
  <c r="BN46" i="62"/>
  <c r="AU144" i="62"/>
  <c r="AD144" i="62"/>
  <c r="AW56" i="62"/>
  <c r="BN56" i="62"/>
  <c r="BN142" i="62"/>
  <c r="AW142" i="62"/>
  <c r="L33" i="48"/>
  <c r="L41" i="48"/>
  <c r="P41" i="48"/>
  <c r="P33" i="48"/>
  <c r="M37" i="48"/>
  <c r="BN176" i="62"/>
  <c r="AV176" i="62"/>
  <c r="AW176" i="62" s="1"/>
  <c r="U36" i="48"/>
  <c r="AI30" i="52"/>
  <c r="L52" i="48"/>
  <c r="L49" i="48"/>
  <c r="AI34" i="52"/>
  <c r="O28" i="47"/>
  <c r="AI37" i="52"/>
  <c r="P45" i="48"/>
  <c r="P52" i="48"/>
  <c r="AI41" i="52"/>
  <c r="AW135" i="62"/>
  <c r="BN135" i="62"/>
  <c r="AW91" i="62"/>
  <c r="BN91" i="62"/>
  <c r="AW69" i="62"/>
  <c r="BN69" i="62"/>
  <c r="AW47" i="62"/>
  <c r="BN47" i="62"/>
  <c r="AW157" i="62"/>
  <c r="BN157" i="62"/>
  <c r="P49" i="48"/>
  <c r="P56" i="48"/>
  <c r="N56" i="48"/>
  <c r="P58" i="48"/>
  <c r="AD197" i="62"/>
  <c r="AU197" i="62"/>
  <c r="AD195" i="62"/>
  <c r="AU195" i="62"/>
  <c r="AD227" i="62"/>
  <c r="AU227" i="62"/>
  <c r="AD187" i="62"/>
  <c r="AU187" i="62"/>
  <c r="AD216" i="62"/>
  <c r="AU216" i="62"/>
  <c r="AD225" i="62"/>
  <c r="AU225" i="62"/>
  <c r="AC185" i="62"/>
  <c r="AD185" i="62" s="1"/>
  <c r="AU185" i="62"/>
  <c r="AD217" i="62"/>
  <c r="AU217" i="62"/>
  <c r="AD226" i="62"/>
  <c r="AU226" i="62"/>
  <c r="AC186" i="62"/>
  <c r="AD186" i="62" s="1"/>
  <c r="AU186" i="62"/>
  <c r="AD215" i="62"/>
  <c r="AU215" i="62"/>
  <c r="AD196" i="62"/>
  <c r="AU196" i="62"/>
  <c r="AW34" i="62"/>
  <c r="BN34" i="62"/>
  <c r="AW33" i="62"/>
  <c r="BN33" i="62"/>
  <c r="AW32" i="62"/>
  <c r="BN32" i="62"/>
  <c r="AB188" i="62"/>
  <c r="K188" i="62"/>
  <c r="AB228" i="62"/>
  <c r="K228" i="62"/>
  <c r="AB198" i="62"/>
  <c r="K198" i="62"/>
  <c r="AB218" i="62"/>
  <c r="K218" i="62"/>
  <c r="O29" i="47"/>
  <c r="AF3" i="46"/>
  <c r="AH3" i="46"/>
  <c r="AP3" i="46"/>
  <c r="F43" i="46"/>
  <c r="U39" i="46"/>
  <c r="G33" i="47"/>
  <c r="T39" i="46"/>
  <c r="W39" i="46"/>
  <c r="V39" i="46"/>
  <c r="AD3" i="46"/>
  <c r="AN3" i="46"/>
  <c r="AI43" i="52"/>
  <c r="AI26" i="52"/>
  <c r="F64" i="46"/>
  <c r="G39" i="47"/>
  <c r="E63" i="46"/>
  <c r="F63" i="46" s="1"/>
  <c r="T43" i="46"/>
  <c r="AJ3" i="46"/>
  <c r="U43" i="46"/>
  <c r="V43" i="46"/>
  <c r="N44" i="52"/>
  <c r="M256" i="62" l="1"/>
  <c r="S58" i="1"/>
  <c r="S63" i="1" s="1"/>
  <c r="F14" i="46" s="1"/>
  <c r="G14" i="46" s="1"/>
  <c r="N124" i="62"/>
  <c r="M124" i="62"/>
  <c r="L124" i="62"/>
  <c r="Z60" i="1"/>
  <c r="Z61" i="1" s="1"/>
  <c r="Z58" i="1"/>
  <c r="Z63" i="1" s="1"/>
  <c r="F15" i="46" s="1"/>
  <c r="G15" i="46" s="1"/>
  <c r="F63" i="1"/>
  <c r="F12" i="46" s="1"/>
  <c r="G12" i="46" s="1"/>
  <c r="F17" i="46"/>
  <c r="G17" i="46" s="1"/>
  <c r="AI23" i="52"/>
  <c r="D32" i="133"/>
  <c r="S34" i="133" s="1"/>
  <c r="D32" i="123"/>
  <c r="S34" i="123" s="1"/>
  <c r="G59" i="1"/>
  <c r="G60" i="1"/>
  <c r="G61" i="1" s="1"/>
  <c r="G58" i="1"/>
  <c r="F16" i="46"/>
  <c r="G16" i="46" s="1"/>
  <c r="AA60" i="1"/>
  <c r="AA61" i="1" s="1"/>
  <c r="AA59" i="1"/>
  <c r="AA58" i="1"/>
  <c r="T63" i="1"/>
  <c r="T62" i="1"/>
  <c r="N63" i="1"/>
  <c r="M63" i="1"/>
  <c r="F13" i="46" s="1"/>
  <c r="G13" i="46" s="1"/>
  <c r="P38" i="48"/>
  <c r="G24" i="49"/>
  <c r="G55" i="49" s="1"/>
  <c r="D32" i="57"/>
  <c r="S34" i="57" s="1"/>
  <c r="N62" i="1"/>
  <c r="L38" i="48"/>
  <c r="AG152" i="62"/>
  <c r="AF254" i="62" s="1"/>
  <c r="AD254" i="62"/>
  <c r="E41" i="46"/>
  <c r="F41" i="46" s="1"/>
  <c r="K35" i="47" s="1"/>
  <c r="O35" i="47" s="1"/>
  <c r="E72" i="46"/>
  <c r="N249" i="62"/>
  <c r="N58" i="62" s="1"/>
  <c r="G20" i="49"/>
  <c r="G51" i="49" s="1"/>
  <c r="D20" i="57"/>
  <c r="S22" i="57" s="1"/>
  <c r="D20" i="123"/>
  <c r="S22" i="123" s="1"/>
  <c r="P34" i="48"/>
  <c r="D20" i="128"/>
  <c r="S21" i="128" s="1"/>
  <c r="D20" i="133"/>
  <c r="S21" i="133" s="1"/>
  <c r="AY251" i="62"/>
  <c r="N102" i="62"/>
  <c r="M102" i="62"/>
  <c r="AG253" i="62"/>
  <c r="AF146" i="62" s="1"/>
  <c r="AE124" i="62"/>
  <c r="AF124" i="62"/>
  <c r="AZ263" i="62"/>
  <c r="AY238" i="62" s="1"/>
  <c r="AG250" i="62"/>
  <c r="AG80" i="62" s="1"/>
  <c r="BS263" i="62"/>
  <c r="BR238" i="62" s="1"/>
  <c r="BP25" i="62"/>
  <c r="AG251" i="62"/>
  <c r="AF102" i="62" s="1"/>
  <c r="N168" i="62"/>
  <c r="BP26" i="62"/>
  <c r="BP30" i="62"/>
  <c r="AG238" i="62"/>
  <c r="AZ252" i="62"/>
  <c r="AZ124" i="62" s="1"/>
  <c r="AX251" i="62"/>
  <c r="AZ251" i="62" s="1"/>
  <c r="AZ102" i="62" s="1"/>
  <c r="S90" i="128"/>
  <c r="S91" i="128"/>
  <c r="S90" i="133"/>
  <c r="S91" i="133"/>
  <c r="AF238" i="62"/>
  <c r="BR85" i="62"/>
  <c r="BS85" i="62"/>
  <c r="BS107" i="62"/>
  <c r="BR107" i="62"/>
  <c r="S90" i="123"/>
  <c r="S91" i="123"/>
  <c r="L168" i="62"/>
  <c r="AZ152" i="62"/>
  <c r="AY254" i="62" s="1"/>
  <c r="AY152" i="62"/>
  <c r="AX254" i="62" s="1"/>
  <c r="AW254" i="62"/>
  <c r="AZ253" i="62"/>
  <c r="AX146" i="62" s="1"/>
  <c r="BP130" i="62"/>
  <c r="BQ130" i="62"/>
  <c r="BS108" i="62"/>
  <c r="BR108" i="62"/>
  <c r="BP252" i="62"/>
  <c r="BP86" i="62"/>
  <c r="BQ86" i="62"/>
  <c r="BP64" i="62"/>
  <c r="BQ64" i="62"/>
  <c r="AZ250" i="62"/>
  <c r="AZ80" i="62" s="1"/>
  <c r="BR25" i="62"/>
  <c r="BS25" i="62" s="1"/>
  <c r="BR30" i="62"/>
  <c r="BS30" i="62" s="1"/>
  <c r="BS26" i="62"/>
  <c r="BR26" i="62"/>
  <c r="AF27" i="62"/>
  <c r="AG27" i="62"/>
  <c r="AF24" i="62"/>
  <c r="AG24" i="62" s="1"/>
  <c r="AB31" i="62"/>
  <c r="AU31" i="62" s="1"/>
  <c r="L31" i="62"/>
  <c r="AY25" i="62"/>
  <c r="AZ25" i="62" s="1"/>
  <c r="AY30" i="62"/>
  <c r="AZ30" i="62" s="1"/>
  <c r="AY26" i="62"/>
  <c r="AZ26" i="62"/>
  <c r="BN27" i="62"/>
  <c r="AX27" i="62"/>
  <c r="BN24" i="62"/>
  <c r="AX24" i="62"/>
  <c r="N256" i="62"/>
  <c r="M178" i="62" s="1"/>
  <c r="BN152" i="62"/>
  <c r="AW152" i="62"/>
  <c r="I23" i="53"/>
  <c r="K18" i="47"/>
  <c r="O18" i="47" s="1"/>
  <c r="D44" i="123"/>
  <c r="D44" i="133"/>
  <c r="D44" i="128"/>
  <c r="D47" i="133"/>
  <c r="D47" i="128"/>
  <c r="D47" i="123"/>
  <c r="D23" i="133"/>
  <c r="D23" i="128"/>
  <c r="D23" i="123"/>
  <c r="D35" i="133"/>
  <c r="D35" i="123"/>
  <c r="D35" i="128"/>
  <c r="S33" i="128"/>
  <c r="S34" i="128"/>
  <c r="S82" i="123"/>
  <c r="S81" i="123"/>
  <c r="S81" i="133"/>
  <c r="S82" i="133"/>
  <c r="S81" i="128"/>
  <c r="S82" i="128"/>
  <c r="D68" i="123"/>
  <c r="D68" i="133"/>
  <c r="D68" i="128"/>
  <c r="D29" i="133"/>
  <c r="D29" i="128"/>
  <c r="D29" i="123"/>
  <c r="S43" i="128"/>
  <c r="S42" i="128"/>
  <c r="S66" i="123"/>
  <c r="S67" i="123"/>
  <c r="S67" i="133"/>
  <c r="S66" i="133"/>
  <c r="S76" i="128"/>
  <c r="S75" i="128"/>
  <c r="S88" i="128"/>
  <c r="S87" i="128"/>
  <c r="S94" i="123"/>
  <c r="S93" i="123"/>
  <c r="S93" i="133"/>
  <c r="S94" i="133"/>
  <c r="N26" i="133"/>
  <c r="R26" i="133" s="1"/>
  <c r="N26" i="128"/>
  <c r="R26" i="128" s="1"/>
  <c r="N26" i="123"/>
  <c r="R26" i="123" s="1"/>
  <c r="S42" i="123"/>
  <c r="S43" i="123"/>
  <c r="S43" i="133"/>
  <c r="S42" i="133"/>
  <c r="S67" i="128"/>
  <c r="S66" i="128"/>
  <c r="S75" i="123"/>
  <c r="S76" i="123"/>
  <c r="S76" i="133"/>
  <c r="S75" i="133"/>
  <c r="S87" i="123"/>
  <c r="S88" i="123"/>
  <c r="S87" i="133"/>
  <c r="S88" i="133"/>
  <c r="S94" i="128"/>
  <c r="S93" i="128"/>
  <c r="E61" i="134"/>
  <c r="E61" i="129"/>
  <c r="E61" i="124"/>
  <c r="F61" i="124"/>
  <c r="F61" i="134"/>
  <c r="F61" i="129"/>
  <c r="G61" i="134"/>
  <c r="G61" i="129"/>
  <c r="G61" i="124"/>
  <c r="H61" i="124"/>
  <c r="H61" i="134"/>
  <c r="H61" i="129"/>
  <c r="S55" i="128"/>
  <c r="S54" i="128"/>
  <c r="S55" i="123"/>
  <c r="S54" i="123"/>
  <c r="S54" i="133"/>
  <c r="S55" i="133"/>
  <c r="K40" i="49"/>
  <c r="I40" i="49"/>
  <c r="J40" i="49"/>
  <c r="H40" i="49"/>
  <c r="F28" i="46"/>
  <c r="H64" i="49"/>
  <c r="K31" i="62"/>
  <c r="CG78" i="9"/>
  <c r="CG79" i="9" s="1"/>
  <c r="AC17" i="52"/>
  <c r="X16" i="53" s="1"/>
  <c r="CK14" i="9"/>
  <c r="S90" i="57"/>
  <c r="F37" i="52"/>
  <c r="BI37" i="52" s="1"/>
  <c r="F34" i="52"/>
  <c r="BI34" i="52" s="1"/>
  <c r="F42" i="52"/>
  <c r="BI42" i="52" s="1"/>
  <c r="P35" i="48"/>
  <c r="V38" i="48"/>
  <c r="G29" i="49"/>
  <c r="D47" i="57"/>
  <c r="L43" i="48"/>
  <c r="L39" i="48"/>
  <c r="G25" i="49"/>
  <c r="D35" i="57"/>
  <c r="S82" i="57"/>
  <c r="S81" i="57"/>
  <c r="D23" i="57"/>
  <c r="L35" i="48"/>
  <c r="G21" i="49"/>
  <c r="G71" i="49"/>
  <c r="H71" i="49" s="1"/>
  <c r="F39" i="52"/>
  <c r="BI39" i="52" s="1"/>
  <c r="P43" i="48"/>
  <c r="P39" i="48"/>
  <c r="F26" i="52"/>
  <c r="BI26" i="52" s="1"/>
  <c r="D44" i="57"/>
  <c r="S45" i="57" s="1"/>
  <c r="L42" i="48"/>
  <c r="P42" i="48"/>
  <c r="G28" i="49"/>
  <c r="G59" i="49" s="1"/>
  <c r="G23" i="49"/>
  <c r="G54" i="49" s="1"/>
  <c r="D29" i="57"/>
  <c r="S43" i="57"/>
  <c r="S42" i="57"/>
  <c r="S76" i="57"/>
  <c r="S75" i="57"/>
  <c r="D68" i="57"/>
  <c r="S67" i="57"/>
  <c r="S66" i="57"/>
  <c r="S19" i="57"/>
  <c r="S55" i="57"/>
  <c r="S54" i="57"/>
  <c r="S88" i="57"/>
  <c r="S87" i="57"/>
  <c r="S94" i="57"/>
  <c r="S93" i="57"/>
  <c r="BP32" i="62"/>
  <c r="BP34" i="62"/>
  <c r="BO176" i="62"/>
  <c r="BP176" i="62" s="1"/>
  <c r="BP142" i="62"/>
  <c r="BP46" i="62"/>
  <c r="BP122" i="62"/>
  <c r="BP141" i="62"/>
  <c r="BP78" i="62"/>
  <c r="BP166" i="62"/>
  <c r="BP100" i="62"/>
  <c r="BP33" i="62"/>
  <c r="BP157" i="62"/>
  <c r="BP47" i="62"/>
  <c r="BP69" i="62"/>
  <c r="BP91" i="62"/>
  <c r="BP135" i="62"/>
  <c r="BP56" i="62"/>
  <c r="V36" i="48"/>
  <c r="E82" i="49"/>
  <c r="G50" i="49"/>
  <c r="L50" i="48"/>
  <c r="G36" i="49"/>
  <c r="G67" i="49" s="1"/>
  <c r="F18" i="52"/>
  <c r="F30" i="52"/>
  <c r="BI30" i="52" s="1"/>
  <c r="F41" i="52"/>
  <c r="BI41" i="52" s="1"/>
  <c r="F43" i="52"/>
  <c r="BI43" i="52" s="1"/>
  <c r="AW144" i="62"/>
  <c r="BN144" i="62"/>
  <c r="L37" i="48"/>
  <c r="P37" i="48"/>
  <c r="M46" i="48"/>
  <c r="U37" i="48"/>
  <c r="E83" i="49" s="1"/>
  <c r="P50" i="48"/>
  <c r="AD218" i="62"/>
  <c r="AU218" i="62"/>
  <c r="AD198" i="62"/>
  <c r="AU198" i="62"/>
  <c r="AD228" i="62"/>
  <c r="AU228" i="62"/>
  <c r="AD188" i="62"/>
  <c r="AU188" i="62"/>
  <c r="AW196" i="62"/>
  <c r="BN196" i="62"/>
  <c r="AW215" i="62"/>
  <c r="BN215" i="62"/>
  <c r="BN186" i="62"/>
  <c r="AV186" i="62"/>
  <c r="AW186" i="62" s="1"/>
  <c r="AW226" i="62"/>
  <c r="BN226" i="62"/>
  <c r="AW217" i="62"/>
  <c r="BN217" i="62"/>
  <c r="BN185" i="62"/>
  <c r="AV185" i="62"/>
  <c r="AW185" i="62" s="1"/>
  <c r="AW225" i="62"/>
  <c r="BN225" i="62"/>
  <c r="AW216" i="62"/>
  <c r="BN216" i="62"/>
  <c r="AW187" i="62"/>
  <c r="BN187" i="62"/>
  <c r="AW227" i="62"/>
  <c r="BN227" i="62"/>
  <c r="AW195" i="62"/>
  <c r="BN195" i="62"/>
  <c r="AW197" i="62"/>
  <c r="BN197" i="62"/>
  <c r="AI27" i="52"/>
  <c r="M53" i="48"/>
  <c r="AI35" i="52"/>
  <c r="K33" i="47"/>
  <c r="O33" i="47" s="1"/>
  <c r="S39" i="46"/>
  <c r="L44" i="52"/>
  <c r="O44" i="52"/>
  <c r="AG254" i="62" l="1"/>
  <c r="AG168" i="62" s="1"/>
  <c r="AG146" i="62"/>
  <c r="AE146" i="62"/>
  <c r="AE80" i="62"/>
  <c r="S33" i="123"/>
  <c r="S33" i="133"/>
  <c r="G62" i="1"/>
  <c r="G63" i="1"/>
  <c r="AA62" i="1"/>
  <c r="AA63" i="1"/>
  <c r="S33" i="57"/>
  <c r="F23" i="52"/>
  <c r="BI23" i="52" s="1"/>
  <c r="S41" i="46"/>
  <c r="F31" i="46"/>
  <c r="U41" i="46"/>
  <c r="F35" i="47"/>
  <c r="G35" i="47"/>
  <c r="F19" i="52"/>
  <c r="S21" i="57"/>
  <c r="F57" i="46"/>
  <c r="T41" i="46"/>
  <c r="W41" i="46"/>
  <c r="S22" i="133"/>
  <c r="E57" i="46"/>
  <c r="F58" i="46"/>
  <c r="V41" i="46"/>
  <c r="E31" i="46"/>
  <c r="U31" i="46" s="1"/>
  <c r="L58" i="62"/>
  <c r="M58" i="62"/>
  <c r="S22" i="128"/>
  <c r="S21" i="123"/>
  <c r="AX238" i="62"/>
  <c r="BQ238" i="62"/>
  <c r="AF80" i="62"/>
  <c r="AZ238" i="62"/>
  <c r="BS238" i="62"/>
  <c r="AE102" i="62"/>
  <c r="AG102" i="62"/>
  <c r="BR252" i="62"/>
  <c r="BQ252" i="62"/>
  <c r="S46" i="57"/>
  <c r="AX124" i="62"/>
  <c r="AY124" i="62"/>
  <c r="AF168" i="62"/>
  <c r="AY146" i="62"/>
  <c r="AZ146" i="62"/>
  <c r="BP152" i="62"/>
  <c r="BQ152" i="62"/>
  <c r="AZ254" i="62"/>
  <c r="AZ168" i="62" s="1"/>
  <c r="BR130" i="62"/>
  <c r="BQ253" i="62" s="1"/>
  <c r="BS130" i="62"/>
  <c r="BR253" i="62" s="1"/>
  <c r="BP253" i="62"/>
  <c r="AY102" i="62"/>
  <c r="AX102" i="62"/>
  <c r="BR86" i="62"/>
  <c r="BQ251" i="62" s="1"/>
  <c r="BS86" i="62"/>
  <c r="BR251" i="62" s="1"/>
  <c r="BP251" i="62"/>
  <c r="AY80" i="62"/>
  <c r="AX80" i="62"/>
  <c r="BS64" i="62"/>
  <c r="BR250" i="62" s="1"/>
  <c r="BR64" i="62"/>
  <c r="BQ250" i="62" s="1"/>
  <c r="BP250" i="62"/>
  <c r="AY24" i="62"/>
  <c r="AZ24" i="62" s="1"/>
  <c r="AY27" i="62"/>
  <c r="AZ27" i="62"/>
  <c r="M31" i="62"/>
  <c r="L248" i="62" s="1"/>
  <c r="L264" i="62" s="1"/>
  <c r="K248" i="62"/>
  <c r="BQ24" i="62"/>
  <c r="BP24" i="62"/>
  <c r="BQ27" i="62"/>
  <c r="BP27" i="62"/>
  <c r="AE31" i="62"/>
  <c r="L178" i="62"/>
  <c r="N178" i="62"/>
  <c r="J23" i="53"/>
  <c r="G23" i="53"/>
  <c r="S48" i="128"/>
  <c r="S49" i="128"/>
  <c r="S46" i="128"/>
  <c r="S45" i="128"/>
  <c r="S46" i="123"/>
  <c r="S45" i="123"/>
  <c r="S49" i="123"/>
  <c r="S48" i="123"/>
  <c r="S48" i="133"/>
  <c r="S49" i="133"/>
  <c r="S45" i="133"/>
  <c r="S46" i="133"/>
  <c r="F27" i="52"/>
  <c r="BI27" i="52" s="1"/>
  <c r="S25" i="128"/>
  <c r="S24" i="128"/>
  <c r="S25" i="123"/>
  <c r="S24" i="123"/>
  <c r="S24" i="133"/>
  <c r="S25" i="133"/>
  <c r="S37" i="128"/>
  <c r="S36" i="128"/>
  <c r="S37" i="133"/>
  <c r="S36" i="133"/>
  <c r="S36" i="123"/>
  <c r="S37" i="123"/>
  <c r="D77" i="133"/>
  <c r="D77" i="128"/>
  <c r="D77" i="123"/>
  <c r="S70" i="128"/>
  <c r="S69" i="128"/>
  <c r="S70" i="123"/>
  <c r="S69" i="123"/>
  <c r="S69" i="133"/>
  <c r="S70" i="133"/>
  <c r="N38" i="133"/>
  <c r="N38" i="128"/>
  <c r="N38" i="123"/>
  <c r="S30" i="123"/>
  <c r="S31" i="123"/>
  <c r="S31" i="133"/>
  <c r="S30" i="133"/>
  <c r="F17" i="133"/>
  <c r="F17" i="128"/>
  <c r="F17" i="123"/>
  <c r="S31" i="128"/>
  <c r="S30" i="128"/>
  <c r="G82" i="124"/>
  <c r="G82" i="134"/>
  <c r="G82" i="129"/>
  <c r="H82" i="134"/>
  <c r="H82" i="129"/>
  <c r="H82" i="124"/>
  <c r="D56" i="123"/>
  <c r="D56" i="133"/>
  <c r="D56" i="128"/>
  <c r="E82" i="124"/>
  <c r="E82" i="134"/>
  <c r="E82" i="129"/>
  <c r="F82" i="134"/>
  <c r="F82" i="129"/>
  <c r="F82" i="124"/>
  <c r="I61" i="129"/>
  <c r="I61" i="124"/>
  <c r="I61" i="134"/>
  <c r="Q44" i="52"/>
  <c r="AG21" i="52"/>
  <c r="N26" i="57"/>
  <c r="AG25" i="52"/>
  <c r="N38" i="57"/>
  <c r="K29" i="49"/>
  <c r="I29" i="49"/>
  <c r="J29" i="49"/>
  <c r="H29" i="49"/>
  <c r="K25" i="49"/>
  <c r="I25" i="49"/>
  <c r="J25" i="49"/>
  <c r="H25" i="49"/>
  <c r="H21" i="49"/>
  <c r="K21" i="49"/>
  <c r="I21" i="49"/>
  <c r="J21" i="49"/>
  <c r="H74" i="49"/>
  <c r="H67" i="49"/>
  <c r="H59" i="49"/>
  <c r="H50" i="49"/>
  <c r="H66" i="49"/>
  <c r="H69" i="49"/>
  <c r="H62" i="49"/>
  <c r="H58" i="49"/>
  <c r="H73" i="49"/>
  <c r="H54" i="49"/>
  <c r="AD31" i="62"/>
  <c r="AD17" i="52"/>
  <c r="Y16" i="53" s="1"/>
  <c r="CK78" i="9"/>
  <c r="CK79" i="9" s="1"/>
  <c r="CO14" i="9"/>
  <c r="F22" i="52"/>
  <c r="G56" i="49"/>
  <c r="H56" i="49" s="1"/>
  <c r="F24" i="52"/>
  <c r="BI24" i="52" s="1"/>
  <c r="G60" i="49"/>
  <c r="H60" i="49" s="1"/>
  <c r="F28" i="52"/>
  <c r="BI28" i="52" s="1"/>
  <c r="G52" i="49"/>
  <c r="H52" i="49" s="1"/>
  <c r="F20" i="52"/>
  <c r="BI20" i="52" s="1"/>
  <c r="S25" i="57"/>
  <c r="S24" i="57"/>
  <c r="S36" i="57"/>
  <c r="S37" i="57"/>
  <c r="S49" i="57"/>
  <c r="S48" i="57"/>
  <c r="D77" i="57"/>
  <c r="D56" i="57"/>
  <c r="S70" i="57"/>
  <c r="S69" i="57"/>
  <c r="S31" i="57"/>
  <c r="S30" i="57"/>
  <c r="BP197" i="62"/>
  <c r="BP195" i="62"/>
  <c r="BP216" i="62"/>
  <c r="BP217" i="62"/>
  <c r="BP215" i="62"/>
  <c r="BP196" i="62"/>
  <c r="BP144" i="62"/>
  <c r="BP187" i="62"/>
  <c r="H51" i="49"/>
  <c r="H55" i="49"/>
  <c r="BO185" i="62"/>
  <c r="BP185" i="62" s="1"/>
  <c r="BO186" i="62"/>
  <c r="BP186" i="62" s="1"/>
  <c r="BP227" i="62"/>
  <c r="BP225" i="62"/>
  <c r="BP226" i="62"/>
  <c r="L53" i="48"/>
  <c r="G39" i="49"/>
  <c r="G70" i="49" s="1"/>
  <c r="H70" i="49" s="1"/>
  <c r="L46" i="48"/>
  <c r="G32" i="49"/>
  <c r="G63" i="49" s="1"/>
  <c r="H63" i="49" s="1"/>
  <c r="V37" i="48"/>
  <c r="F35" i="52"/>
  <c r="BI35" i="52" s="1"/>
  <c r="P46" i="48"/>
  <c r="AI31" i="52"/>
  <c r="P53" i="48"/>
  <c r="AW188" i="62"/>
  <c r="BN188" i="62"/>
  <c r="AW228" i="62"/>
  <c r="BN228" i="62"/>
  <c r="AW198" i="62"/>
  <c r="BN198" i="62"/>
  <c r="AW218" i="62"/>
  <c r="BN218" i="62"/>
  <c r="AI38" i="52"/>
  <c r="M44" i="52"/>
  <c r="P44" i="52"/>
  <c r="AE168" i="62" l="1"/>
  <c r="E46" i="46"/>
  <c r="E47" i="46" s="1"/>
  <c r="N31" i="62"/>
  <c r="M248" i="62" s="1"/>
  <c r="N248" i="62" s="1"/>
  <c r="M35" i="62" s="1"/>
  <c r="BS252" i="62"/>
  <c r="BS124" i="62" s="1"/>
  <c r="AX168" i="62"/>
  <c r="AY168" i="62"/>
  <c r="BS152" i="62"/>
  <c r="BR254" i="62" s="1"/>
  <c r="BR152" i="62"/>
  <c r="BQ254" i="62" s="1"/>
  <c r="BP254" i="62"/>
  <c r="BS253" i="62"/>
  <c r="BQ146" i="62" s="1"/>
  <c r="BS251" i="62"/>
  <c r="BQ102" i="62" s="1"/>
  <c r="BS250" i="62"/>
  <c r="BS80" i="62" s="1"/>
  <c r="AF31" i="62"/>
  <c r="AE248" i="62" s="1"/>
  <c r="AD248" i="62"/>
  <c r="BN31" i="62"/>
  <c r="BQ31" i="62" s="1"/>
  <c r="BP248" i="62" s="1"/>
  <c r="AX31" i="62"/>
  <c r="BR27" i="62"/>
  <c r="BS27" i="62"/>
  <c r="BR24" i="62"/>
  <c r="BS24" i="62" s="1"/>
  <c r="K264" i="62"/>
  <c r="H23" i="53"/>
  <c r="K23" i="53"/>
  <c r="L23" i="53"/>
  <c r="N20" i="123"/>
  <c r="R20" i="123" s="1"/>
  <c r="N20" i="133"/>
  <c r="R20" i="133" s="1"/>
  <c r="N20" i="128"/>
  <c r="R20" i="128" s="1"/>
  <c r="S79" i="123"/>
  <c r="S78" i="123"/>
  <c r="S79" i="133"/>
  <c r="S78" i="133"/>
  <c r="S79" i="128"/>
  <c r="S78" i="128"/>
  <c r="I82" i="124"/>
  <c r="R17" i="123"/>
  <c r="R17" i="133"/>
  <c r="R38" i="123"/>
  <c r="R38" i="133"/>
  <c r="R17" i="128"/>
  <c r="R38" i="128"/>
  <c r="G25" i="124"/>
  <c r="G25" i="134"/>
  <c r="G25" i="129"/>
  <c r="H25" i="134"/>
  <c r="H25" i="129"/>
  <c r="H25" i="124"/>
  <c r="E37" i="134"/>
  <c r="E37" i="129"/>
  <c r="E37" i="124"/>
  <c r="F37" i="124"/>
  <c r="F37" i="134"/>
  <c r="F37" i="129"/>
  <c r="E49" i="124"/>
  <c r="E49" i="134"/>
  <c r="E49" i="129"/>
  <c r="F49" i="134"/>
  <c r="F49" i="129"/>
  <c r="F49" i="124"/>
  <c r="S58" i="133"/>
  <c r="S57" i="133"/>
  <c r="F25" i="134"/>
  <c r="F25" i="129"/>
  <c r="F25" i="124"/>
  <c r="E25" i="124"/>
  <c r="E25" i="134"/>
  <c r="E25" i="129"/>
  <c r="G37" i="134"/>
  <c r="G37" i="129"/>
  <c r="G37" i="124"/>
  <c r="H37" i="124"/>
  <c r="H37" i="134"/>
  <c r="H37" i="129"/>
  <c r="G49" i="124"/>
  <c r="G49" i="134"/>
  <c r="G49" i="129"/>
  <c r="H49" i="134"/>
  <c r="H49" i="129"/>
  <c r="H49" i="124"/>
  <c r="S58" i="128"/>
  <c r="S57" i="128"/>
  <c r="S57" i="123"/>
  <c r="S58" i="123"/>
  <c r="I82" i="129"/>
  <c r="I82" i="134"/>
  <c r="AG19" i="52"/>
  <c r="N20" i="57"/>
  <c r="N95" i="57" s="1"/>
  <c r="AG18" i="52"/>
  <c r="F17" i="57"/>
  <c r="R38" i="57"/>
  <c r="R26" i="57"/>
  <c r="L21" i="49"/>
  <c r="AW31" i="62"/>
  <c r="CO78" i="9"/>
  <c r="CO79" i="9" s="1"/>
  <c r="AE17" i="52"/>
  <c r="Z16" i="53" s="1"/>
  <c r="CS14" i="9"/>
  <c r="S58" i="57"/>
  <c r="S57" i="57"/>
  <c r="S79" i="57"/>
  <c r="S78" i="57"/>
  <c r="BP228" i="62"/>
  <c r="BP218" i="62"/>
  <c r="BP198" i="62"/>
  <c r="BP188" i="62"/>
  <c r="F31" i="52"/>
  <c r="BI31" i="52" s="1"/>
  <c r="F38" i="52"/>
  <c r="BI38" i="52" s="1"/>
  <c r="P47" i="46"/>
  <c r="W43" i="46"/>
  <c r="M39" i="47"/>
  <c r="M51" i="47" s="1"/>
  <c r="M264" i="62" l="1"/>
  <c r="N264" i="62" s="1"/>
  <c r="AG31" i="62"/>
  <c r="AF248" i="62" s="1"/>
  <c r="AG248" i="62" s="1"/>
  <c r="AF35" i="62" s="1"/>
  <c r="BQ124" i="62"/>
  <c r="BR124" i="62"/>
  <c r="I25" i="134"/>
  <c r="BR80" i="62"/>
  <c r="BQ80" i="62"/>
  <c r="BS102" i="62"/>
  <c r="BR146" i="62"/>
  <c r="BR102" i="62"/>
  <c r="BS146" i="62"/>
  <c r="BS254" i="62"/>
  <c r="BS168" i="62" s="1"/>
  <c r="N35" i="62"/>
  <c r="L35" i="62"/>
  <c r="BR31" i="62"/>
  <c r="BQ248" i="62" s="1"/>
  <c r="AY31" i="62"/>
  <c r="AX248" i="62" s="1"/>
  <c r="AW248" i="62"/>
  <c r="I25" i="129"/>
  <c r="N95" i="133"/>
  <c r="N95" i="128"/>
  <c r="N95" i="123"/>
  <c r="G96" i="128"/>
  <c r="R96" i="128" s="1"/>
  <c r="R18" i="128"/>
  <c r="G96" i="57"/>
  <c r="R96" i="57" s="1"/>
  <c r="R18" i="57"/>
  <c r="F29" i="133"/>
  <c r="F29" i="128"/>
  <c r="F29" i="123"/>
  <c r="R18" i="133"/>
  <c r="G96" i="133"/>
  <c r="R96" i="133" s="1"/>
  <c r="R18" i="123"/>
  <c r="G96" i="123"/>
  <c r="R96" i="123" s="1"/>
  <c r="I49" i="134"/>
  <c r="I37" i="129"/>
  <c r="I25" i="124"/>
  <c r="I49" i="129"/>
  <c r="I49" i="124"/>
  <c r="I37" i="124"/>
  <c r="I37" i="134"/>
  <c r="BI19" i="52"/>
  <c r="R20" i="57"/>
  <c r="R17" i="57"/>
  <c r="BI18" i="52"/>
  <c r="AG22" i="52"/>
  <c r="F29" i="57"/>
  <c r="AI22" i="52"/>
  <c r="BP31" i="62"/>
  <c r="CS78" i="9"/>
  <c r="CS79" i="9" s="1"/>
  <c r="AF17" i="52"/>
  <c r="AA16" i="53" s="1"/>
  <c r="K39" i="47"/>
  <c r="AE6" i="46"/>
  <c r="AF6" i="46" s="1"/>
  <c r="AM6" i="46"/>
  <c r="AN6" i="46" s="1"/>
  <c r="S43" i="46"/>
  <c r="AG6" i="46"/>
  <c r="AH6" i="46" s="1"/>
  <c r="AO6" i="46"/>
  <c r="AP6" i="46" s="1"/>
  <c r="AA6" i="46"/>
  <c r="AB6" i="46" s="1"/>
  <c r="AI6" i="46"/>
  <c r="AJ6" i="46" s="1"/>
  <c r="AC6" i="46"/>
  <c r="AD6" i="46" s="1"/>
  <c r="AK6" i="46"/>
  <c r="AL6" i="46" s="1"/>
  <c r="K44" i="52"/>
  <c r="AI19" i="52"/>
  <c r="J44" i="52"/>
  <c r="AZ31" i="62" l="1"/>
  <c r="AY248" i="62" s="1"/>
  <c r="AZ248" i="62" s="1"/>
  <c r="AZ35" i="62" s="1"/>
  <c r="BS31" i="62"/>
  <c r="BR248" i="62" s="1"/>
  <c r="BS248" i="62" s="1"/>
  <c r="BR35" i="62" s="1"/>
  <c r="BR168" i="62"/>
  <c r="BQ168" i="62"/>
  <c r="AG35" i="62"/>
  <c r="AE35" i="62"/>
  <c r="M240" i="62"/>
  <c r="N240" i="62"/>
  <c r="L240" i="62"/>
  <c r="E23" i="53"/>
  <c r="F23" i="53"/>
  <c r="R29" i="123"/>
  <c r="F95" i="123"/>
  <c r="R95" i="123" s="1"/>
  <c r="R29" i="133"/>
  <c r="F95" i="133"/>
  <c r="R95" i="133" s="1"/>
  <c r="S18" i="123"/>
  <c r="S18" i="133"/>
  <c r="R29" i="128"/>
  <c r="F95" i="128"/>
  <c r="R95" i="128" s="1"/>
  <c r="S18" i="57"/>
  <c r="S18" i="128"/>
  <c r="F95" i="57"/>
  <c r="R95" i="57" s="1"/>
  <c r="BI22" i="52"/>
  <c r="AG44" i="52"/>
  <c r="AB23" i="53" s="1"/>
  <c r="O39" i="47"/>
  <c r="O51" i="47" s="1"/>
  <c r="K51" i="47"/>
  <c r="AI18" i="52"/>
  <c r="BS35" i="62" l="1"/>
  <c r="BQ35" i="62"/>
  <c r="AY35" i="62"/>
  <c r="AX35" i="62"/>
  <c r="R29" i="57"/>
  <c r="I44" i="52" l="1"/>
  <c r="D23" i="53" l="1"/>
  <c r="H37" i="58" l="1"/>
  <c r="P47" i="48" l="1"/>
  <c r="AI32" i="52"/>
  <c r="AI28" i="52"/>
  <c r="AI24" i="52"/>
  <c r="AI39" i="52"/>
  <c r="P54" i="48"/>
  <c r="M32" i="54"/>
  <c r="M22" i="54"/>
  <c r="M46" i="54"/>
  <c r="M37" i="54"/>
  <c r="M41" i="54"/>
  <c r="M17" i="54"/>
  <c r="M27" i="54"/>
  <c r="AI20" i="52"/>
  <c r="E42" i="127" l="1"/>
  <c r="E42" i="132"/>
  <c r="E42" i="122"/>
  <c r="E27" i="132"/>
  <c r="S27" i="132" s="1"/>
  <c r="E27" i="127"/>
  <c r="S27" i="127" s="1"/>
  <c r="E27" i="122"/>
  <c r="S27" i="122" s="1"/>
  <c r="E19" i="132"/>
  <c r="S19" i="132" s="1"/>
  <c r="E19" i="127"/>
  <c r="S19" i="127" s="1"/>
  <c r="E19" i="122"/>
  <c r="S19" i="122" s="1"/>
  <c r="E23" i="132"/>
  <c r="S23" i="132" s="1"/>
  <c r="E23" i="127"/>
  <c r="S23" i="127" s="1"/>
  <c r="E23" i="122"/>
  <c r="S23" i="122" s="1"/>
  <c r="E38" i="127"/>
  <c r="S38" i="127" s="1"/>
  <c r="E38" i="122"/>
  <c r="S38" i="122" s="1"/>
  <c r="E38" i="132"/>
  <c r="S38" i="132" s="1"/>
  <c r="E35" i="132"/>
  <c r="S35" i="132" s="1"/>
  <c r="E35" i="127"/>
  <c r="S35" i="127" s="1"/>
  <c r="E35" i="122"/>
  <c r="S35" i="122" s="1"/>
  <c r="E31" i="132"/>
  <c r="S31" i="132" s="1"/>
  <c r="E31" i="127"/>
  <c r="S31" i="127" s="1"/>
  <c r="E31" i="122"/>
  <c r="S31" i="122" s="1"/>
  <c r="M54" i="54"/>
  <c r="N61" i="54" s="1"/>
  <c r="N22" i="54" s="1"/>
  <c r="F37" i="58"/>
  <c r="E82" i="58"/>
  <c r="E49" i="58"/>
  <c r="E37" i="58"/>
  <c r="G37" i="58"/>
  <c r="E61" i="58"/>
  <c r="E25" i="58"/>
  <c r="G61" i="58"/>
  <c r="E29" i="56"/>
  <c r="E21" i="56"/>
  <c r="E27" i="56"/>
  <c r="S27" i="56" s="1"/>
  <c r="E19" i="56"/>
  <c r="S19" i="56" s="1"/>
  <c r="E40" i="56"/>
  <c r="E38" i="56"/>
  <c r="S38" i="56" s="1"/>
  <c r="E35" i="56"/>
  <c r="S35" i="56" s="1"/>
  <c r="E42" i="56"/>
  <c r="E23" i="56"/>
  <c r="S23" i="56" s="1"/>
  <c r="E31" i="56"/>
  <c r="S31" i="56" s="1"/>
  <c r="E36" i="56"/>
  <c r="E43" i="56"/>
  <c r="E25" i="56"/>
  <c r="E33" i="56"/>
  <c r="H25" i="56" l="1"/>
  <c r="R25" i="56" s="1"/>
  <c r="S25" i="56" s="1"/>
  <c r="H36" i="56"/>
  <c r="R36" i="56" s="1"/>
  <c r="S36" i="56" s="1"/>
  <c r="H40" i="56"/>
  <c r="R40" i="56" s="1"/>
  <c r="S40" i="56" s="1"/>
  <c r="H29" i="56"/>
  <c r="R29" i="56" s="1"/>
  <c r="S29" i="56" s="1"/>
  <c r="H33" i="56"/>
  <c r="R33" i="56" s="1"/>
  <c r="S33" i="56" s="1"/>
  <c r="H21" i="56"/>
  <c r="R21" i="56" s="1"/>
  <c r="S21" i="56" s="1"/>
  <c r="N65" i="54"/>
  <c r="N41" i="54" s="1"/>
  <c r="N63" i="54"/>
  <c r="N32" i="54" s="1"/>
  <c r="N60" i="54"/>
  <c r="N17" i="54" s="1"/>
  <c r="N66" i="54"/>
  <c r="N46" i="54" s="1"/>
  <c r="N64" i="54"/>
  <c r="N37" i="54" s="1"/>
  <c r="N62" i="54"/>
  <c r="N27" i="54" s="1"/>
  <c r="G82" i="58"/>
  <c r="H61" i="58"/>
  <c r="F82" i="58"/>
  <c r="H82" i="58"/>
  <c r="F49" i="58"/>
  <c r="G25" i="58"/>
  <c r="L33" i="49"/>
  <c r="AD20" i="53"/>
  <c r="L40" i="49"/>
  <c r="F61" i="58"/>
  <c r="G49" i="58"/>
  <c r="L25" i="49"/>
  <c r="H49" i="58"/>
  <c r="H25" i="58"/>
  <c r="F25" i="58"/>
  <c r="I37" i="58"/>
  <c r="L29" i="49"/>
  <c r="N67" i="54" l="1"/>
  <c r="P21" i="49"/>
  <c r="I82" i="58"/>
  <c r="I49" i="58"/>
  <c r="I25" i="58"/>
  <c r="I61" i="58"/>
  <c r="AW60" i="62" l="1"/>
  <c r="AW82" i="62"/>
  <c r="AW104" i="62"/>
  <c r="AW126" i="62"/>
  <c r="AW148" i="62"/>
  <c r="AW232" i="62"/>
  <c r="N36" i="127" s="1"/>
  <c r="R36" i="127" s="1"/>
  <c r="S36" i="127" s="1"/>
  <c r="BP232" i="62"/>
  <c r="Q33" i="132" l="1"/>
  <c r="Q36" i="132"/>
  <c r="Q21" i="132"/>
  <c r="Q25" i="132"/>
  <c r="Q29" i="132"/>
  <c r="Q40" i="132"/>
  <c r="N21" i="132"/>
  <c r="R21" i="132" s="1"/>
  <c r="S21" i="132" s="1"/>
  <c r="N25" i="132"/>
  <c r="R25" i="132" s="1"/>
  <c r="S25" i="132" s="1"/>
  <c r="N40" i="132"/>
  <c r="N40" i="127"/>
  <c r="R40" i="127" s="1"/>
  <c r="S40" i="127" s="1"/>
  <c r="N33" i="132"/>
  <c r="N25" i="127"/>
  <c r="R25" i="127" s="1"/>
  <c r="S25" i="127" s="1"/>
  <c r="N21" i="127"/>
  <c r="R21" i="127" s="1"/>
  <c r="S21" i="127" s="1"/>
  <c r="N33" i="127"/>
  <c r="R33" i="127" s="1"/>
  <c r="S33" i="127" s="1"/>
  <c r="N29" i="127"/>
  <c r="R29" i="127" s="1"/>
  <c r="S29" i="127" s="1"/>
  <c r="N36" i="132"/>
  <c r="N29" i="132"/>
  <c r="BP60" i="62"/>
  <c r="AD38" i="62"/>
  <c r="AE38" i="62"/>
  <c r="AX38" i="62"/>
  <c r="R36" i="132" l="1"/>
  <c r="S36" i="132" s="1"/>
  <c r="R29" i="132"/>
  <c r="S29" i="132" s="1"/>
  <c r="R40" i="132"/>
  <c r="S40" i="132" s="1"/>
  <c r="R33" i="132"/>
  <c r="S33" i="132" s="1"/>
  <c r="AY38" i="62"/>
  <c r="AZ38" i="62" s="1"/>
  <c r="BN38" i="62"/>
  <c r="AF38" i="62"/>
  <c r="AG38" i="62" s="1"/>
  <c r="AW38" i="62"/>
  <c r="BQ38" i="62" l="1"/>
  <c r="BP38" i="62"/>
  <c r="BR38" i="62" l="1"/>
  <c r="BS38" i="62" s="1"/>
  <c r="AD39" i="62"/>
  <c r="AE39" i="62"/>
  <c r="AW39" i="62"/>
  <c r="AX39" i="62" l="1"/>
  <c r="AY39" i="62" s="1"/>
  <c r="BN39" i="62"/>
  <c r="AF39" i="62"/>
  <c r="AG39" i="62" s="1"/>
  <c r="AZ39" i="62" l="1"/>
  <c r="BP39" i="62"/>
  <c r="BQ39" i="62"/>
  <c r="BR39" i="62" l="1"/>
  <c r="BS39" i="62" s="1"/>
  <c r="AD40" i="62"/>
  <c r="AE40" i="62"/>
  <c r="AW40" i="62"/>
  <c r="BN40" i="62" l="1"/>
  <c r="AX40" i="62"/>
  <c r="AF40" i="62"/>
  <c r="AG40" i="62" s="1"/>
  <c r="AY40" i="62" l="1"/>
  <c r="AZ40" i="62" s="1"/>
  <c r="BP40" i="62"/>
  <c r="BQ40" i="62"/>
  <c r="BR40" i="62" l="1"/>
  <c r="BS40" i="62" s="1"/>
  <c r="AD41" i="62"/>
  <c r="BN41" i="62"/>
  <c r="AE41" i="62"/>
  <c r="BP41" i="62" l="1"/>
  <c r="BQ41" i="62"/>
  <c r="AX41" i="62"/>
  <c r="AW41" i="62"/>
  <c r="AF41" i="62"/>
  <c r="AG41" i="62" s="1"/>
  <c r="BR41" i="62" l="1"/>
  <c r="BS41" i="62" s="1"/>
  <c r="AY41" i="62"/>
  <c r="AZ41" i="62" s="1"/>
  <c r="AD42" i="62"/>
  <c r="AE42" i="62"/>
  <c r="AD249" i="62" s="1"/>
  <c r="AW42" i="62"/>
  <c r="BN42" i="62"/>
  <c r="BP42" i="62" s="1"/>
  <c r="AD256" i="62" l="1"/>
  <c r="AX42" i="62"/>
  <c r="BQ42" i="62"/>
  <c r="AF42" i="62"/>
  <c r="AE249" i="62" s="1"/>
  <c r="AG42" i="62" l="1"/>
  <c r="AF249" i="62" s="1"/>
  <c r="AG249" i="62" s="1"/>
  <c r="AE58" i="62" s="1"/>
  <c r="AD264" i="62"/>
  <c r="AE256" i="62"/>
  <c r="BP249" i="62"/>
  <c r="BR42" i="62"/>
  <c r="BQ249" i="62" s="1"/>
  <c r="AW249" i="62"/>
  <c r="AY42" i="62"/>
  <c r="AX249" i="62" s="1"/>
  <c r="AZ42" i="62" l="1"/>
  <c r="AY249" i="62" s="1"/>
  <c r="AY256" i="62" s="1"/>
  <c r="AY264" i="62" s="1"/>
  <c r="AF256" i="62"/>
  <c r="AG256" i="62" s="1"/>
  <c r="AE178" i="62" s="1"/>
  <c r="BS42" i="62"/>
  <c r="BR249" i="62" s="1"/>
  <c r="BR256" i="62" s="1"/>
  <c r="AF58" i="62"/>
  <c r="AX256" i="62"/>
  <c r="AX264" i="62" s="1"/>
  <c r="AG58" i="62"/>
  <c r="AW256" i="62"/>
  <c r="AE264" i="62"/>
  <c r="BQ256" i="62"/>
  <c r="BP256" i="62"/>
  <c r="AF264" i="62" l="1"/>
  <c r="AG264" i="62" s="1"/>
  <c r="AE240" i="62" s="1"/>
  <c r="AZ249" i="62"/>
  <c r="AX58" i="62" s="1"/>
  <c r="BS249" i="62"/>
  <c r="BR58" i="62" s="1"/>
  <c r="AG178" i="62"/>
  <c r="BS256" i="62"/>
  <c r="BQ178" i="62" s="1"/>
  <c r="BP264" i="62"/>
  <c r="BQ264" i="62"/>
  <c r="AF178" i="62"/>
  <c r="BR264" i="62"/>
  <c r="AW264" i="62"/>
  <c r="AZ256" i="62"/>
  <c r="BS58" i="62" l="1"/>
  <c r="BQ58" i="62"/>
  <c r="AY58" i="62"/>
  <c r="AZ58" i="62"/>
  <c r="BR178" i="62"/>
  <c r="BS178" i="62"/>
  <c r="AZ178" i="62"/>
  <c r="AY178" i="62"/>
  <c r="AZ264" i="62"/>
  <c r="AX240" i="62" s="1"/>
  <c r="BS264" i="62"/>
  <c r="BQ240" i="62" s="1"/>
  <c r="AF240" i="62"/>
  <c r="AG240" i="62"/>
  <c r="AX178" i="62"/>
  <c r="BR240" i="62" l="1"/>
  <c r="BS240" i="62"/>
  <c r="AZ240" i="62"/>
  <c r="AY240" i="62"/>
  <c r="I28" i="45"/>
  <c r="J28" i="45" s="1"/>
  <c r="R40" i="48" s="1"/>
  <c r="F46" i="46"/>
  <c r="M40" i="48" l="1"/>
  <c r="P40" i="48" s="1"/>
  <c r="I29" i="45"/>
  <c r="S46" i="46"/>
  <c r="F47" i="46"/>
  <c r="J24" i="45"/>
  <c r="F19" i="46"/>
  <c r="G19" i="46" s="1"/>
  <c r="R55" i="48"/>
  <c r="R51" i="48"/>
  <c r="R48" i="48"/>
  <c r="R44" i="48"/>
  <c r="J29" i="45"/>
  <c r="U46" i="46"/>
  <c r="W46" i="46"/>
  <c r="V46" i="46"/>
  <c r="T46" i="46"/>
  <c r="G50" i="47"/>
  <c r="E74" i="46"/>
  <c r="R36" i="48"/>
  <c r="K45" i="46" l="1"/>
  <c r="Q45" i="46"/>
  <c r="M45" i="46"/>
  <c r="I45" i="46"/>
  <c r="O45" i="46"/>
  <c r="G45" i="46"/>
  <c r="G20" i="46"/>
  <c r="I31" i="45" s="1"/>
  <c r="D38" i="133"/>
  <c r="D38" i="128"/>
  <c r="L40" i="48"/>
  <c r="D38" i="123"/>
  <c r="G26" i="49"/>
  <c r="D38" i="57"/>
  <c r="N37" i="48"/>
  <c r="AI25" i="52"/>
  <c r="M44" i="48"/>
  <c r="E76" i="46"/>
  <c r="M48" i="48"/>
  <c r="P48" i="48" s="1"/>
  <c r="I13" i="131"/>
  <c r="I13" i="126"/>
  <c r="F49" i="46"/>
  <c r="I13" i="121"/>
  <c r="I13" i="55"/>
  <c r="J17" i="48"/>
  <c r="U39" i="48"/>
  <c r="M36" i="48"/>
  <c r="P36" i="48" s="1"/>
  <c r="G51" i="47"/>
  <c r="K50" i="47"/>
  <c r="O50" i="47" s="1"/>
  <c r="M51" i="48"/>
  <c r="O35" i="46"/>
  <c r="K40" i="46"/>
  <c r="I40" i="46"/>
  <c r="M46" i="46"/>
  <c r="O42" i="46"/>
  <c r="I36" i="46"/>
  <c r="M36" i="46"/>
  <c r="I32" i="46"/>
  <c r="K34" i="46"/>
  <c r="K37" i="46"/>
  <c r="G30" i="46"/>
  <c r="G31" i="46"/>
  <c r="O34" i="46"/>
  <c r="K32" i="46"/>
  <c r="M37" i="46"/>
  <c r="M38" i="46"/>
  <c r="M31" i="46"/>
  <c r="O44" i="46"/>
  <c r="C13" i="121"/>
  <c r="Q37" i="46"/>
  <c r="K33" i="46"/>
  <c r="G36" i="46"/>
  <c r="Q39" i="46"/>
  <c r="G33" i="46"/>
  <c r="G34" i="46"/>
  <c r="M40" i="46"/>
  <c r="O31" i="46"/>
  <c r="M35" i="46"/>
  <c r="O38" i="46"/>
  <c r="M42" i="46"/>
  <c r="M33" i="46"/>
  <c r="G37" i="46"/>
  <c r="O33" i="46"/>
  <c r="Q40" i="46"/>
  <c r="I31" i="46"/>
  <c r="O32" i="46"/>
  <c r="Q35" i="46"/>
  <c r="O40" i="46"/>
  <c r="O37" i="46"/>
  <c r="M39" i="46"/>
  <c r="Q33" i="46"/>
  <c r="Q46" i="46"/>
  <c r="C13" i="131"/>
  <c r="I37" i="46"/>
  <c r="I35" i="46"/>
  <c r="Q34" i="46"/>
  <c r="I39" i="46"/>
  <c r="O30" i="46"/>
  <c r="Q31" i="46"/>
  <c r="K31" i="46"/>
  <c r="G39" i="46"/>
  <c r="K36" i="46"/>
  <c r="O36" i="46"/>
  <c r="O46" i="46"/>
  <c r="C13" i="126"/>
  <c r="G32" i="46"/>
  <c r="M41" i="46"/>
  <c r="O43" i="46"/>
  <c r="K39" i="46"/>
  <c r="G40" i="46"/>
  <c r="G35" i="46"/>
  <c r="I46" i="46"/>
  <c r="M29" i="46"/>
  <c r="K43" i="46"/>
  <c r="O28" i="46"/>
  <c r="K46" i="46"/>
  <c r="I33" i="46"/>
  <c r="Q36" i="46"/>
  <c r="I34" i="46"/>
  <c r="M34" i="46"/>
  <c r="Q42" i="46"/>
  <c r="K44" i="46"/>
  <c r="M32" i="46"/>
  <c r="Q32" i="46"/>
  <c r="K35" i="46"/>
  <c r="K30" i="46"/>
  <c r="I30" i="46"/>
  <c r="I43" i="46"/>
  <c r="I44" i="46"/>
  <c r="Q44" i="46"/>
  <c r="O29" i="46"/>
  <c r="I41" i="46"/>
  <c r="O39" i="46"/>
  <c r="C13" i="55"/>
  <c r="Q41" i="46"/>
  <c r="K41" i="46"/>
  <c r="I38" i="46"/>
  <c r="M28" i="46"/>
  <c r="K29" i="46"/>
  <c r="M30" i="46"/>
  <c r="I42" i="46"/>
  <c r="Q29" i="46"/>
  <c r="G43" i="46"/>
  <c r="I29" i="46"/>
  <c r="M44" i="46"/>
  <c r="M43" i="46"/>
  <c r="G41" i="46"/>
  <c r="Q43" i="46"/>
  <c r="O41" i="46"/>
  <c r="K42" i="46"/>
  <c r="Q38" i="46"/>
  <c r="Q30" i="46"/>
  <c r="K38" i="46"/>
  <c r="G42" i="46"/>
  <c r="G44" i="46"/>
  <c r="Q28" i="46"/>
  <c r="G29" i="46"/>
  <c r="K28" i="46"/>
  <c r="G38" i="46"/>
  <c r="I28" i="46"/>
  <c r="G28" i="46"/>
  <c r="G46" i="46"/>
  <c r="I36" i="45"/>
  <c r="AC29" i="45"/>
  <c r="M45" i="54"/>
  <c r="M21" i="54"/>
  <c r="M31" i="54"/>
  <c r="M36" i="54"/>
  <c r="M40" i="54"/>
  <c r="M26" i="54"/>
  <c r="M16" i="54"/>
  <c r="M55" i="48"/>
  <c r="G51" i="46" l="1"/>
  <c r="S39" i="57"/>
  <c r="S40" i="57"/>
  <c r="G57" i="49"/>
  <c r="F25" i="52"/>
  <c r="BI25" i="52" s="1"/>
  <c r="S39" i="123"/>
  <c r="S40" i="123"/>
  <c r="S39" i="128"/>
  <c r="S40" i="128"/>
  <c r="S40" i="133"/>
  <c r="S39" i="133"/>
  <c r="Q47" i="46"/>
  <c r="H66" i="124" s="1"/>
  <c r="N52" i="48"/>
  <c r="D83" i="57"/>
  <c r="D83" i="128"/>
  <c r="AI40" i="52"/>
  <c r="D83" i="133"/>
  <c r="L55" i="48"/>
  <c r="D83" i="123"/>
  <c r="G41" i="49"/>
  <c r="Q63" i="46"/>
  <c r="Q64" i="46"/>
  <c r="I57" i="46"/>
  <c r="I58" i="46"/>
  <c r="M53" i="54"/>
  <c r="M63" i="54" s="1"/>
  <c r="N31" i="54" s="1"/>
  <c r="E18" i="56"/>
  <c r="H18" i="56" s="1"/>
  <c r="R18" i="56" s="1"/>
  <c r="S18" i="56" s="1"/>
  <c r="E18" i="127"/>
  <c r="E18" i="132"/>
  <c r="E18" i="122"/>
  <c r="E30" i="56"/>
  <c r="H30" i="56" s="1"/>
  <c r="R30" i="56" s="1"/>
  <c r="S30" i="56" s="1"/>
  <c r="E30" i="127"/>
  <c r="E30" i="132"/>
  <c r="E30" i="122"/>
  <c r="I38" i="45"/>
  <c r="I37" i="45"/>
  <c r="G47" i="46"/>
  <c r="G57" i="46"/>
  <c r="G58" i="46"/>
  <c r="G64" i="46"/>
  <c r="G63" i="46"/>
  <c r="K61" i="46"/>
  <c r="K60" i="46"/>
  <c r="Q58" i="46"/>
  <c r="Q57" i="46"/>
  <c r="O61" i="46"/>
  <c r="O60" i="46"/>
  <c r="O47" i="46"/>
  <c r="M58" i="46"/>
  <c r="M57" i="46"/>
  <c r="P13" i="126"/>
  <c r="E34" i="132"/>
  <c r="E34" i="127"/>
  <c r="E34" i="56"/>
  <c r="H34" i="56" s="1"/>
  <c r="R34" i="56" s="1"/>
  <c r="S34" i="56" s="1"/>
  <c r="E34" i="122"/>
  <c r="I60" i="46"/>
  <c r="I61" i="46"/>
  <c r="I63" i="46"/>
  <c r="I64" i="46"/>
  <c r="E26" i="56"/>
  <c r="H26" i="56" s="1"/>
  <c r="R26" i="56" s="1"/>
  <c r="S26" i="56" s="1"/>
  <c r="E26" i="132"/>
  <c r="E26" i="127"/>
  <c r="E26" i="122"/>
  <c r="I47" i="46"/>
  <c r="G54" i="46"/>
  <c r="M64" i="46"/>
  <c r="M63" i="46"/>
  <c r="M47" i="46"/>
  <c r="Q51" i="46"/>
  <c r="K51" i="46"/>
  <c r="K64" i="46"/>
  <c r="K63" i="46"/>
  <c r="AI36" i="52"/>
  <c r="D71" i="123"/>
  <c r="D71" i="128"/>
  <c r="N49" i="48"/>
  <c r="D71" i="57"/>
  <c r="D71" i="133"/>
  <c r="L51" i="48"/>
  <c r="G37" i="49"/>
  <c r="L36" i="48"/>
  <c r="M59" i="48"/>
  <c r="D26" i="133"/>
  <c r="D26" i="128"/>
  <c r="D26" i="57"/>
  <c r="D26" i="123"/>
  <c r="G22" i="49"/>
  <c r="AI21" i="52"/>
  <c r="N33" i="48"/>
  <c r="P13" i="55"/>
  <c r="P13" i="131"/>
  <c r="L44" i="48"/>
  <c r="D50" i="133"/>
  <c r="D50" i="128"/>
  <c r="D50" i="123"/>
  <c r="AI29" i="52"/>
  <c r="D50" i="57"/>
  <c r="G30" i="49"/>
  <c r="N41" i="48"/>
  <c r="K58" i="46"/>
  <c r="K57" i="46"/>
  <c r="O64" i="46"/>
  <c r="O63" i="46"/>
  <c r="E22" i="127"/>
  <c r="E22" i="56"/>
  <c r="H22" i="56" s="1"/>
  <c r="R22" i="56" s="1"/>
  <c r="S22" i="56" s="1"/>
  <c r="E22" i="122"/>
  <c r="E22" i="132"/>
  <c r="K47" i="46"/>
  <c r="K54" i="46"/>
  <c r="Q61" i="46"/>
  <c r="Q60" i="46"/>
  <c r="P55" i="48"/>
  <c r="E37" i="127"/>
  <c r="E37" i="56"/>
  <c r="H37" i="56" s="1"/>
  <c r="R37" i="56" s="1"/>
  <c r="S37" i="56" s="1"/>
  <c r="E37" i="122"/>
  <c r="E37" i="132"/>
  <c r="E41" i="127"/>
  <c r="E41" i="122"/>
  <c r="E41" i="56"/>
  <c r="N45" i="54"/>
  <c r="E41" i="132"/>
  <c r="G61" i="46"/>
  <c r="G60" i="46"/>
  <c r="O57" i="46"/>
  <c r="O58" i="46"/>
  <c r="I54" i="46"/>
  <c r="I51" i="46"/>
  <c r="Q54" i="46"/>
  <c r="M60" i="46"/>
  <c r="M61" i="46"/>
  <c r="P51" i="48"/>
  <c r="V39" i="48"/>
  <c r="U40" i="48"/>
  <c r="V40" i="48" s="1"/>
  <c r="E85" i="49"/>
  <c r="P13" i="121"/>
  <c r="AI33" i="52"/>
  <c r="D62" i="133"/>
  <c r="N45" i="48"/>
  <c r="D62" i="57"/>
  <c r="D62" i="128"/>
  <c r="L48" i="48"/>
  <c r="D62" i="123"/>
  <c r="G34" i="49"/>
  <c r="P44" i="48"/>
  <c r="D20" i="53" l="1"/>
  <c r="H32" i="129"/>
  <c r="H57" i="58"/>
  <c r="H57" i="129"/>
  <c r="H86" i="58"/>
  <c r="K20" i="53"/>
  <c r="H66" i="58"/>
  <c r="H77" i="58"/>
  <c r="H21" i="124"/>
  <c r="H71" i="134"/>
  <c r="H86" i="134"/>
  <c r="E20" i="53"/>
  <c r="H71" i="124"/>
  <c r="H77" i="124"/>
  <c r="H20" i="53"/>
  <c r="H78" i="134"/>
  <c r="H69" i="129"/>
  <c r="H47" i="129"/>
  <c r="H78" i="124"/>
  <c r="H24" i="129"/>
  <c r="H72" i="129"/>
  <c r="H30" i="124"/>
  <c r="H75" i="58"/>
  <c r="H29" i="134"/>
  <c r="H66" i="129"/>
  <c r="H60" i="58"/>
  <c r="H81" i="129"/>
  <c r="H23" i="58"/>
  <c r="H86" i="129"/>
  <c r="H53" i="134"/>
  <c r="M20" i="53"/>
  <c r="H74" i="129"/>
  <c r="H86" i="124"/>
  <c r="H87" i="124"/>
  <c r="H65" i="129"/>
  <c r="H74" i="58"/>
  <c r="H33" i="129"/>
  <c r="H80" i="134"/>
  <c r="H69" i="124"/>
  <c r="H75" i="124"/>
  <c r="H24" i="58"/>
  <c r="H87" i="58"/>
  <c r="H44" i="58"/>
  <c r="H24" i="124"/>
  <c r="H41" i="58"/>
  <c r="H36" i="124"/>
  <c r="H68" i="58"/>
  <c r="H87" i="134"/>
  <c r="H69" i="58"/>
  <c r="H42" i="58"/>
  <c r="H74" i="134"/>
  <c r="H45" i="134"/>
  <c r="H47" i="124"/>
  <c r="H35" i="124"/>
  <c r="H71" i="58"/>
  <c r="H57" i="134"/>
  <c r="H60" i="129"/>
  <c r="H24" i="134"/>
  <c r="H29" i="124"/>
  <c r="H23" i="124"/>
  <c r="Q52" i="46"/>
  <c r="M66" i="54"/>
  <c r="H48" i="129"/>
  <c r="H87" i="129"/>
  <c r="H56" i="124"/>
  <c r="H75" i="129"/>
  <c r="H45" i="124"/>
  <c r="H32" i="124"/>
  <c r="H77" i="134"/>
  <c r="H30" i="134"/>
  <c r="H30" i="58"/>
  <c r="H66" i="134"/>
  <c r="H80" i="124"/>
  <c r="H54" i="129"/>
  <c r="H81" i="58"/>
  <c r="H32" i="134"/>
  <c r="H20" i="134"/>
  <c r="H23" i="129"/>
  <c r="H74" i="124"/>
  <c r="L20" i="53"/>
  <c r="H65" i="124"/>
  <c r="H48" i="124"/>
  <c r="H42" i="134"/>
  <c r="H80" i="58"/>
  <c r="H65" i="58"/>
  <c r="I20" i="53"/>
  <c r="H53" i="58"/>
  <c r="H59" i="58"/>
  <c r="H20" i="129"/>
  <c r="H29" i="58"/>
  <c r="H36" i="58"/>
  <c r="H32" i="58"/>
  <c r="M61" i="54"/>
  <c r="N21" i="54" s="1"/>
  <c r="M64" i="54"/>
  <c r="N36" i="54" s="1"/>
  <c r="M65" i="54"/>
  <c r="N40" i="54" s="1"/>
  <c r="M62" i="54"/>
  <c r="N26" i="54" s="1"/>
  <c r="H42" i="129"/>
  <c r="H47" i="134"/>
  <c r="H20" i="58"/>
  <c r="H54" i="134"/>
  <c r="H23" i="134"/>
  <c r="H59" i="129"/>
  <c r="H71" i="129"/>
  <c r="H47" i="58"/>
  <c r="H30" i="129"/>
  <c r="H80" i="129"/>
  <c r="G20" i="53"/>
  <c r="H53" i="129"/>
  <c r="H35" i="134"/>
  <c r="H57" i="124"/>
  <c r="H42" i="124"/>
  <c r="H36" i="134"/>
  <c r="H35" i="129"/>
  <c r="H78" i="58"/>
  <c r="H44" i="134"/>
  <c r="H33" i="58"/>
  <c r="H33" i="124"/>
  <c r="H56" i="58"/>
  <c r="H21" i="58"/>
  <c r="H21" i="129"/>
  <c r="H72" i="58"/>
  <c r="H44" i="124"/>
  <c r="J20" i="53"/>
  <c r="N20" i="53"/>
  <c r="H77" i="129"/>
  <c r="H20" i="124"/>
  <c r="H36" i="129"/>
  <c r="H72" i="134"/>
  <c r="H68" i="124"/>
  <c r="H81" i="124"/>
  <c r="O20" i="53"/>
  <c r="H65" i="134"/>
  <c r="H78" i="129"/>
  <c r="H72" i="124"/>
  <c r="H68" i="134"/>
  <c r="I53" i="46"/>
  <c r="K53" i="46"/>
  <c r="H41" i="129"/>
  <c r="H33" i="134"/>
  <c r="H45" i="129"/>
  <c r="H54" i="58"/>
  <c r="H21" i="134"/>
  <c r="H29" i="129"/>
  <c r="H48" i="58"/>
  <c r="H56" i="129"/>
  <c r="H44" i="129"/>
  <c r="F20" i="53"/>
  <c r="H59" i="124"/>
  <c r="H75" i="134"/>
  <c r="H48" i="134"/>
  <c r="H60" i="124"/>
  <c r="H35" i="58"/>
  <c r="H53" i="124"/>
  <c r="H56" i="134"/>
  <c r="H68" i="129"/>
  <c r="H45" i="58"/>
  <c r="H81" i="134"/>
  <c r="H41" i="124"/>
  <c r="H69" i="134"/>
  <c r="H59" i="134"/>
  <c r="H54" i="124"/>
  <c r="H41" i="134"/>
  <c r="H60" i="134"/>
  <c r="M60" i="54"/>
  <c r="N16" i="54" s="1"/>
  <c r="F51" i="46"/>
  <c r="H51" i="46" s="1"/>
  <c r="F71" i="46" s="1"/>
  <c r="F54" i="46"/>
  <c r="R54" i="46" s="1"/>
  <c r="I74" i="46" s="1"/>
  <c r="Q53" i="46"/>
  <c r="G53" i="46"/>
  <c r="E86" i="49"/>
  <c r="H57" i="49"/>
  <c r="H75" i="49"/>
  <c r="S51" i="57"/>
  <c r="S52" i="57"/>
  <c r="S63" i="133"/>
  <c r="S64" i="133"/>
  <c r="G52" i="46"/>
  <c r="H37" i="132"/>
  <c r="K37" i="132" s="1"/>
  <c r="H22" i="122"/>
  <c r="K22" i="122" s="1"/>
  <c r="AI45" i="52"/>
  <c r="S28" i="128"/>
  <c r="S27" i="128"/>
  <c r="D95" i="128"/>
  <c r="F36" i="52"/>
  <c r="BI36" i="52" s="1"/>
  <c r="G68" i="49"/>
  <c r="H68" i="49" s="1"/>
  <c r="F36" i="58"/>
  <c r="F78" i="58"/>
  <c r="F69" i="124"/>
  <c r="F56" i="134"/>
  <c r="F59" i="134"/>
  <c r="F29" i="58"/>
  <c r="F71" i="58"/>
  <c r="F42" i="124"/>
  <c r="F81" i="134"/>
  <c r="F81" i="124"/>
  <c r="I18" i="53"/>
  <c r="F59" i="58"/>
  <c r="F74" i="134"/>
  <c r="F78" i="124"/>
  <c r="F33" i="129"/>
  <c r="F24" i="134"/>
  <c r="M18" i="53"/>
  <c r="F41" i="58"/>
  <c r="F75" i="134"/>
  <c r="F77" i="58"/>
  <c r="F48" i="124"/>
  <c r="F56" i="124"/>
  <c r="F41" i="124"/>
  <c r="F56" i="58"/>
  <c r="F21" i="58"/>
  <c r="F75" i="124"/>
  <c r="F69" i="134"/>
  <c r="F54" i="129"/>
  <c r="N18" i="53"/>
  <c r="F44" i="129"/>
  <c r="F30" i="134"/>
  <c r="F44" i="134"/>
  <c r="F68" i="134"/>
  <c r="F60" i="124"/>
  <c r="F56" i="129"/>
  <c r="F60" i="58"/>
  <c r="F45" i="134"/>
  <c r="F77" i="124"/>
  <c r="F36" i="124"/>
  <c r="F72" i="134"/>
  <c r="F75" i="58"/>
  <c r="F30" i="58"/>
  <c r="F66" i="124"/>
  <c r="F29" i="124"/>
  <c r="F57" i="134"/>
  <c r="F32" i="129"/>
  <c r="F47" i="129"/>
  <c r="F35" i="129"/>
  <c r="F47" i="134"/>
  <c r="F44" i="124"/>
  <c r="F42" i="129"/>
  <c r="F57" i="129"/>
  <c r="F47" i="124"/>
  <c r="F57" i="124"/>
  <c r="F47" i="58"/>
  <c r="F33" i="58"/>
  <c r="F65" i="129"/>
  <c r="F65" i="124"/>
  <c r="F48" i="58"/>
  <c r="H18" i="53"/>
  <c r="L18" i="53"/>
  <c r="F69" i="58"/>
  <c r="F35" i="124"/>
  <c r="F30" i="129"/>
  <c r="F32" i="58"/>
  <c r="F23" i="134"/>
  <c r="F74" i="58"/>
  <c r="F57" i="58"/>
  <c r="F72" i="129"/>
  <c r="F33" i="124"/>
  <c r="F21" i="124"/>
  <c r="F77" i="129"/>
  <c r="F81" i="58"/>
  <c r="F30" i="124"/>
  <c r="F80" i="134"/>
  <c r="F42" i="134"/>
  <c r="F66" i="58"/>
  <c r="F41" i="129"/>
  <c r="F53" i="129"/>
  <c r="F78" i="134"/>
  <c r="F45" i="129"/>
  <c r="F29" i="129"/>
  <c r="F65" i="134"/>
  <c r="F21" i="129"/>
  <c r="F21" i="134"/>
  <c r="F35" i="134"/>
  <c r="F60" i="129"/>
  <c r="F80" i="58"/>
  <c r="J18" i="53"/>
  <c r="F23" i="58"/>
  <c r="F45" i="58"/>
  <c r="F72" i="58"/>
  <c r="F71" i="134"/>
  <c r="F20" i="124"/>
  <c r="F41" i="134"/>
  <c r="F78" i="129"/>
  <c r="K18" i="53"/>
  <c r="F80" i="129"/>
  <c r="O18" i="53"/>
  <c r="F20" i="58"/>
  <c r="F68" i="124"/>
  <c r="F60" i="134"/>
  <c r="F32" i="134"/>
  <c r="F29" i="134"/>
  <c r="F20" i="134"/>
  <c r="G18" i="53"/>
  <c r="F18" i="53"/>
  <c r="F69" i="129"/>
  <c r="F42" i="58"/>
  <c r="F66" i="129"/>
  <c r="F68" i="129"/>
  <c r="F54" i="58"/>
  <c r="F23" i="124"/>
  <c r="F48" i="134"/>
  <c r="F59" i="124"/>
  <c r="F71" i="124"/>
  <c r="F48" i="129"/>
  <c r="F54" i="134"/>
  <c r="F36" i="134"/>
  <c r="F24" i="124"/>
  <c r="F54" i="124"/>
  <c r="F44" i="58"/>
  <c r="F74" i="129"/>
  <c r="F32" i="124"/>
  <c r="F53" i="58"/>
  <c r="F75" i="129"/>
  <c r="F59" i="129"/>
  <c r="F53" i="124"/>
  <c r="F23" i="129"/>
  <c r="F81" i="129"/>
  <c r="F80" i="124"/>
  <c r="F24" i="129"/>
  <c r="F45" i="124"/>
  <c r="E18" i="53"/>
  <c r="F72" i="124"/>
  <c r="F36" i="129"/>
  <c r="F35" i="58"/>
  <c r="F20" i="129"/>
  <c r="F71" i="129"/>
  <c r="F33" i="134"/>
  <c r="F65" i="58"/>
  <c r="F68" i="58"/>
  <c r="F74" i="124"/>
  <c r="F66" i="134"/>
  <c r="F53" i="134"/>
  <c r="F87" i="58"/>
  <c r="F86" i="58"/>
  <c r="F87" i="124"/>
  <c r="F24" i="58"/>
  <c r="F86" i="124"/>
  <c r="F77" i="134"/>
  <c r="F86" i="134"/>
  <c r="F87" i="134"/>
  <c r="D18" i="53"/>
  <c r="F86" i="129"/>
  <c r="F87" i="129"/>
  <c r="H30" i="127"/>
  <c r="K30" i="127" s="1"/>
  <c r="S85" i="123"/>
  <c r="S84" i="123"/>
  <c r="S84" i="128"/>
  <c r="S85" i="128"/>
  <c r="S63" i="123"/>
  <c r="S64" i="123"/>
  <c r="N59" i="48"/>
  <c r="E17" i="48" s="1"/>
  <c r="S28" i="57"/>
  <c r="S27" i="57"/>
  <c r="D95" i="57"/>
  <c r="S72" i="57"/>
  <c r="S73" i="57"/>
  <c r="G49" i="46"/>
  <c r="E42" i="58"/>
  <c r="E74" i="129"/>
  <c r="E30" i="124"/>
  <c r="E72" i="134"/>
  <c r="I17" i="53"/>
  <c r="F17" i="53"/>
  <c r="E32" i="58"/>
  <c r="E36" i="124"/>
  <c r="E42" i="134"/>
  <c r="E60" i="58"/>
  <c r="E81" i="58"/>
  <c r="E68" i="124"/>
  <c r="E20" i="129"/>
  <c r="E21" i="58"/>
  <c r="K17" i="53"/>
  <c r="E69" i="58"/>
  <c r="E47" i="58"/>
  <c r="E21" i="129"/>
  <c r="E71" i="129"/>
  <c r="E81" i="124"/>
  <c r="E23" i="134"/>
  <c r="E45" i="134"/>
  <c r="E41" i="124"/>
  <c r="E59" i="58"/>
  <c r="E87" i="134"/>
  <c r="E74" i="58"/>
  <c r="E56" i="124"/>
  <c r="E78" i="58"/>
  <c r="E44" i="58"/>
  <c r="E36" i="129"/>
  <c r="E23" i="124"/>
  <c r="E45" i="124"/>
  <c r="E44" i="134"/>
  <c r="E48" i="134"/>
  <c r="E59" i="124"/>
  <c r="E75" i="124"/>
  <c r="E24" i="134"/>
  <c r="E17" i="53"/>
  <c r="O17" i="53"/>
  <c r="E72" i="129"/>
  <c r="E80" i="58"/>
  <c r="E56" i="134"/>
  <c r="E68" i="129"/>
  <c r="E60" i="124"/>
  <c r="E66" i="134"/>
  <c r="E24" i="129"/>
  <c r="E35" i="58"/>
  <c r="E44" i="129"/>
  <c r="E47" i="124"/>
  <c r="E54" i="124"/>
  <c r="E53" i="134"/>
  <c r="E69" i="134"/>
  <c r="E66" i="58"/>
  <c r="E86" i="58"/>
  <c r="E65" i="134"/>
  <c r="E71" i="134"/>
  <c r="E48" i="129"/>
  <c r="E24" i="58"/>
  <c r="E35" i="134"/>
  <c r="E59" i="129"/>
  <c r="E53" i="124"/>
  <c r="E69" i="124"/>
  <c r="E57" i="134"/>
  <c r="E65" i="129"/>
  <c r="E56" i="58"/>
  <c r="H17" i="53"/>
  <c r="E23" i="129"/>
  <c r="E36" i="58"/>
  <c r="E65" i="124"/>
  <c r="E47" i="134"/>
  <c r="E48" i="58"/>
  <c r="E48" i="124"/>
  <c r="E53" i="129"/>
  <c r="E33" i="129"/>
  <c r="E75" i="134"/>
  <c r="E80" i="134"/>
  <c r="E35" i="124"/>
  <c r="E29" i="129"/>
  <c r="E81" i="129"/>
  <c r="E77" i="58"/>
  <c r="E42" i="129"/>
  <c r="E53" i="58"/>
  <c r="E36" i="134"/>
  <c r="E87" i="58"/>
  <c r="E42" i="124"/>
  <c r="E57" i="58"/>
  <c r="G17" i="53"/>
  <c r="E47" i="129"/>
  <c r="E32" i="134"/>
  <c r="E68" i="134"/>
  <c r="E23" i="58"/>
  <c r="E57" i="129"/>
  <c r="E41" i="134"/>
  <c r="E74" i="134"/>
  <c r="E77" i="129"/>
  <c r="E41" i="58"/>
  <c r="E20" i="58"/>
  <c r="E78" i="124"/>
  <c r="E54" i="58"/>
  <c r="E33" i="134"/>
  <c r="E21" i="124"/>
  <c r="E60" i="129"/>
  <c r="E87" i="129"/>
  <c r="E86" i="129"/>
  <c r="E87" i="124"/>
  <c r="E71" i="124"/>
  <c r="E66" i="129"/>
  <c r="E78" i="129"/>
  <c r="E45" i="58"/>
  <c r="E41" i="129"/>
  <c r="E30" i="58"/>
  <c r="E80" i="124"/>
  <c r="E35" i="129"/>
  <c r="E54" i="129"/>
  <c r="E72" i="58"/>
  <c r="E71" i="58"/>
  <c r="E29" i="134"/>
  <c r="E78" i="134"/>
  <c r="E33" i="58"/>
  <c r="E77" i="124"/>
  <c r="E33" i="124"/>
  <c r="E32" i="124"/>
  <c r="E29" i="58"/>
  <c r="E60" i="134"/>
  <c r="E45" i="129"/>
  <c r="E68" i="58"/>
  <c r="E54" i="134"/>
  <c r="E66" i="124"/>
  <c r="E20" i="124"/>
  <c r="E86" i="134"/>
  <c r="M17" i="53"/>
  <c r="E21" i="134"/>
  <c r="E24" i="124"/>
  <c r="E20" i="134"/>
  <c r="E81" i="134"/>
  <c r="E75" i="58"/>
  <c r="E30" i="129"/>
  <c r="E74" i="124"/>
  <c r="L17" i="53"/>
  <c r="E65" i="58"/>
  <c r="J17" i="53"/>
  <c r="E44" i="124"/>
  <c r="E56" i="129"/>
  <c r="E75" i="129"/>
  <c r="E69" i="129"/>
  <c r="E86" i="124"/>
  <c r="N17" i="53"/>
  <c r="E32" i="129"/>
  <c r="E29" i="124"/>
  <c r="D17" i="53"/>
  <c r="E30" i="134"/>
  <c r="E77" i="134"/>
  <c r="E57" i="124"/>
  <c r="E59" i="134"/>
  <c r="E72" i="124"/>
  <c r="E80" i="129"/>
  <c r="H30" i="132"/>
  <c r="H18" i="127"/>
  <c r="K18" i="127" s="1"/>
  <c r="N18" i="127" s="1"/>
  <c r="S63" i="128"/>
  <c r="S64" i="128"/>
  <c r="S51" i="123"/>
  <c r="S52" i="123"/>
  <c r="H34" i="127"/>
  <c r="H18" i="122"/>
  <c r="K18" i="122" s="1"/>
  <c r="S85" i="57"/>
  <c r="S84" i="57"/>
  <c r="H37" i="127"/>
  <c r="H22" i="132"/>
  <c r="K22" i="132" s="1"/>
  <c r="S52" i="133"/>
  <c r="S51" i="133"/>
  <c r="H26" i="132"/>
  <c r="K26" i="132" s="1"/>
  <c r="N26" i="132" s="1"/>
  <c r="Q26" i="132" s="1"/>
  <c r="H34" i="122"/>
  <c r="K34" i="122" s="1"/>
  <c r="F40" i="52"/>
  <c r="BI40" i="52" s="1"/>
  <c r="G72" i="49"/>
  <c r="H72" i="49" s="1"/>
  <c r="H37" i="122"/>
  <c r="K37" i="122" s="1"/>
  <c r="G45" i="49"/>
  <c r="G53" i="49"/>
  <c r="F21" i="52"/>
  <c r="S27" i="133"/>
  <c r="S28" i="133"/>
  <c r="D95" i="133"/>
  <c r="S73" i="128"/>
  <c r="S72" i="128"/>
  <c r="H26" i="122"/>
  <c r="K26" i="122" s="1"/>
  <c r="G65" i="49"/>
  <c r="H65" i="49" s="1"/>
  <c r="F33" i="52"/>
  <c r="BI33" i="52" s="1"/>
  <c r="S64" i="57"/>
  <c r="S63" i="57"/>
  <c r="G66" i="134"/>
  <c r="G32" i="129"/>
  <c r="G47" i="134"/>
  <c r="G42" i="134"/>
  <c r="G57" i="129"/>
  <c r="G60" i="129"/>
  <c r="G23" i="134"/>
  <c r="I19" i="53"/>
  <c r="G71" i="58"/>
  <c r="G53" i="129"/>
  <c r="G44" i="124"/>
  <c r="G68" i="129"/>
  <c r="G29" i="58"/>
  <c r="G57" i="124"/>
  <c r="G32" i="124"/>
  <c r="G23" i="124"/>
  <c r="G75" i="124"/>
  <c r="G74" i="134"/>
  <c r="G56" i="129"/>
  <c r="G21" i="129"/>
  <c r="G53" i="124"/>
  <c r="G36" i="58"/>
  <c r="G45" i="124"/>
  <c r="G20" i="129"/>
  <c r="G30" i="58"/>
  <c r="G41" i="58"/>
  <c r="G41" i="129"/>
  <c r="G65" i="124"/>
  <c r="J19" i="53"/>
  <c r="G81" i="129"/>
  <c r="G21" i="134"/>
  <c r="G60" i="134"/>
  <c r="G20" i="124"/>
  <c r="G75" i="134"/>
  <c r="G24" i="58"/>
  <c r="G48" i="58"/>
  <c r="H19" i="53"/>
  <c r="G29" i="124"/>
  <c r="G72" i="124"/>
  <c r="G36" i="124"/>
  <c r="G72" i="129"/>
  <c r="G80" i="58"/>
  <c r="G59" i="58"/>
  <c r="G60" i="124"/>
  <c r="G65" i="58"/>
  <c r="G54" i="124"/>
  <c r="G69" i="124"/>
  <c r="G24" i="134"/>
  <c r="G68" i="124"/>
  <c r="G66" i="58"/>
  <c r="G75" i="129"/>
  <c r="G21" i="58"/>
  <c r="G53" i="58"/>
  <c r="G48" i="134"/>
  <c r="G81" i="58"/>
  <c r="G71" i="124"/>
  <c r="G35" i="129"/>
  <c r="G54" i="134"/>
  <c r="G35" i="58"/>
  <c r="G59" i="124"/>
  <c r="G32" i="134"/>
  <c r="G44" i="129"/>
  <c r="G29" i="134"/>
  <c r="G45" i="58"/>
  <c r="G33" i="134"/>
  <c r="G81" i="134"/>
  <c r="G56" i="124"/>
  <c r="G71" i="134"/>
  <c r="G78" i="134"/>
  <c r="G56" i="58"/>
  <c r="G41" i="124"/>
  <c r="N19" i="53"/>
  <c r="G30" i="129"/>
  <c r="G44" i="58"/>
  <c r="G45" i="129"/>
  <c r="G29" i="129"/>
  <c r="G33" i="129"/>
  <c r="G30" i="124"/>
  <c r="G42" i="129"/>
  <c r="G66" i="129"/>
  <c r="G47" i="129"/>
  <c r="G53" i="134"/>
  <c r="G48" i="124"/>
  <c r="G54" i="58"/>
  <c r="G65" i="134"/>
  <c r="G57" i="134"/>
  <c r="G57" i="58"/>
  <c r="G33" i="124"/>
  <c r="G72" i="58"/>
  <c r="G69" i="134"/>
  <c r="G35" i="124"/>
  <c r="G68" i="134"/>
  <c r="G45" i="134"/>
  <c r="G71" i="129"/>
  <c r="E19" i="53"/>
  <c r="G74" i="129"/>
  <c r="G20" i="134"/>
  <c r="G74" i="124"/>
  <c r="G77" i="134"/>
  <c r="G23" i="58"/>
  <c r="G33" i="58"/>
  <c r="G44" i="134"/>
  <c r="K19" i="53"/>
  <c r="G80" i="134"/>
  <c r="G78" i="58"/>
  <c r="G65" i="129"/>
  <c r="G32" i="58"/>
  <c r="G59" i="134"/>
  <c r="G20" i="58"/>
  <c r="G48" i="129"/>
  <c r="G80" i="124"/>
  <c r="M19" i="53"/>
  <c r="G75" i="58"/>
  <c r="G66" i="124"/>
  <c r="G78" i="129"/>
  <c r="G69" i="58"/>
  <c r="G78" i="124"/>
  <c r="G56" i="134"/>
  <c r="G59" i="129"/>
  <c r="G77" i="129"/>
  <c r="G23" i="129"/>
  <c r="G54" i="129"/>
  <c r="G24" i="124"/>
  <c r="G36" i="134"/>
  <c r="G47" i="58"/>
  <c r="G80" i="129"/>
  <c r="G69" i="129"/>
  <c r="G81" i="124"/>
  <c r="G74" i="58"/>
  <c r="G47" i="124"/>
  <c r="G19" i="53"/>
  <c r="G77" i="124"/>
  <c r="G77" i="58"/>
  <c r="F19" i="53"/>
  <c r="L19" i="53"/>
  <c r="G35" i="134"/>
  <c r="G24" i="129"/>
  <c r="G42" i="58"/>
  <c r="G30" i="134"/>
  <c r="G87" i="134"/>
  <c r="G87" i="58"/>
  <c r="G42" i="124"/>
  <c r="G68" i="58"/>
  <c r="G21" i="124"/>
  <c r="O19" i="53"/>
  <c r="G87" i="129"/>
  <c r="G86" i="129"/>
  <c r="G41" i="134"/>
  <c r="G87" i="124"/>
  <c r="G86" i="124"/>
  <c r="G86" i="134"/>
  <c r="G36" i="129"/>
  <c r="G72" i="134"/>
  <c r="G86" i="58"/>
  <c r="G60" i="58"/>
  <c r="D19" i="53"/>
  <c r="H22" i="127"/>
  <c r="K22" i="127" s="1"/>
  <c r="N22" i="127" s="1"/>
  <c r="G61" i="49"/>
  <c r="H61" i="49" s="1"/>
  <c r="F29" i="52"/>
  <c r="BI29" i="52" s="1"/>
  <c r="S52" i="128"/>
  <c r="S51" i="128"/>
  <c r="S27" i="123"/>
  <c r="D95" i="123"/>
  <c r="S28" i="123"/>
  <c r="S73" i="133"/>
  <c r="S72" i="133"/>
  <c r="S73" i="123"/>
  <c r="S72" i="123"/>
  <c r="H26" i="127"/>
  <c r="I52" i="46"/>
  <c r="H34" i="132"/>
  <c r="K52" i="46"/>
  <c r="H30" i="122"/>
  <c r="K30" i="122" s="1"/>
  <c r="H18" i="132"/>
  <c r="S84" i="133"/>
  <c r="S85" i="133"/>
  <c r="N49" i="54" l="1"/>
  <c r="H54" i="46"/>
  <c r="F74" i="46" s="1"/>
  <c r="F84" i="46"/>
  <c r="R84" i="46" s="1"/>
  <c r="I85" i="49" s="1"/>
  <c r="H99" i="124"/>
  <c r="H99" i="134"/>
  <c r="H98" i="58"/>
  <c r="H98" i="134"/>
  <c r="AB20" i="53"/>
  <c r="H98" i="129"/>
  <c r="L54" i="46"/>
  <c r="H74" i="46" s="1"/>
  <c r="H99" i="129"/>
  <c r="J51" i="46"/>
  <c r="G71" i="46" s="1"/>
  <c r="J54" i="46"/>
  <c r="G74" i="46" s="1"/>
  <c r="H98" i="124"/>
  <c r="L51" i="46"/>
  <c r="H71" i="46" s="1"/>
  <c r="H99" i="58"/>
  <c r="M67" i="54"/>
  <c r="F53" i="46"/>
  <c r="H53" i="46" s="1"/>
  <c r="F73" i="46" s="1"/>
  <c r="F81" i="46"/>
  <c r="R51" i="46"/>
  <c r="I71" i="46" s="1"/>
  <c r="I57" i="124"/>
  <c r="K18" i="132"/>
  <c r="N18" i="132" s="1"/>
  <c r="N21" i="53"/>
  <c r="I81" i="134"/>
  <c r="M21" i="53"/>
  <c r="I54" i="134"/>
  <c r="I66" i="129"/>
  <c r="I54" i="58"/>
  <c r="I77" i="129"/>
  <c r="I23" i="58"/>
  <c r="I36" i="134"/>
  <c r="I81" i="129"/>
  <c r="I75" i="134"/>
  <c r="I48" i="58"/>
  <c r="I57" i="134"/>
  <c r="I35" i="134"/>
  <c r="I53" i="134"/>
  <c r="I68" i="129"/>
  <c r="I59" i="124"/>
  <c r="I23" i="124"/>
  <c r="I71" i="129"/>
  <c r="I30" i="124"/>
  <c r="O21" i="53"/>
  <c r="I29" i="58"/>
  <c r="I33" i="58"/>
  <c r="I30" i="58"/>
  <c r="I23" i="129"/>
  <c r="I65" i="134"/>
  <c r="I72" i="58"/>
  <c r="G98" i="134"/>
  <c r="G98" i="129"/>
  <c r="N22" i="132"/>
  <c r="Q22" i="132" s="1"/>
  <c r="R22" i="132" s="1"/>
  <c r="S22" i="132" s="1"/>
  <c r="F99" i="134"/>
  <c r="I72" i="124"/>
  <c r="G21" i="53"/>
  <c r="I56" i="124"/>
  <c r="K21" i="53"/>
  <c r="R22" i="127"/>
  <c r="S22" i="127" s="1"/>
  <c r="G98" i="58"/>
  <c r="G98" i="124"/>
  <c r="G99" i="129"/>
  <c r="R37" i="122"/>
  <c r="S37" i="122" s="1"/>
  <c r="R34" i="122"/>
  <c r="S34" i="122" s="1"/>
  <c r="R18" i="127"/>
  <c r="S18" i="127" s="1"/>
  <c r="I59" i="134"/>
  <c r="AB17" i="53"/>
  <c r="D21" i="53"/>
  <c r="I86" i="124"/>
  <c r="E98" i="124"/>
  <c r="I44" i="124"/>
  <c r="I74" i="124"/>
  <c r="I20" i="134"/>
  <c r="E98" i="134"/>
  <c r="I86" i="134"/>
  <c r="I68" i="58"/>
  <c r="I32" i="124"/>
  <c r="I78" i="134"/>
  <c r="I54" i="129"/>
  <c r="I41" i="129"/>
  <c r="I71" i="124"/>
  <c r="I60" i="129"/>
  <c r="I78" i="124"/>
  <c r="I74" i="134"/>
  <c r="I68" i="134"/>
  <c r="I57" i="58"/>
  <c r="I53" i="58"/>
  <c r="I29" i="129"/>
  <c r="I33" i="129"/>
  <c r="I47" i="134"/>
  <c r="H21" i="53"/>
  <c r="I69" i="124"/>
  <c r="I24" i="58"/>
  <c r="I86" i="58"/>
  <c r="E98" i="58"/>
  <c r="I54" i="124"/>
  <c r="I24" i="129"/>
  <c r="I56" i="134"/>
  <c r="E21" i="53"/>
  <c r="I48" i="134"/>
  <c r="I36" i="129"/>
  <c r="I74" i="58"/>
  <c r="I45" i="134"/>
  <c r="I21" i="129"/>
  <c r="I21" i="58"/>
  <c r="I60" i="58"/>
  <c r="F21" i="53"/>
  <c r="I74" i="129"/>
  <c r="G214" i="49"/>
  <c r="N17" i="48"/>
  <c r="F99" i="129"/>
  <c r="F98" i="134"/>
  <c r="F99" i="124"/>
  <c r="F52" i="46"/>
  <c r="I56" i="129"/>
  <c r="I41" i="124"/>
  <c r="I32" i="58"/>
  <c r="BI21" i="52"/>
  <c r="F44" i="52"/>
  <c r="BI44" i="52" s="1"/>
  <c r="I29" i="124"/>
  <c r="I69" i="129"/>
  <c r="J21" i="53"/>
  <c r="I30" i="129"/>
  <c r="I24" i="124"/>
  <c r="I20" i="124"/>
  <c r="I45" i="129"/>
  <c r="I33" i="124"/>
  <c r="I29" i="134"/>
  <c r="I35" i="129"/>
  <c r="I45" i="58"/>
  <c r="I87" i="124"/>
  <c r="E99" i="124"/>
  <c r="I21" i="124"/>
  <c r="I20" i="58"/>
  <c r="I41" i="134"/>
  <c r="I32" i="134"/>
  <c r="I42" i="124"/>
  <c r="I42" i="129"/>
  <c r="I35" i="124"/>
  <c r="I53" i="129"/>
  <c r="I65" i="124"/>
  <c r="I56" i="58"/>
  <c r="I53" i="124"/>
  <c r="I48" i="129"/>
  <c r="I66" i="58"/>
  <c r="I47" i="124"/>
  <c r="I66" i="134"/>
  <c r="I80" i="58"/>
  <c r="I24" i="134"/>
  <c r="I44" i="134"/>
  <c r="I44" i="58"/>
  <c r="I87" i="134"/>
  <c r="E99" i="134"/>
  <c r="I23" i="134"/>
  <c r="I47" i="58"/>
  <c r="I20" i="129"/>
  <c r="I42" i="134"/>
  <c r="I21" i="53"/>
  <c r="I42" i="58"/>
  <c r="S96" i="57"/>
  <c r="S97" i="57"/>
  <c r="F98" i="129"/>
  <c r="F98" i="58"/>
  <c r="N37" i="132"/>
  <c r="Q37" i="132" s="1"/>
  <c r="I30" i="134"/>
  <c r="L21" i="53"/>
  <c r="E99" i="129"/>
  <c r="I87" i="129"/>
  <c r="I35" i="58"/>
  <c r="I81" i="58"/>
  <c r="S96" i="123"/>
  <c r="S97" i="123"/>
  <c r="G99" i="124"/>
  <c r="G99" i="58"/>
  <c r="R30" i="122"/>
  <c r="S30" i="122" s="1"/>
  <c r="K34" i="132"/>
  <c r="K26" i="127"/>
  <c r="N26" i="127" s="1"/>
  <c r="AB19" i="53"/>
  <c r="G99" i="134"/>
  <c r="R26" i="122"/>
  <c r="S26" i="122" s="1"/>
  <c r="S97" i="133"/>
  <c r="S96" i="133"/>
  <c r="H53" i="49"/>
  <c r="G76" i="49"/>
  <c r="R26" i="132"/>
  <c r="S26" i="132" s="1"/>
  <c r="K37" i="127"/>
  <c r="N37" i="127" s="1"/>
  <c r="R18" i="122"/>
  <c r="S18" i="122" s="1"/>
  <c r="K34" i="127"/>
  <c r="N34" i="127" s="1"/>
  <c r="K30" i="132"/>
  <c r="I80" i="129"/>
  <c r="I77" i="134"/>
  <c r="I32" i="129"/>
  <c r="I75" i="129"/>
  <c r="I65" i="58"/>
  <c r="I75" i="58"/>
  <c r="I21" i="134"/>
  <c r="I66" i="124"/>
  <c r="I60" i="134"/>
  <c r="I77" i="124"/>
  <c r="I71" i="58"/>
  <c r="I80" i="124"/>
  <c r="I78" i="129"/>
  <c r="I86" i="129"/>
  <c r="E98" i="129"/>
  <c r="I33" i="134"/>
  <c r="I41" i="58"/>
  <c r="I57" i="129"/>
  <c r="I47" i="129"/>
  <c r="I87" i="58"/>
  <c r="E99" i="58"/>
  <c r="I77" i="58"/>
  <c r="I80" i="134"/>
  <c r="I48" i="124"/>
  <c r="I36" i="58"/>
  <c r="I65" i="129"/>
  <c r="I59" i="129"/>
  <c r="I71" i="134"/>
  <c r="I69" i="134"/>
  <c r="I44" i="129"/>
  <c r="I60" i="124"/>
  <c r="I72" i="129"/>
  <c r="I75" i="124"/>
  <c r="I45" i="124"/>
  <c r="I78" i="58"/>
  <c r="I59" i="58"/>
  <c r="I81" i="124"/>
  <c r="I69" i="58"/>
  <c r="I68" i="124"/>
  <c r="I36" i="124"/>
  <c r="I72" i="134"/>
  <c r="N30" i="127"/>
  <c r="R30" i="127" s="1"/>
  <c r="S30" i="127" s="1"/>
  <c r="AB18" i="53"/>
  <c r="F98" i="124"/>
  <c r="F99" i="58"/>
  <c r="S97" i="128"/>
  <c r="S96" i="128"/>
  <c r="R22" i="122"/>
  <c r="S22" i="122" s="1"/>
  <c r="H84" i="46" l="1"/>
  <c r="F85" i="49" s="1"/>
  <c r="H34" i="49" s="1"/>
  <c r="J53" i="46"/>
  <c r="G73" i="46" s="1"/>
  <c r="R81" i="46"/>
  <c r="I82" i="49" s="1"/>
  <c r="H81" i="46"/>
  <c r="F82" i="49" s="1"/>
  <c r="J81" i="46"/>
  <c r="G82" i="49" s="1"/>
  <c r="R53" i="46"/>
  <c r="I73" i="46" s="1"/>
  <c r="F83" i="46"/>
  <c r="H83" i="46" s="1"/>
  <c r="F84" i="49" s="1"/>
  <c r="L53" i="46"/>
  <c r="H73" i="46" s="1"/>
  <c r="L84" i="46"/>
  <c r="H85" i="49" s="1"/>
  <c r="J26" i="49" s="1"/>
  <c r="J84" i="46"/>
  <c r="G85" i="49" s="1"/>
  <c r="I34" i="49" s="1"/>
  <c r="L81" i="46"/>
  <c r="H82" i="49" s="1"/>
  <c r="Q18" i="132"/>
  <c r="R18" i="132" s="1"/>
  <c r="S18" i="132" s="1"/>
  <c r="R34" i="127"/>
  <c r="S34" i="127" s="1"/>
  <c r="I99" i="129"/>
  <c r="L52" i="46"/>
  <c r="H72" i="46" s="1"/>
  <c r="J52" i="46"/>
  <c r="G72" i="46" s="1"/>
  <c r="R52" i="46"/>
  <c r="I72" i="46" s="1"/>
  <c r="H52" i="46"/>
  <c r="F72" i="46" s="1"/>
  <c r="F76" i="46" s="1"/>
  <c r="F82" i="46"/>
  <c r="I98" i="58"/>
  <c r="AB21" i="53"/>
  <c r="R37" i="127"/>
  <c r="S37" i="127" s="1"/>
  <c r="K37" i="49"/>
  <c r="K34" i="49"/>
  <c r="K41" i="49"/>
  <c r="K30" i="49"/>
  <c r="K26" i="49"/>
  <c r="K22" i="49"/>
  <c r="K44" i="49"/>
  <c r="N34" i="132"/>
  <c r="I99" i="134"/>
  <c r="R37" i="132"/>
  <c r="S37" i="132" s="1"/>
  <c r="I98" i="134"/>
  <c r="I98" i="124"/>
  <c r="N30" i="132"/>
  <c r="Q30" i="132" s="1"/>
  <c r="R30" i="132" s="1"/>
  <c r="S30" i="132" s="1"/>
  <c r="I99" i="58"/>
  <c r="I98" i="129"/>
  <c r="I99" i="124"/>
  <c r="R26" i="127"/>
  <c r="S26" i="127" s="1"/>
  <c r="H30" i="49" l="1"/>
  <c r="E52" i="58" s="1"/>
  <c r="G76" i="46"/>
  <c r="I37" i="49"/>
  <c r="F73" i="58" s="1"/>
  <c r="H44" i="49"/>
  <c r="E94" i="58" s="1"/>
  <c r="H22" i="49"/>
  <c r="E28" i="124" s="1"/>
  <c r="H41" i="49"/>
  <c r="E85" i="134" s="1"/>
  <c r="H37" i="49"/>
  <c r="E73" i="58" s="1"/>
  <c r="H26" i="49"/>
  <c r="E40" i="134" s="1"/>
  <c r="I22" i="49"/>
  <c r="F28" i="129" s="1"/>
  <c r="I41" i="49"/>
  <c r="F85" i="134" s="1"/>
  <c r="I26" i="49"/>
  <c r="F40" i="134" s="1"/>
  <c r="I76" i="46"/>
  <c r="H76" i="46"/>
  <c r="L83" i="46"/>
  <c r="H84" i="49" s="1"/>
  <c r="J41" i="49"/>
  <c r="J83" i="46"/>
  <c r="G84" i="49" s="1"/>
  <c r="I44" i="49"/>
  <c r="F94" i="134" s="1"/>
  <c r="I30" i="49"/>
  <c r="F52" i="134" s="1"/>
  <c r="R83" i="46"/>
  <c r="I84" i="49" s="1"/>
  <c r="J37" i="49"/>
  <c r="J30" i="49"/>
  <c r="G52" i="134" s="1"/>
  <c r="J22" i="49"/>
  <c r="G28" i="129" s="1"/>
  <c r="J44" i="49"/>
  <c r="G94" i="124" s="1"/>
  <c r="J34" i="49"/>
  <c r="G64" i="124" s="1"/>
  <c r="Q34" i="132"/>
  <c r="R34" i="132" s="1"/>
  <c r="S34" i="132" s="1"/>
  <c r="F64" i="129"/>
  <c r="F64" i="134"/>
  <c r="F64" i="124"/>
  <c r="F64" i="58"/>
  <c r="K42" i="49"/>
  <c r="K27" i="49"/>
  <c r="K38" i="49"/>
  <c r="K19" i="49"/>
  <c r="K35" i="49"/>
  <c r="K23" i="49"/>
  <c r="K31" i="49"/>
  <c r="H94" i="124"/>
  <c r="H94" i="58"/>
  <c r="H94" i="129"/>
  <c r="H94" i="134"/>
  <c r="G40" i="124"/>
  <c r="G40" i="134"/>
  <c r="G40" i="129"/>
  <c r="G40" i="58"/>
  <c r="H28" i="58"/>
  <c r="H28" i="129"/>
  <c r="H28" i="134"/>
  <c r="H28" i="124"/>
  <c r="H64" i="129"/>
  <c r="H64" i="58"/>
  <c r="H64" i="134"/>
  <c r="H64" i="124"/>
  <c r="J35" i="49"/>
  <c r="J27" i="49"/>
  <c r="J42" i="49"/>
  <c r="J23" i="49"/>
  <c r="J31" i="49"/>
  <c r="J19" i="49"/>
  <c r="J38" i="49"/>
  <c r="H27" i="49"/>
  <c r="H35" i="49"/>
  <c r="H38" i="49"/>
  <c r="H23" i="49"/>
  <c r="H31" i="49"/>
  <c r="H42" i="49"/>
  <c r="H19" i="49"/>
  <c r="H85" i="124"/>
  <c r="H85" i="129"/>
  <c r="H85" i="58"/>
  <c r="H85" i="134"/>
  <c r="H40" i="58"/>
  <c r="H40" i="124"/>
  <c r="H40" i="129"/>
  <c r="H40" i="134"/>
  <c r="H73" i="124"/>
  <c r="H73" i="129"/>
  <c r="H73" i="58"/>
  <c r="H73" i="134"/>
  <c r="J82" i="46"/>
  <c r="R82" i="46"/>
  <c r="L82" i="46"/>
  <c r="H82" i="46"/>
  <c r="F85" i="46"/>
  <c r="E64" i="129"/>
  <c r="E64" i="134"/>
  <c r="E64" i="58"/>
  <c r="E64" i="124"/>
  <c r="H52" i="134"/>
  <c r="H52" i="58"/>
  <c r="H52" i="124"/>
  <c r="H52" i="129"/>
  <c r="I42" i="49"/>
  <c r="I38" i="49"/>
  <c r="I23" i="49"/>
  <c r="I31" i="49"/>
  <c r="I35" i="49"/>
  <c r="I27" i="49"/>
  <c r="I19" i="49"/>
  <c r="E52" i="129" l="1"/>
  <c r="E52" i="134"/>
  <c r="I52" i="134" s="1"/>
  <c r="F73" i="124"/>
  <c r="E52" i="124"/>
  <c r="F78" i="46"/>
  <c r="F73" i="129"/>
  <c r="E28" i="134"/>
  <c r="F73" i="134"/>
  <c r="F28" i="124"/>
  <c r="E28" i="58"/>
  <c r="E28" i="129"/>
  <c r="I28" i="129" s="1"/>
  <c r="E73" i="124"/>
  <c r="E85" i="124"/>
  <c r="E85" i="58"/>
  <c r="E85" i="129"/>
  <c r="E73" i="134"/>
  <c r="E73" i="129"/>
  <c r="E40" i="124"/>
  <c r="L26" i="49"/>
  <c r="F52" i="129"/>
  <c r="F85" i="124"/>
  <c r="F28" i="58"/>
  <c r="L37" i="49"/>
  <c r="E94" i="124"/>
  <c r="F85" i="129"/>
  <c r="F52" i="58"/>
  <c r="F85" i="58"/>
  <c r="E40" i="129"/>
  <c r="F94" i="124"/>
  <c r="L41" i="49"/>
  <c r="E94" i="134"/>
  <c r="E94" i="129"/>
  <c r="F40" i="129"/>
  <c r="E40" i="58"/>
  <c r="F28" i="134"/>
  <c r="F52" i="124"/>
  <c r="F40" i="124"/>
  <c r="F40" i="58"/>
  <c r="L22" i="49"/>
  <c r="G85" i="134"/>
  <c r="I85" i="134" s="1"/>
  <c r="G28" i="134"/>
  <c r="G85" i="124"/>
  <c r="G94" i="58"/>
  <c r="G85" i="58"/>
  <c r="G28" i="58"/>
  <c r="L44" i="49"/>
  <c r="G85" i="129"/>
  <c r="F94" i="58"/>
  <c r="G64" i="58"/>
  <c r="I64" i="58" s="1"/>
  <c r="G52" i="58"/>
  <c r="G73" i="134"/>
  <c r="G73" i="129"/>
  <c r="L34" i="49"/>
  <c r="G64" i="129"/>
  <c r="I64" i="129" s="1"/>
  <c r="G73" i="124"/>
  <c r="G64" i="134"/>
  <c r="I64" i="134" s="1"/>
  <c r="G73" i="58"/>
  <c r="I73" i="58" s="1"/>
  <c r="G28" i="124"/>
  <c r="L30" i="49"/>
  <c r="G52" i="129"/>
  <c r="F94" i="129"/>
  <c r="G52" i="124"/>
  <c r="G94" i="134"/>
  <c r="G94" i="129"/>
  <c r="I40" i="134"/>
  <c r="H55" i="129"/>
  <c r="H55" i="134"/>
  <c r="H55" i="58"/>
  <c r="H55" i="124"/>
  <c r="H76" i="124"/>
  <c r="H76" i="134"/>
  <c r="H76" i="58"/>
  <c r="H76" i="129"/>
  <c r="F43" i="129"/>
  <c r="F43" i="134"/>
  <c r="F43" i="58"/>
  <c r="F43" i="124"/>
  <c r="F76" i="134"/>
  <c r="F76" i="129"/>
  <c r="F76" i="124"/>
  <c r="F76" i="58"/>
  <c r="I64" i="124"/>
  <c r="H83" i="49"/>
  <c r="L85" i="46"/>
  <c r="L31" i="49"/>
  <c r="E55" i="124"/>
  <c r="E55" i="134"/>
  <c r="E55" i="58"/>
  <c r="E55" i="129"/>
  <c r="L27" i="49"/>
  <c r="E43" i="134"/>
  <c r="E43" i="58"/>
  <c r="E43" i="129"/>
  <c r="E43" i="124"/>
  <c r="G55" i="58"/>
  <c r="G55" i="134"/>
  <c r="G55" i="124"/>
  <c r="G55" i="129"/>
  <c r="G43" i="129"/>
  <c r="G43" i="124"/>
  <c r="G43" i="134"/>
  <c r="G43" i="58"/>
  <c r="H31" i="124"/>
  <c r="H31" i="129"/>
  <c r="H31" i="134"/>
  <c r="H31" i="58"/>
  <c r="H43" i="134"/>
  <c r="H43" i="58"/>
  <c r="H43" i="124"/>
  <c r="H43" i="129"/>
  <c r="F55" i="124"/>
  <c r="F55" i="129"/>
  <c r="F55" i="58"/>
  <c r="F55" i="134"/>
  <c r="G83" i="49"/>
  <c r="J85" i="46"/>
  <c r="L19" i="49"/>
  <c r="E19" i="134"/>
  <c r="E19" i="124"/>
  <c r="E19" i="129"/>
  <c r="E19" i="58"/>
  <c r="E76" i="129"/>
  <c r="L38" i="49"/>
  <c r="E76" i="124"/>
  <c r="E76" i="134"/>
  <c r="E76" i="58"/>
  <c r="G76" i="58"/>
  <c r="G76" i="134"/>
  <c r="G76" i="129"/>
  <c r="G76" i="124"/>
  <c r="G88" i="58"/>
  <c r="G88" i="134"/>
  <c r="G88" i="129"/>
  <c r="G88" i="124"/>
  <c r="H19" i="134"/>
  <c r="H19" i="58"/>
  <c r="H19" i="129"/>
  <c r="H19" i="124"/>
  <c r="F19" i="124"/>
  <c r="F19" i="134"/>
  <c r="F19" i="58"/>
  <c r="F19" i="129"/>
  <c r="F31" i="124"/>
  <c r="F31" i="58"/>
  <c r="F31" i="129"/>
  <c r="F31" i="134"/>
  <c r="F83" i="49"/>
  <c r="H85" i="46"/>
  <c r="E88" i="58"/>
  <c r="L42" i="49"/>
  <c r="E88" i="134"/>
  <c r="E88" i="124"/>
  <c r="E88" i="129"/>
  <c r="L35" i="49"/>
  <c r="E67" i="129"/>
  <c r="E67" i="124"/>
  <c r="E67" i="58"/>
  <c r="E67" i="134"/>
  <c r="G19" i="124"/>
  <c r="G19" i="58"/>
  <c r="G19" i="134"/>
  <c r="G19" i="129"/>
  <c r="F67" i="124"/>
  <c r="F67" i="134"/>
  <c r="F67" i="129"/>
  <c r="F67" i="58"/>
  <c r="F88" i="58"/>
  <c r="F88" i="129"/>
  <c r="F88" i="124"/>
  <c r="F88" i="134"/>
  <c r="I83" i="49"/>
  <c r="R85" i="46"/>
  <c r="I86" i="49" s="1"/>
  <c r="E31" i="58"/>
  <c r="L23" i="49"/>
  <c r="E31" i="134"/>
  <c r="E31" i="129"/>
  <c r="E31" i="124"/>
  <c r="G31" i="129"/>
  <c r="G31" i="124"/>
  <c r="G31" i="58"/>
  <c r="G31" i="134"/>
  <c r="G67" i="124"/>
  <c r="G67" i="129"/>
  <c r="G67" i="58"/>
  <c r="G67" i="134"/>
  <c r="H67" i="129"/>
  <c r="H67" i="134"/>
  <c r="H67" i="58"/>
  <c r="H67" i="124"/>
  <c r="H88" i="134"/>
  <c r="H88" i="124"/>
  <c r="H88" i="58"/>
  <c r="H88" i="129"/>
  <c r="I52" i="58" l="1"/>
  <c r="I94" i="134"/>
  <c r="I52" i="129"/>
  <c r="I40" i="124"/>
  <c r="I28" i="124"/>
  <c r="I40" i="58"/>
  <c r="I28" i="134"/>
  <c r="I85" i="124"/>
  <c r="I73" i="124"/>
  <c r="I85" i="58"/>
  <c r="I94" i="124"/>
  <c r="I73" i="134"/>
  <c r="I73" i="129"/>
  <c r="I52" i="124"/>
  <c r="I28" i="58"/>
  <c r="I85" i="129"/>
  <c r="I40" i="129"/>
  <c r="I94" i="58"/>
  <c r="P22" i="49"/>
  <c r="I94" i="129"/>
  <c r="I76" i="134"/>
  <c r="I43" i="58"/>
  <c r="I55" i="58"/>
  <c r="I76" i="124"/>
  <c r="I88" i="129"/>
  <c r="I31" i="124"/>
  <c r="I31" i="58"/>
  <c r="I67" i="124"/>
  <c r="I43" i="129"/>
  <c r="I55" i="129"/>
  <c r="I19" i="134"/>
  <c r="I88" i="124"/>
  <c r="P19" i="49"/>
  <c r="I67" i="129"/>
  <c r="I88" i="134"/>
  <c r="I19" i="129"/>
  <c r="I24" i="49"/>
  <c r="I43" i="49"/>
  <c r="I32" i="49"/>
  <c r="I36" i="49"/>
  <c r="I20" i="49"/>
  <c r="I28" i="49"/>
  <c r="I39" i="49"/>
  <c r="G86" i="49"/>
  <c r="I43" i="134"/>
  <c r="I55" i="134"/>
  <c r="I67" i="58"/>
  <c r="I88" i="58"/>
  <c r="I31" i="129"/>
  <c r="I19" i="58"/>
  <c r="I31" i="134"/>
  <c r="K43" i="49"/>
  <c r="K32" i="49"/>
  <c r="K20" i="49"/>
  <c r="K36" i="49"/>
  <c r="K24" i="49"/>
  <c r="K28" i="49"/>
  <c r="K39" i="49"/>
  <c r="I67" i="134"/>
  <c r="H39" i="49"/>
  <c r="H28" i="49"/>
  <c r="H20" i="49"/>
  <c r="H36" i="49"/>
  <c r="H24" i="49"/>
  <c r="H32" i="49"/>
  <c r="H43" i="49"/>
  <c r="F86" i="49"/>
  <c r="I76" i="58"/>
  <c r="I76" i="129"/>
  <c r="I19" i="124"/>
  <c r="I43" i="124"/>
  <c r="I55" i="124"/>
  <c r="J24" i="49"/>
  <c r="J36" i="49"/>
  <c r="J39" i="49"/>
  <c r="J43" i="49"/>
  <c r="J32" i="49"/>
  <c r="J28" i="49"/>
  <c r="J20" i="49"/>
  <c r="H86" i="49"/>
  <c r="E79" i="129" l="1"/>
  <c r="L39" i="49"/>
  <c r="E79" i="134"/>
  <c r="E79" i="124"/>
  <c r="E79" i="58"/>
  <c r="G22" i="124"/>
  <c r="G22" i="58"/>
  <c r="G22" i="134"/>
  <c r="G22" i="129"/>
  <c r="J45" i="49"/>
  <c r="G70" i="129"/>
  <c r="G70" i="134"/>
  <c r="G70" i="58"/>
  <c r="G70" i="124"/>
  <c r="G58" i="58"/>
  <c r="G58" i="134"/>
  <c r="G58" i="129"/>
  <c r="G58" i="124"/>
  <c r="G34" i="129"/>
  <c r="G34" i="58"/>
  <c r="G34" i="124"/>
  <c r="G34" i="134"/>
  <c r="L32" i="49"/>
  <c r="E58" i="124"/>
  <c r="E58" i="58"/>
  <c r="E58" i="134"/>
  <c r="E58" i="129"/>
  <c r="L28" i="49"/>
  <c r="E46" i="134"/>
  <c r="E46" i="58"/>
  <c r="E46" i="124"/>
  <c r="E46" i="129"/>
  <c r="H46" i="129"/>
  <c r="H46" i="134"/>
  <c r="H46" i="124"/>
  <c r="H46" i="58"/>
  <c r="H58" i="58"/>
  <c r="H58" i="134"/>
  <c r="H58" i="129"/>
  <c r="H58" i="124"/>
  <c r="F22" i="134"/>
  <c r="F22" i="58"/>
  <c r="F22" i="129"/>
  <c r="F22" i="124"/>
  <c r="I45" i="49"/>
  <c r="F34" i="134"/>
  <c r="F34" i="58"/>
  <c r="F34" i="129"/>
  <c r="F34" i="124"/>
  <c r="G91" i="129"/>
  <c r="G91" i="58"/>
  <c r="G91" i="124"/>
  <c r="G91" i="134"/>
  <c r="E34" i="129"/>
  <c r="L24" i="49"/>
  <c r="E34" i="58"/>
  <c r="E34" i="134"/>
  <c r="E34" i="124"/>
  <c r="H91" i="129"/>
  <c r="H91" i="124"/>
  <c r="H91" i="134"/>
  <c r="H91" i="58"/>
  <c r="G79" i="129"/>
  <c r="G79" i="58"/>
  <c r="G79" i="134"/>
  <c r="G79" i="124"/>
  <c r="E70" i="58"/>
  <c r="E70" i="124"/>
  <c r="L36" i="49"/>
  <c r="E70" i="129"/>
  <c r="E70" i="134"/>
  <c r="H70" i="58"/>
  <c r="H70" i="129"/>
  <c r="H70" i="134"/>
  <c r="H70" i="124"/>
  <c r="F79" i="58"/>
  <c r="F79" i="124"/>
  <c r="F79" i="129"/>
  <c r="F79" i="134"/>
  <c r="F58" i="124"/>
  <c r="F58" i="58"/>
  <c r="F58" i="129"/>
  <c r="F58" i="134"/>
  <c r="H34" i="129"/>
  <c r="H34" i="134"/>
  <c r="H34" i="124"/>
  <c r="H34" i="58"/>
  <c r="F70" i="124"/>
  <c r="F70" i="58"/>
  <c r="F70" i="129"/>
  <c r="F70" i="134"/>
  <c r="G46" i="58"/>
  <c r="G46" i="129"/>
  <c r="G46" i="124"/>
  <c r="G46" i="134"/>
  <c r="E91" i="58"/>
  <c r="E91" i="134"/>
  <c r="E91" i="129"/>
  <c r="L43" i="49"/>
  <c r="E91" i="124"/>
  <c r="E22" i="134"/>
  <c r="E22" i="129"/>
  <c r="E22" i="58"/>
  <c r="E22" i="124"/>
  <c r="L20" i="49"/>
  <c r="H45" i="49"/>
  <c r="H79" i="129"/>
  <c r="H79" i="58"/>
  <c r="H79" i="124"/>
  <c r="H79" i="134"/>
  <c r="H22" i="58"/>
  <c r="H22" i="134"/>
  <c r="H22" i="129"/>
  <c r="H22" i="124"/>
  <c r="K45" i="49"/>
  <c r="C20" i="53" s="1"/>
  <c r="F46" i="58"/>
  <c r="F46" i="134"/>
  <c r="F46" i="124"/>
  <c r="F46" i="129"/>
  <c r="F91" i="134"/>
  <c r="F91" i="124"/>
  <c r="F91" i="129"/>
  <c r="F91" i="58"/>
  <c r="F97" i="129" l="1"/>
  <c r="I22" i="129"/>
  <c r="I79" i="124"/>
  <c r="F97" i="58"/>
  <c r="I70" i="58"/>
  <c r="G97" i="58"/>
  <c r="I91" i="129"/>
  <c r="E97" i="129"/>
  <c r="I58" i="129"/>
  <c r="AC20" i="53"/>
  <c r="I22" i="58"/>
  <c r="H97" i="129"/>
  <c r="I46" i="129"/>
  <c r="H97" i="58"/>
  <c r="G97" i="129"/>
  <c r="I79" i="134"/>
  <c r="P20" i="49"/>
  <c r="P23" i="49" s="1"/>
  <c r="L45" i="49"/>
  <c r="I22" i="134"/>
  <c r="I91" i="134"/>
  <c r="E97" i="134"/>
  <c r="H97" i="134"/>
  <c r="I34" i="134"/>
  <c r="G97" i="134"/>
  <c r="I46" i="58"/>
  <c r="I58" i="134"/>
  <c r="C19" i="53"/>
  <c r="AD19" i="53"/>
  <c r="AD23" i="53" s="1"/>
  <c r="I70" i="134"/>
  <c r="I58" i="124"/>
  <c r="AD17" i="53"/>
  <c r="C17" i="53"/>
  <c r="I70" i="129"/>
  <c r="I34" i="124"/>
  <c r="I34" i="129"/>
  <c r="I46" i="124"/>
  <c r="F97" i="124"/>
  <c r="F97" i="134"/>
  <c r="I22" i="124"/>
  <c r="I91" i="124"/>
  <c r="E97" i="124"/>
  <c r="I91" i="58"/>
  <c r="E97" i="58"/>
  <c r="I70" i="124"/>
  <c r="H97" i="124"/>
  <c r="I34" i="58"/>
  <c r="G97" i="124"/>
  <c r="AD18" i="53"/>
  <c r="C18" i="53"/>
  <c r="I46" i="134"/>
  <c r="I58" i="58"/>
  <c r="I79" i="58"/>
  <c r="I79" i="129"/>
  <c r="AC18" i="53" l="1"/>
  <c r="I97" i="124"/>
  <c r="I97" i="134"/>
  <c r="AC17" i="53"/>
  <c r="C21" i="53"/>
  <c r="C28" i="53" s="1"/>
  <c r="I97" i="58"/>
  <c r="AD21" i="53"/>
  <c r="AC19" i="53"/>
  <c r="I97" i="129"/>
  <c r="C30" i="53" l="1"/>
  <c r="AC21" i="53"/>
  <c r="C31" i="53"/>
  <c r="C29"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W7" authorId="0" shapeId="0" xr:uid="{00000000-0006-0000-0200-000001000000}">
      <text>
        <r>
          <rPr>
            <b/>
            <sz val="8"/>
            <color indexed="10"/>
            <rFont val="Tahoma"/>
            <family val="2"/>
          </rPr>
          <t>NOTA:</t>
        </r>
        <r>
          <rPr>
            <sz val="8"/>
            <color indexed="81"/>
            <rFont val="Tahoma"/>
            <family val="2"/>
          </rPr>
          <t xml:space="preserve"> En los Sistemas Agroforestales solo se financia el componente Forestal.
</t>
        </r>
      </text>
    </comment>
    <comment ref="B8" authorId="0" shapeId="0" xr:uid="{00000000-0006-0000-0200-000003000000}">
      <text>
        <r>
          <rPr>
            <sz val="8"/>
            <color indexed="81"/>
            <rFont val="Tahoma"/>
            <family val="2"/>
          </rPr>
          <t>Escriba el nombre (Sigla) de la Corporación o Autoridad Ambiental Urbana.</t>
        </r>
        <r>
          <rPr>
            <sz val="8"/>
            <color indexed="81"/>
            <rFont val="Tahoma"/>
            <family val="2"/>
          </rPr>
          <t xml:space="preserve">
</t>
        </r>
      </text>
    </comment>
    <comment ref="I8" authorId="0" shapeId="0" xr:uid="{00000000-0006-0000-0200-000004000000}">
      <text>
        <r>
          <rPr>
            <sz val="8"/>
            <color indexed="81"/>
            <rFont val="Tahoma"/>
            <family val="2"/>
          </rPr>
          <t>Escriba el nombre (Sigla) de la Corporación o Autoridad Ambiental Urbana.</t>
        </r>
        <r>
          <rPr>
            <sz val="8"/>
            <color indexed="81"/>
            <rFont val="Tahoma"/>
            <family val="2"/>
          </rPr>
          <t xml:space="preserve">
</t>
        </r>
      </text>
    </comment>
    <comment ref="O8" authorId="0" shapeId="0" xr:uid="{00000000-0006-0000-0200-000005000000}">
      <text>
        <r>
          <rPr>
            <sz val="8"/>
            <color indexed="81"/>
            <rFont val="Tahoma"/>
            <family val="2"/>
          </rPr>
          <t>Escriba el nombre (Sigla) de la Corporación o Autoridad Ambiental Urbana.</t>
        </r>
        <r>
          <rPr>
            <sz val="8"/>
            <color indexed="81"/>
            <rFont val="Tahoma"/>
            <family val="2"/>
          </rPr>
          <t xml:space="preserve">
</t>
        </r>
      </text>
    </comment>
    <comment ref="V8" authorId="0" shapeId="0" xr:uid="{00000000-0006-0000-0200-000006000000}">
      <text>
        <r>
          <rPr>
            <sz val="8"/>
            <color indexed="81"/>
            <rFont val="Tahoma"/>
            <family val="2"/>
          </rPr>
          <t>Escriba el nombre (Sigla) de la Corporación o Autoridad Ambiental Urbana.</t>
        </r>
        <r>
          <rPr>
            <sz val="8"/>
            <color indexed="81"/>
            <rFont val="Tahoma"/>
            <family val="2"/>
          </rPr>
          <t xml:space="preserve">
</t>
        </r>
      </text>
    </comment>
    <comment ref="AB8" authorId="0" shapeId="0" xr:uid="{00000000-0006-0000-0200-000009000000}">
      <text>
        <r>
          <rPr>
            <sz val="8"/>
            <color indexed="81"/>
            <rFont val="Tahoma"/>
            <family val="2"/>
          </rPr>
          <t>Escriba el nombre (Sigla) de la Corporación o Autoridad Ambiental Urbana.</t>
        </r>
        <r>
          <rPr>
            <sz val="8"/>
            <color indexed="81"/>
            <rFont val="Tahoma"/>
            <family val="2"/>
          </rPr>
          <t xml:space="preserve">
</t>
        </r>
      </text>
    </comment>
    <comment ref="B9" authorId="0" shapeId="0" xr:uid="{00000000-0006-0000-0200-00000A000000}">
      <text>
        <r>
          <rPr>
            <sz val="8"/>
            <color indexed="81"/>
            <rFont val="Tahoma"/>
            <family val="2"/>
          </rPr>
          <t xml:space="preserve">Escriba el nombre o título del proyecto.
</t>
        </r>
      </text>
    </comment>
    <comment ref="I9" authorId="0" shapeId="0" xr:uid="{00000000-0006-0000-0200-00000B000000}">
      <text>
        <r>
          <rPr>
            <sz val="8"/>
            <color indexed="81"/>
            <rFont val="Tahoma"/>
            <family val="2"/>
          </rPr>
          <t xml:space="preserve">Escriba el nombre o título del proyecto.
</t>
        </r>
      </text>
    </comment>
    <comment ref="O9" authorId="0" shapeId="0" xr:uid="{00000000-0006-0000-0200-00000C000000}">
      <text>
        <r>
          <rPr>
            <sz val="8"/>
            <color indexed="81"/>
            <rFont val="Tahoma"/>
            <family val="2"/>
          </rPr>
          <t xml:space="preserve">Escriba el nombre o título del proyecto.
</t>
        </r>
      </text>
    </comment>
    <comment ref="V9" authorId="0" shapeId="0" xr:uid="{00000000-0006-0000-0200-00000D000000}">
      <text>
        <r>
          <rPr>
            <sz val="8"/>
            <color indexed="81"/>
            <rFont val="Tahoma"/>
            <family val="2"/>
          </rPr>
          <t xml:space="preserve">Escriba el nombre o título del proyecto.
</t>
        </r>
      </text>
    </comment>
    <comment ref="AB9" authorId="0" shapeId="0" xr:uid="{00000000-0006-0000-0200-000010000000}">
      <text>
        <r>
          <rPr>
            <sz val="8"/>
            <color indexed="81"/>
            <rFont val="Tahoma"/>
            <family val="2"/>
          </rPr>
          <t xml:space="preserve">Escriba el nombre o título del proyecto.
</t>
        </r>
      </text>
    </comment>
    <comment ref="B11" authorId="0" shapeId="0" xr:uid="{00000000-0006-0000-0200-000011000000}">
      <text>
        <r>
          <rPr>
            <sz val="8"/>
            <color indexed="81"/>
            <rFont val="Tahoma"/>
            <family val="2"/>
          </rPr>
          <t xml:space="preserve">Marque con una  </t>
        </r>
        <r>
          <rPr>
            <b/>
            <sz val="8"/>
            <color indexed="81"/>
            <rFont val="Tahoma"/>
            <family val="2"/>
          </rPr>
          <t>X</t>
        </r>
        <r>
          <rPr>
            <sz val="8"/>
            <color indexed="81"/>
            <rFont val="Tahoma"/>
            <family val="2"/>
          </rPr>
          <t xml:space="preserve">  el diseño de plantación (Cuadro o Tresbolillo)
</t>
        </r>
      </text>
    </comment>
    <comment ref="O11" authorId="0" shapeId="0" xr:uid="{00000000-0006-0000-0200-000012000000}">
      <text>
        <r>
          <rPr>
            <sz val="8"/>
            <color indexed="81"/>
            <rFont val="Tahoma"/>
            <family val="2"/>
          </rPr>
          <t xml:space="preserve">Marque con una  </t>
        </r>
        <r>
          <rPr>
            <b/>
            <sz val="8"/>
            <color indexed="81"/>
            <rFont val="Tahoma"/>
            <family val="2"/>
          </rPr>
          <t>X</t>
        </r>
        <r>
          <rPr>
            <sz val="8"/>
            <color indexed="81"/>
            <rFont val="Tahoma"/>
            <family val="2"/>
          </rPr>
          <t xml:space="preserve">  el diseño de plantación (Cuadro o Tresbolillo)
</t>
        </r>
      </text>
    </comment>
    <comment ref="V11" authorId="0" shapeId="0" xr:uid="{00000000-0006-0000-0200-000013000000}">
      <text>
        <r>
          <rPr>
            <sz val="8"/>
            <color indexed="81"/>
            <rFont val="Tahoma"/>
            <family val="2"/>
          </rPr>
          <t xml:space="preserve">Marque con una  </t>
        </r>
        <r>
          <rPr>
            <b/>
            <sz val="8"/>
            <color indexed="81"/>
            <rFont val="Tahoma"/>
            <family val="2"/>
          </rPr>
          <t>X</t>
        </r>
        <r>
          <rPr>
            <sz val="8"/>
            <color indexed="81"/>
            <rFont val="Tahoma"/>
            <family val="2"/>
          </rPr>
          <t xml:space="preserve">  el diseño de plantación (Cuadro o Tresbolillo)
</t>
        </r>
      </text>
    </comment>
    <comment ref="B13" authorId="0" shapeId="0" xr:uid="{00000000-0006-0000-0200-000016000000}">
      <text>
        <r>
          <rPr>
            <sz val="8"/>
            <color indexed="81"/>
            <rFont val="Tahoma"/>
            <family val="2"/>
          </rPr>
          <t xml:space="preserve">Escriba las distancias  de siembra en metros del sistema propuesto (un número en cada casilla). Ej. 3  -  3   ó   3  -  4 etc.
</t>
        </r>
      </text>
    </comment>
    <comment ref="E13" authorId="0" shapeId="0" xr:uid="{00000000-0006-0000-0200-000017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L13" authorId="0" shapeId="0" xr:uid="{00000000-0006-0000-0200-000018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O13" authorId="0" shapeId="0" xr:uid="{00000000-0006-0000-0200-000019000000}">
      <text>
        <r>
          <rPr>
            <sz val="8"/>
            <color indexed="81"/>
            <rFont val="Tahoma"/>
            <family val="2"/>
          </rPr>
          <t xml:space="preserve">Escriba las distancias  de siembra en metros del sistema propuesto (un número en cada casilla). Ej. 3  -  3   ó   3  -  4 etc.
</t>
        </r>
      </text>
    </comment>
    <comment ref="R13" authorId="0" shapeId="0" xr:uid="{00000000-0006-0000-0200-00001A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V13" authorId="0" shapeId="0" xr:uid="{00000000-0006-0000-0200-00001B000000}">
      <text>
        <r>
          <rPr>
            <sz val="8"/>
            <color indexed="81"/>
            <rFont val="Tahoma"/>
            <family val="2"/>
          </rPr>
          <t xml:space="preserve">Escriba las distancias  de siembra en metros del sistema propuesto (un número en cada casilla). Ej. 3  -  3   ó   3  -  4 etc.
</t>
        </r>
      </text>
    </comment>
    <comment ref="Y13" authorId="0" shapeId="0" xr:uid="{00000000-0006-0000-0200-00001C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C16" authorId="0" shapeId="0" xr:uid="{00000000-0006-0000-0200-000021000000}">
      <text>
        <r>
          <rPr>
            <sz val="8"/>
            <color indexed="81"/>
            <rFont val="Tahoma"/>
            <family val="2"/>
          </rPr>
          <t>Escriba el nombre del fertilizante a utilizar Ej.  NPK(10-30-10).</t>
        </r>
      </text>
    </comment>
    <comment ref="D16" authorId="1" shapeId="0" xr:uid="{00000000-0006-0000-0200-000022000000}">
      <text>
        <r>
          <rPr>
            <sz val="8"/>
            <color indexed="81"/>
            <rFont val="Tahoma"/>
            <family val="2"/>
          </rPr>
          <t xml:space="preserve">Escriba la cantidad por árbol en gramos (gr.)
</t>
        </r>
      </text>
    </comment>
    <comment ref="E16" authorId="1" shapeId="0" xr:uid="{00000000-0006-0000-0200-000023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16" authorId="0" shapeId="0" xr:uid="{00000000-0006-0000-0200-000024000000}">
      <text>
        <r>
          <rPr>
            <sz val="8"/>
            <color indexed="81"/>
            <rFont val="Tahoma"/>
            <family val="2"/>
          </rPr>
          <t>Escriba el nombre del fertilizante a utilizar Ej.  NPK(10-30-10).</t>
        </r>
      </text>
    </comment>
    <comment ref="K16" authorId="1" shapeId="0" xr:uid="{00000000-0006-0000-0200-000025000000}">
      <text>
        <r>
          <rPr>
            <sz val="8"/>
            <color indexed="81"/>
            <rFont val="Tahoma"/>
            <family val="2"/>
          </rPr>
          <t xml:space="preserve">Escriba la cantidad por árbol en gramos (gr.)
</t>
        </r>
      </text>
    </comment>
    <comment ref="L16" authorId="1" shapeId="0" xr:uid="{00000000-0006-0000-0200-000026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P16" authorId="0" shapeId="0" xr:uid="{00000000-0006-0000-0200-000027000000}">
      <text>
        <r>
          <rPr>
            <sz val="8"/>
            <color indexed="81"/>
            <rFont val="Tahoma"/>
            <family val="2"/>
          </rPr>
          <t>Escriba el nombre del fertilizante a utilizar Ej.  NPK(10-30-10).</t>
        </r>
      </text>
    </comment>
    <comment ref="Q16" authorId="1" shapeId="0" xr:uid="{00000000-0006-0000-0200-000028000000}">
      <text>
        <r>
          <rPr>
            <sz val="8"/>
            <color indexed="81"/>
            <rFont val="Tahoma"/>
            <family val="2"/>
          </rPr>
          <t xml:space="preserve">Escriba la cantidad por árbol en gramos (gr.)
</t>
        </r>
      </text>
    </comment>
    <comment ref="R16" authorId="1" shapeId="0" xr:uid="{00000000-0006-0000-0200-000029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W16" authorId="0" shapeId="0" xr:uid="{00000000-0006-0000-0200-00002A000000}">
      <text>
        <r>
          <rPr>
            <sz val="8"/>
            <color indexed="81"/>
            <rFont val="Tahoma"/>
            <family val="2"/>
          </rPr>
          <t>Escriba el nombre del fertilizante a utilizar Ej.  NPK(10-30-10).</t>
        </r>
      </text>
    </comment>
    <comment ref="X16" authorId="1" shapeId="0" xr:uid="{00000000-0006-0000-0200-00002B000000}">
      <text>
        <r>
          <rPr>
            <sz val="8"/>
            <color indexed="81"/>
            <rFont val="Tahoma"/>
            <family val="2"/>
          </rPr>
          <t xml:space="preserve">Escriba la cantidad por árbol en gramos (gr.)
</t>
        </r>
      </text>
    </comment>
    <comment ref="Y16" authorId="1" shapeId="0" xr:uid="{00000000-0006-0000-0200-00002C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D17" authorId="1" shapeId="0" xr:uid="{00000000-0006-0000-0200-000033000000}">
      <text>
        <r>
          <rPr>
            <sz val="8"/>
            <color indexed="81"/>
            <rFont val="Tahoma"/>
            <family val="2"/>
          </rPr>
          <t xml:space="preserve">Escriba la cantidad por árbol en gramos (gr.)
</t>
        </r>
      </text>
    </comment>
    <comment ref="E17" authorId="1" shapeId="0" xr:uid="{00000000-0006-0000-0200-000034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K17" authorId="1" shapeId="0" xr:uid="{00000000-0006-0000-0200-000035000000}">
      <text>
        <r>
          <rPr>
            <sz val="8"/>
            <color indexed="81"/>
            <rFont val="Tahoma"/>
            <family val="2"/>
          </rPr>
          <t xml:space="preserve">Escriba la cantidad por árbol en gramos (gr.)
</t>
        </r>
      </text>
    </comment>
    <comment ref="L17" authorId="1" shapeId="0" xr:uid="{00000000-0006-0000-0200-000036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Q17" authorId="1" shapeId="0" xr:uid="{00000000-0006-0000-0200-000037000000}">
      <text>
        <r>
          <rPr>
            <sz val="8"/>
            <color indexed="81"/>
            <rFont val="Tahoma"/>
            <family val="2"/>
          </rPr>
          <t xml:space="preserve">Escriba la cantidad por árbol en gramos (gr.)
</t>
        </r>
      </text>
    </comment>
    <comment ref="R17" authorId="1" shapeId="0" xr:uid="{00000000-0006-0000-0200-000038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X17" authorId="1" shapeId="0" xr:uid="{00000000-0006-0000-0200-000039000000}">
      <text>
        <r>
          <rPr>
            <sz val="8"/>
            <color indexed="81"/>
            <rFont val="Tahoma"/>
            <family val="2"/>
          </rPr>
          <t xml:space="preserve">Escriba la cantidad por árbol en gramos (gr.)
</t>
        </r>
      </text>
    </comment>
    <comment ref="Y17" authorId="1" shapeId="0" xr:uid="{00000000-0006-0000-0200-00003A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18" authorId="0" shapeId="0" xr:uid="{00000000-0006-0000-0200-00003F000000}">
      <text>
        <r>
          <rPr>
            <sz val="8"/>
            <color indexed="81"/>
            <rFont val="Tahoma"/>
            <family val="2"/>
          </rPr>
          <t>Escriba el nombre del correctivo a utilizar Ej.  Cal.</t>
        </r>
      </text>
    </comment>
    <comment ref="D18" authorId="1" shapeId="0" xr:uid="{00000000-0006-0000-0200-000040000000}">
      <text>
        <r>
          <rPr>
            <sz val="8"/>
            <color indexed="81"/>
            <rFont val="Tahoma"/>
            <family val="2"/>
          </rPr>
          <t xml:space="preserve">Escriba la cantidad por árbol en gramos (gr.)
</t>
        </r>
      </text>
    </comment>
    <comment ref="E18" authorId="1" shapeId="0" xr:uid="{00000000-0006-0000-0200-000041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18" authorId="0" shapeId="0" xr:uid="{00000000-0006-0000-0200-000042000000}">
      <text>
        <r>
          <rPr>
            <sz val="8"/>
            <color indexed="81"/>
            <rFont val="Tahoma"/>
            <family val="2"/>
          </rPr>
          <t>Escriba el nombre del correctivo a utilizar Ej.  Cal.</t>
        </r>
      </text>
    </comment>
    <comment ref="K18" authorId="1" shapeId="0" xr:uid="{00000000-0006-0000-0200-000043000000}">
      <text>
        <r>
          <rPr>
            <sz val="8"/>
            <color indexed="81"/>
            <rFont val="Tahoma"/>
            <family val="2"/>
          </rPr>
          <t xml:space="preserve">Escriba la cantidad por árbol en gramos (gr.)
</t>
        </r>
      </text>
    </comment>
    <comment ref="L18" authorId="1" shapeId="0" xr:uid="{00000000-0006-0000-0200-000044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P18" authorId="0" shapeId="0" xr:uid="{00000000-0006-0000-0200-000045000000}">
      <text>
        <r>
          <rPr>
            <sz val="8"/>
            <color indexed="81"/>
            <rFont val="Tahoma"/>
            <family val="2"/>
          </rPr>
          <t>Escriba el nombre del correctivo a utilizar Ej.  Cal.</t>
        </r>
      </text>
    </comment>
    <comment ref="Q18" authorId="1" shapeId="0" xr:uid="{00000000-0006-0000-0200-000046000000}">
      <text>
        <r>
          <rPr>
            <sz val="8"/>
            <color indexed="81"/>
            <rFont val="Tahoma"/>
            <family val="2"/>
          </rPr>
          <t xml:space="preserve">Escriba la cantidad por árbol en gramos (gr.)
</t>
        </r>
      </text>
    </comment>
    <comment ref="R18" authorId="1" shapeId="0" xr:uid="{00000000-0006-0000-0200-000047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W18" authorId="0" shapeId="0" xr:uid="{00000000-0006-0000-0200-000048000000}">
      <text>
        <r>
          <rPr>
            <sz val="8"/>
            <color indexed="81"/>
            <rFont val="Tahoma"/>
            <family val="2"/>
          </rPr>
          <t>Escriba el nombre del correctivo a utilizar Ej.  Cal.</t>
        </r>
      </text>
    </comment>
    <comment ref="X18" authorId="1" shapeId="0" xr:uid="{00000000-0006-0000-0200-000049000000}">
      <text>
        <r>
          <rPr>
            <sz val="8"/>
            <color indexed="81"/>
            <rFont val="Tahoma"/>
            <family val="2"/>
          </rPr>
          <t xml:space="preserve">Escriba la cantidad por árbol en gramos (gr.)
</t>
        </r>
      </text>
    </comment>
    <comment ref="Y18" authorId="1" shapeId="0" xr:uid="{00000000-0006-0000-0200-00004A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19" authorId="0" shapeId="0" xr:uid="{00000000-0006-0000-0200-000051000000}">
      <text>
        <r>
          <rPr>
            <sz val="8"/>
            <color indexed="81"/>
            <rFont val="Tahoma"/>
            <family val="2"/>
          </rPr>
          <t>Escriba el nombre del Microelemento a utilizar Ej.  Borax.</t>
        </r>
      </text>
    </comment>
    <comment ref="D19" authorId="1" shapeId="0" xr:uid="{00000000-0006-0000-0200-000052000000}">
      <text>
        <r>
          <rPr>
            <sz val="8"/>
            <color indexed="81"/>
            <rFont val="Tahoma"/>
            <family val="2"/>
          </rPr>
          <t xml:space="preserve">Escriba la cantidad por árbol en gramos (gr.)
</t>
        </r>
      </text>
    </comment>
    <comment ref="E19" authorId="1" shapeId="0" xr:uid="{00000000-0006-0000-0200-000053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19" authorId="0" shapeId="0" xr:uid="{00000000-0006-0000-0200-000054000000}">
      <text>
        <r>
          <rPr>
            <sz val="8"/>
            <color indexed="81"/>
            <rFont val="Tahoma"/>
            <family val="2"/>
          </rPr>
          <t>Escriba el nombre del Microelemento a utilizar Ej.  Borax.</t>
        </r>
      </text>
    </comment>
    <comment ref="K19" authorId="1" shapeId="0" xr:uid="{00000000-0006-0000-0200-000055000000}">
      <text>
        <r>
          <rPr>
            <sz val="8"/>
            <color indexed="81"/>
            <rFont val="Tahoma"/>
            <family val="2"/>
          </rPr>
          <t xml:space="preserve">Escriba la cantidad por árbol en gramos (gr.)
</t>
        </r>
      </text>
    </comment>
    <comment ref="L19" authorId="1" shapeId="0" xr:uid="{00000000-0006-0000-0200-000056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P19" authorId="0" shapeId="0" xr:uid="{00000000-0006-0000-0200-000057000000}">
      <text>
        <r>
          <rPr>
            <sz val="8"/>
            <color indexed="81"/>
            <rFont val="Tahoma"/>
            <family val="2"/>
          </rPr>
          <t>Escriba el nombre del Abono Orgánico a utilizar Ej.  Humus.</t>
        </r>
      </text>
    </comment>
    <comment ref="Q19" authorId="1" shapeId="0" xr:uid="{00000000-0006-0000-0200-000058000000}">
      <text>
        <r>
          <rPr>
            <sz val="8"/>
            <color indexed="81"/>
            <rFont val="Tahoma"/>
            <family val="2"/>
          </rPr>
          <t xml:space="preserve">Escriba la cantidad por árbol en gramos (gr.)
</t>
        </r>
      </text>
    </comment>
    <comment ref="R19" authorId="1" shapeId="0" xr:uid="{00000000-0006-0000-0200-000059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W19" authorId="0" shapeId="0" xr:uid="{00000000-0006-0000-0200-00005A000000}">
      <text>
        <r>
          <rPr>
            <sz val="8"/>
            <color indexed="81"/>
            <rFont val="Tahoma"/>
            <family val="2"/>
          </rPr>
          <t>Escriba el nombre del Microelemento a utilizar Ej.  Borax.</t>
        </r>
      </text>
    </comment>
    <comment ref="X19" authorId="1" shapeId="0" xr:uid="{00000000-0006-0000-0200-00005B000000}">
      <text>
        <r>
          <rPr>
            <sz val="8"/>
            <color indexed="81"/>
            <rFont val="Tahoma"/>
            <family val="2"/>
          </rPr>
          <t xml:space="preserve">Escriba la cantidad por árbol en gramos (gr.)
</t>
        </r>
      </text>
    </comment>
    <comment ref="Y19" authorId="1" shapeId="0" xr:uid="{00000000-0006-0000-0200-00005C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20" authorId="0" shapeId="0" xr:uid="{00000000-0006-0000-0200-000063000000}">
      <text>
        <r>
          <rPr>
            <sz val="8"/>
            <color indexed="81"/>
            <rFont val="Tahoma"/>
            <family val="2"/>
          </rPr>
          <t>Escriba el nombre del Insecticida a utilizar Ej.  Lorsban polvo.</t>
        </r>
      </text>
    </comment>
    <comment ref="J20" authorId="0" shapeId="0" xr:uid="{00000000-0006-0000-0200-000064000000}">
      <text>
        <r>
          <rPr>
            <sz val="8"/>
            <color indexed="81"/>
            <rFont val="Tahoma"/>
            <family val="2"/>
          </rPr>
          <t>Escriba el nombre del Insecticida a utilizar Ej.  Lorsban polvo.</t>
        </r>
      </text>
    </comment>
    <comment ref="P20" authorId="0" shapeId="0" xr:uid="{00000000-0006-0000-0200-000065000000}">
      <text>
        <r>
          <rPr>
            <sz val="8"/>
            <color indexed="81"/>
            <rFont val="Tahoma"/>
            <family val="2"/>
          </rPr>
          <t>Escriba el nombre del Insecticida a utilizar Ej.  Lorsban polvo.</t>
        </r>
      </text>
    </comment>
    <comment ref="W20" authorId="0" shapeId="0" xr:uid="{00000000-0006-0000-0200-000066000000}">
      <text>
        <r>
          <rPr>
            <sz val="8"/>
            <color indexed="81"/>
            <rFont val="Tahoma"/>
            <family val="2"/>
          </rPr>
          <t>Escriba el nombre del Insecticida a utilizar Ej.  Lorsban polvo.</t>
        </r>
      </text>
    </comment>
    <comment ref="F24" authorId="0" shapeId="0" xr:uid="{00000000-0006-0000-0200-000069000000}">
      <text>
        <r>
          <rPr>
            <sz val="8"/>
            <color indexed="81"/>
            <rFont val="Tahoma"/>
            <family val="2"/>
          </rPr>
          <t>Escriba el número de hectáreas totales a establecer en este sistema ej.  300</t>
        </r>
        <r>
          <rPr>
            <sz val="8"/>
            <color indexed="81"/>
            <rFont val="Tahoma"/>
            <family val="2"/>
          </rPr>
          <t xml:space="preserve">
</t>
        </r>
      </text>
    </comment>
    <comment ref="M24" authorId="0" shapeId="0" xr:uid="{00000000-0006-0000-0200-00006A000000}">
      <text>
        <r>
          <rPr>
            <sz val="8"/>
            <color indexed="81"/>
            <rFont val="Tahoma"/>
            <family val="2"/>
          </rPr>
          <t>Escriba el número de hectáreas totales a establecer en este sistema ej.  300</t>
        </r>
        <r>
          <rPr>
            <sz val="8"/>
            <color indexed="81"/>
            <rFont val="Tahoma"/>
            <family val="2"/>
          </rPr>
          <t xml:space="preserve">
</t>
        </r>
      </text>
    </comment>
    <comment ref="S24" authorId="0" shapeId="0" xr:uid="{00000000-0006-0000-0200-00006B000000}">
      <text>
        <r>
          <rPr>
            <sz val="8"/>
            <color indexed="81"/>
            <rFont val="Tahoma"/>
            <family val="2"/>
          </rPr>
          <t>Escriba el número de hectáreas totales a establecer en este sistema ej.  300</t>
        </r>
        <r>
          <rPr>
            <sz val="8"/>
            <color indexed="81"/>
            <rFont val="Tahoma"/>
            <family val="2"/>
          </rPr>
          <t xml:space="preserve">
</t>
        </r>
      </text>
    </comment>
    <comment ref="Z24" authorId="0" shapeId="0" xr:uid="{00000000-0006-0000-0200-00006C000000}">
      <text>
        <r>
          <rPr>
            <sz val="8"/>
            <color indexed="81"/>
            <rFont val="Tahoma"/>
            <family val="2"/>
          </rPr>
          <t>Escriba el número de hectáreas totales a establecer en este sistema ej.  300</t>
        </r>
        <r>
          <rPr>
            <sz val="8"/>
            <color indexed="81"/>
            <rFont val="Tahoma"/>
            <family val="2"/>
          </rPr>
          <t xml:space="preserve">
</t>
        </r>
      </text>
    </comment>
    <comment ref="AG24" authorId="0" shapeId="0" xr:uid="{00000000-0006-0000-0200-00006F000000}">
      <text>
        <r>
          <rPr>
            <sz val="8"/>
            <color indexed="81"/>
            <rFont val="Tahoma"/>
            <family val="2"/>
          </rPr>
          <t>Escriba el número de hectáreas totales a establecer en este sistema ej.  300</t>
        </r>
        <r>
          <rPr>
            <sz val="8"/>
            <color indexed="81"/>
            <rFont val="Tahoma"/>
            <family val="2"/>
          </rPr>
          <t xml:space="preserve">
</t>
        </r>
      </text>
    </comment>
    <comment ref="AB47" authorId="1" shapeId="0" xr:uid="{00000000-0006-0000-0200-000070000000}">
      <text>
        <r>
          <rPr>
            <sz val="8"/>
            <color indexed="81"/>
            <rFont val="Tahoma"/>
            <family val="2"/>
          </rPr>
          <t xml:space="preserve">Escriba si es en madera, plástico o cemento.
</t>
        </r>
      </text>
    </comment>
    <comment ref="AB49" authorId="1" shapeId="0" xr:uid="{00000000-0006-0000-0200-000071000000}">
      <text>
        <r>
          <rPr>
            <sz val="8"/>
            <color indexed="81"/>
            <rFont val="Tahoma"/>
            <family val="2"/>
          </rPr>
          <t xml:space="preserve">Escriba SI  o NO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Francisco Beltran Carrasco</author>
    <author>jagarcia</author>
    <author>user</author>
  </authors>
  <commentList>
    <comment ref="E7" authorId="0" shapeId="0" xr:uid="{00000000-0006-0000-0E00-000001000000}">
      <text>
        <r>
          <rPr>
            <b/>
            <sz val="9"/>
            <color indexed="81"/>
            <rFont val="Tahoma"/>
            <family val="2"/>
          </rPr>
          <t>Indique un valor de 1 a 4</t>
        </r>
      </text>
    </comment>
    <comment ref="U12" authorId="1" shapeId="0" xr:uid="{00000000-0006-0000-0E00-000002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AN12" authorId="1" shapeId="0" xr:uid="{00000000-0006-0000-0E00-000003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BG12" authorId="1" shapeId="0" xr:uid="{00000000-0006-0000-0E00-000004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BZ12" authorId="1" shapeId="0" xr:uid="{00000000-0006-0000-0E00-000005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L15" authorId="2" shapeId="0" xr:uid="{00000000-0006-0000-0E00-000006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AE15" authorId="2" shapeId="0" xr:uid="{00000000-0006-0000-0E00-000007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AX15" authorId="2" shapeId="0" xr:uid="{00000000-0006-0000-0E00-000008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BQ15" authorId="2" shapeId="0" xr:uid="{00000000-0006-0000-0E00-000009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L16" authorId="2" shapeId="0" xr:uid="{00000000-0006-0000-0E00-00000A000000}">
      <text>
        <r>
          <rPr>
            <b/>
            <sz val="8"/>
            <color indexed="81"/>
            <rFont val="Tahoma"/>
            <family val="2"/>
          </rPr>
          <t>user:</t>
        </r>
        <r>
          <rPr>
            <sz val="8"/>
            <color indexed="81"/>
            <rFont val="Tahoma"/>
            <family val="2"/>
          </rPr>
          <t xml:space="preserve">
Cumplimiento Total de Metas</t>
        </r>
      </text>
    </comment>
    <comment ref="M16" authorId="2" shapeId="0" xr:uid="{00000000-0006-0000-0E00-00000B000000}">
      <text>
        <r>
          <rPr>
            <b/>
            <sz val="8"/>
            <color indexed="81"/>
            <rFont val="Tahoma"/>
            <family val="2"/>
          </rPr>
          <t>user:</t>
        </r>
        <r>
          <rPr>
            <sz val="8"/>
            <color indexed="81"/>
            <rFont val="Tahoma"/>
            <family val="2"/>
          </rPr>
          <t xml:space="preserve">
Cumplimiento parcial de Metas</t>
        </r>
      </text>
    </comment>
    <comment ref="N16" authorId="2" shapeId="0" xr:uid="{00000000-0006-0000-0E00-00000C000000}">
      <text>
        <r>
          <rPr>
            <b/>
            <sz val="8"/>
            <color indexed="81"/>
            <rFont val="Tahoma"/>
            <family val="2"/>
          </rPr>
          <t>user:</t>
        </r>
        <r>
          <rPr>
            <sz val="8"/>
            <color indexed="81"/>
            <rFont val="Tahoma"/>
            <family val="2"/>
          </rPr>
          <t xml:space="preserve">
Incumplimiento de Metas</t>
        </r>
      </text>
    </comment>
    <comment ref="AE16" authorId="2" shapeId="0" xr:uid="{00000000-0006-0000-0E00-00000D000000}">
      <text>
        <r>
          <rPr>
            <b/>
            <sz val="8"/>
            <color indexed="81"/>
            <rFont val="Tahoma"/>
            <family val="2"/>
          </rPr>
          <t>user:</t>
        </r>
        <r>
          <rPr>
            <sz val="8"/>
            <color indexed="81"/>
            <rFont val="Tahoma"/>
            <family val="2"/>
          </rPr>
          <t xml:space="preserve">
Cumplimiento Total de Metas</t>
        </r>
      </text>
    </comment>
    <comment ref="AF16" authorId="2" shapeId="0" xr:uid="{00000000-0006-0000-0E00-00000E000000}">
      <text>
        <r>
          <rPr>
            <b/>
            <sz val="8"/>
            <color indexed="81"/>
            <rFont val="Tahoma"/>
            <family val="2"/>
          </rPr>
          <t>user:</t>
        </r>
        <r>
          <rPr>
            <sz val="8"/>
            <color indexed="81"/>
            <rFont val="Tahoma"/>
            <family val="2"/>
          </rPr>
          <t xml:space="preserve">
Cumplimiento parcial de Metas</t>
        </r>
      </text>
    </comment>
    <comment ref="AG16" authorId="2" shapeId="0" xr:uid="{00000000-0006-0000-0E00-00000F000000}">
      <text>
        <r>
          <rPr>
            <b/>
            <sz val="8"/>
            <color indexed="81"/>
            <rFont val="Tahoma"/>
            <family val="2"/>
          </rPr>
          <t>user:</t>
        </r>
        <r>
          <rPr>
            <sz val="8"/>
            <color indexed="81"/>
            <rFont val="Tahoma"/>
            <family val="2"/>
          </rPr>
          <t xml:space="preserve">
Incumplimiento de Metas</t>
        </r>
      </text>
    </comment>
    <comment ref="AX16" authorId="2" shapeId="0" xr:uid="{00000000-0006-0000-0E00-000010000000}">
      <text>
        <r>
          <rPr>
            <b/>
            <sz val="8"/>
            <color indexed="81"/>
            <rFont val="Tahoma"/>
            <family val="2"/>
          </rPr>
          <t>user:</t>
        </r>
        <r>
          <rPr>
            <sz val="8"/>
            <color indexed="81"/>
            <rFont val="Tahoma"/>
            <family val="2"/>
          </rPr>
          <t xml:space="preserve">
Cumplimiento Total de Metas</t>
        </r>
      </text>
    </comment>
    <comment ref="AY16" authorId="2" shapeId="0" xr:uid="{00000000-0006-0000-0E00-000011000000}">
      <text>
        <r>
          <rPr>
            <b/>
            <sz val="8"/>
            <color indexed="81"/>
            <rFont val="Tahoma"/>
            <family val="2"/>
          </rPr>
          <t>user:</t>
        </r>
        <r>
          <rPr>
            <sz val="8"/>
            <color indexed="81"/>
            <rFont val="Tahoma"/>
            <family val="2"/>
          </rPr>
          <t xml:space="preserve">
Cumplimiento parcial de Metas</t>
        </r>
      </text>
    </comment>
    <comment ref="AZ16" authorId="2" shapeId="0" xr:uid="{00000000-0006-0000-0E00-000012000000}">
      <text>
        <r>
          <rPr>
            <b/>
            <sz val="8"/>
            <color indexed="81"/>
            <rFont val="Tahoma"/>
            <family val="2"/>
          </rPr>
          <t>user:</t>
        </r>
        <r>
          <rPr>
            <sz val="8"/>
            <color indexed="81"/>
            <rFont val="Tahoma"/>
            <family val="2"/>
          </rPr>
          <t xml:space="preserve">
Incumplimiento de Metas</t>
        </r>
      </text>
    </comment>
    <comment ref="BQ16" authorId="2" shapeId="0" xr:uid="{00000000-0006-0000-0E00-000013000000}">
      <text>
        <r>
          <rPr>
            <b/>
            <sz val="8"/>
            <color indexed="81"/>
            <rFont val="Tahoma"/>
            <family val="2"/>
          </rPr>
          <t>user:</t>
        </r>
        <r>
          <rPr>
            <sz val="8"/>
            <color indexed="81"/>
            <rFont val="Tahoma"/>
            <family val="2"/>
          </rPr>
          <t xml:space="preserve">
Cumplimiento Total de Metas</t>
        </r>
      </text>
    </comment>
    <comment ref="BR16" authorId="2" shapeId="0" xr:uid="{00000000-0006-0000-0E00-000014000000}">
      <text>
        <r>
          <rPr>
            <b/>
            <sz val="8"/>
            <color indexed="81"/>
            <rFont val="Tahoma"/>
            <family val="2"/>
          </rPr>
          <t>user:</t>
        </r>
        <r>
          <rPr>
            <sz val="8"/>
            <color indexed="81"/>
            <rFont val="Tahoma"/>
            <family val="2"/>
          </rPr>
          <t xml:space="preserve">
Cumplimiento parcial de Metas</t>
        </r>
      </text>
    </comment>
    <comment ref="BS16" authorId="2" shapeId="0" xr:uid="{00000000-0006-0000-0E00-000015000000}">
      <text>
        <r>
          <rPr>
            <b/>
            <sz val="8"/>
            <color indexed="81"/>
            <rFont val="Tahoma"/>
            <family val="2"/>
          </rPr>
          <t>user:</t>
        </r>
        <r>
          <rPr>
            <sz val="8"/>
            <color indexed="81"/>
            <rFont val="Tahoma"/>
            <family val="2"/>
          </rPr>
          <t xml:space="preserve">
Incumplimiento de Metas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0F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0F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2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4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4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7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9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9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C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E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E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21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B8" authorId="0" shapeId="0" xr:uid="{00000000-0006-0000-0300-000001000000}">
      <text>
        <r>
          <rPr>
            <sz val="8"/>
            <color indexed="81"/>
            <rFont val="Tahoma"/>
            <family val="2"/>
          </rPr>
          <t>Escriba el nombre de la Corporación o Autoridad Ambiental Urbana.</t>
        </r>
        <r>
          <rPr>
            <sz val="8"/>
            <color indexed="81"/>
            <rFont val="Tahoma"/>
            <family val="2"/>
          </rPr>
          <t xml:space="preserve">
</t>
        </r>
      </text>
    </comment>
    <comment ref="B9" authorId="0" shapeId="0" xr:uid="{00000000-0006-0000-0300-000002000000}">
      <text>
        <r>
          <rPr>
            <sz val="8"/>
            <color indexed="81"/>
            <rFont val="Tahoma"/>
            <family val="2"/>
          </rPr>
          <t xml:space="preserve">Escriba el nombre o título del proyecto.
</t>
        </r>
      </text>
    </comment>
    <comment ref="B23" authorId="1" shapeId="0" xr:uid="{00000000-0006-0000-0300-000003000000}">
      <text>
        <r>
          <rPr>
            <sz val="8"/>
            <color indexed="81"/>
            <rFont val="Tahoma"/>
            <family val="2"/>
          </rPr>
          <t xml:space="preserve">En la descripción del proyecto se debe plantear el tipo de Recursos a monitorear en el área a Conservar, así como la metodología y frecuencia del o los  Monitoreos. 
</t>
        </r>
      </text>
    </comment>
    <comment ref="G23" authorId="0" shapeId="0" xr:uid="{00000000-0006-0000-0300-000004000000}">
      <text>
        <r>
          <rPr>
            <sz val="8"/>
            <color indexed="81"/>
            <rFont val="Tahoma"/>
            <family val="2"/>
          </rPr>
          <t>Escriba el número de hectáreas totales a aislar (es la suma de las metas totales de todos los sistemas que contemplan aislamiento excepto "conservación de bosque natural" y "cercas vivas").</t>
        </r>
        <r>
          <rPr>
            <sz val="8"/>
            <color indexed="81"/>
            <rFont val="Tahoma"/>
            <family val="2"/>
          </rPr>
          <t xml:space="preserve">
</t>
        </r>
      </text>
    </comment>
    <comment ref="B45" authorId="1" shapeId="0" xr:uid="{00000000-0006-0000-0300-000005000000}">
      <text>
        <r>
          <rPr>
            <sz val="8"/>
            <color indexed="81"/>
            <rFont val="Tahoma"/>
            <family val="2"/>
          </rPr>
          <t xml:space="preserve">Escriba si es en madera, plástico o cemento.
</t>
        </r>
      </text>
    </comment>
    <comment ref="B47" authorId="1" shapeId="0" xr:uid="{00000000-0006-0000-0300-000006000000}">
      <text>
        <r>
          <rPr>
            <sz val="8"/>
            <color indexed="81"/>
            <rFont val="Tahoma"/>
            <family val="2"/>
          </rPr>
          <t xml:space="preserve">Escriba SI  o NO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minambiente</author>
    <author>Preferred Customer</author>
    <author>-</author>
    <author>Francisco Beltran Carrasco</author>
  </authors>
  <commentList>
    <comment ref="C14" authorId="0" shapeId="0" xr:uid="{00000000-0006-0000-0400-000001000000}">
      <text>
        <r>
          <rPr>
            <sz val="8"/>
            <color indexed="81"/>
            <rFont val="Tahoma"/>
            <family val="2"/>
          </rPr>
          <t xml:space="preserve">Corresponde a los equipos requeridos para la ejecución o seguimiento de las actividades de campo. 
Ej: GPS, Cámaras fotográficas, Tamanúa, Brújulas, etc.
</t>
        </r>
      </text>
    </comment>
    <comment ref="D19" authorId="1" shapeId="0" xr:uid="{00000000-0006-0000-0400-000002000000}">
      <text>
        <r>
          <rPr>
            <sz val="8"/>
            <color indexed="10"/>
            <rFont val="Tahoma"/>
            <family val="2"/>
          </rPr>
          <t>Escriba el número de Profesionales a Contratar.</t>
        </r>
        <r>
          <rPr>
            <sz val="8"/>
            <color indexed="81"/>
            <rFont val="Tahoma"/>
            <family val="2"/>
          </rPr>
          <t xml:space="preserve">
</t>
        </r>
      </text>
    </comment>
    <comment ref="G19" authorId="1" shapeId="0" xr:uid="{00000000-0006-0000-0400-000003000000}">
      <text>
        <r>
          <rPr>
            <sz val="8"/>
            <color indexed="10"/>
            <rFont val="Tahoma"/>
            <family val="2"/>
          </rPr>
          <t>Escriba la dedicación al proyecto en % del personal propuesto.</t>
        </r>
        <r>
          <rPr>
            <sz val="8"/>
            <color indexed="81"/>
            <rFont val="Tahoma"/>
            <family val="2"/>
          </rPr>
          <t xml:space="preserve">
</t>
        </r>
      </text>
    </comment>
    <comment ref="M19" authorId="1" shapeId="0" xr:uid="{00000000-0006-0000-0400-000004000000}">
      <text>
        <r>
          <rPr>
            <sz val="8"/>
            <color indexed="10"/>
            <rFont val="Tahoma"/>
            <family val="2"/>
          </rPr>
          <t>Escriba el número de Profesionales a Contratar.</t>
        </r>
        <r>
          <rPr>
            <sz val="8"/>
            <color indexed="81"/>
            <rFont val="Tahoma"/>
            <family val="2"/>
          </rPr>
          <t xml:space="preserve">
</t>
        </r>
      </text>
    </comment>
    <comment ref="P19" authorId="1" shapeId="0" xr:uid="{00000000-0006-0000-0400-000005000000}">
      <text>
        <r>
          <rPr>
            <sz val="8"/>
            <color indexed="10"/>
            <rFont val="Tahoma"/>
            <family val="2"/>
          </rPr>
          <t>Escriba la dedicación al proyecto en % del personal propuesto.</t>
        </r>
        <r>
          <rPr>
            <sz val="8"/>
            <color indexed="81"/>
            <rFont val="Tahoma"/>
            <family val="2"/>
          </rPr>
          <t xml:space="preserve">
</t>
        </r>
      </text>
    </comment>
    <comment ref="V19" authorId="1" shapeId="0" xr:uid="{00000000-0006-0000-0400-000006000000}">
      <text>
        <r>
          <rPr>
            <sz val="8"/>
            <color indexed="10"/>
            <rFont val="Tahoma"/>
            <family val="2"/>
          </rPr>
          <t>Escriba el número de Profesionales a Contratar.</t>
        </r>
        <r>
          <rPr>
            <sz val="8"/>
            <color indexed="81"/>
            <rFont val="Tahoma"/>
            <family val="2"/>
          </rPr>
          <t xml:space="preserve">
</t>
        </r>
      </text>
    </comment>
    <comment ref="Y19" authorId="1" shapeId="0" xr:uid="{00000000-0006-0000-0400-000007000000}">
      <text>
        <r>
          <rPr>
            <sz val="8"/>
            <color indexed="10"/>
            <rFont val="Tahoma"/>
            <family val="2"/>
          </rPr>
          <t>Escriba la dedicación al proyecto en % del personal propuesto.</t>
        </r>
        <r>
          <rPr>
            <sz val="8"/>
            <color indexed="81"/>
            <rFont val="Tahoma"/>
            <family val="2"/>
          </rPr>
          <t xml:space="preserve">
</t>
        </r>
      </text>
    </comment>
    <comment ref="C23" authorId="2" shapeId="0" xr:uid="{00000000-0006-0000-0400-000008000000}">
      <text>
        <r>
          <rPr>
            <sz val="8"/>
            <color indexed="81"/>
            <rFont val="Tahoma"/>
            <family val="2"/>
          </rPr>
          <t xml:space="preserve">Los viáticos y gastos de viaje corresponden al servicio que se contratará para garantizar el transporte permanente del equipo técnico en la(s) zona(s) del proyecto. (Motos, Camperos, Auxilio de transporte)
</t>
        </r>
      </text>
    </comment>
    <comment ref="C25" authorId="3" shapeId="0" xr:uid="{00000000-0006-0000-0400-000009000000}">
      <text>
        <r>
          <rPr>
            <b/>
            <sz val="9"/>
            <color indexed="81"/>
            <rFont val="Tahoma"/>
            <family val="2"/>
          </rPr>
          <t>Solo aplica para el sistema de Conservación de Bosque Natural a través de Aislamiento</t>
        </r>
        <r>
          <rPr>
            <sz val="9"/>
            <color indexed="81"/>
            <rFont val="Tahoma"/>
            <family val="2"/>
          </rPr>
          <t xml:space="preserve">
</t>
        </r>
      </text>
    </comment>
    <comment ref="C31" authorId="0" shapeId="0" xr:uid="{00000000-0006-0000-0400-00000A000000}">
      <text>
        <r>
          <rPr>
            <sz val="8"/>
            <color indexed="81"/>
            <rFont val="Tahoma"/>
            <family val="2"/>
          </rPr>
          <t>Los gastos de gestión no prodrán superar el</t>
        </r>
        <r>
          <rPr>
            <b/>
            <sz val="8"/>
            <color indexed="81"/>
            <rFont val="Tahoma"/>
            <family val="2"/>
          </rPr>
          <t xml:space="preserve"> </t>
        </r>
        <r>
          <rPr>
            <b/>
            <sz val="8"/>
            <color indexed="10"/>
            <rFont val="Tahoma"/>
            <family val="2"/>
          </rPr>
          <t>20%</t>
        </r>
        <r>
          <rPr>
            <b/>
            <sz val="8"/>
            <color indexed="81"/>
            <rFont val="Tahoma"/>
            <family val="2"/>
          </rPr>
          <t xml:space="preserve"> </t>
        </r>
        <r>
          <rPr>
            <sz val="8"/>
            <color indexed="81"/>
            <rFont val="Tahoma"/>
            <family val="2"/>
          </rPr>
          <t>de los costos de inversión del proyecto.</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minambiente</author>
  </authors>
  <commentList>
    <comment ref="B36" authorId="0" shapeId="0" xr:uid="{00000000-0006-0000-0500-000001000000}">
      <text>
        <r>
          <rPr>
            <sz val="8"/>
            <color indexed="81"/>
            <rFont val="Tahoma"/>
            <family val="2"/>
          </rPr>
          <t xml:space="preserve">El abono orgánico aplica únicamente si se contempló este insumo en el sistema Reforestación Protectora Productora  con </t>
        </r>
        <r>
          <rPr>
            <b/>
            <sz val="8"/>
            <color indexed="81"/>
            <rFont val="Tahoma"/>
            <family val="2"/>
          </rPr>
          <t>GUADUA</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GARCIA RODRIGUEZ</author>
  </authors>
  <commentList>
    <comment ref="J61" authorId="0" shapeId="0" xr:uid="{00000000-0006-0000-0600-000001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 ref="J79" authorId="0" shapeId="0" xr:uid="{00000000-0006-0000-0600-000002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 ref="J131" authorId="0" shapeId="0" xr:uid="{00000000-0006-0000-0600-000003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 ref="J183" authorId="0" shapeId="0" xr:uid="{00000000-0006-0000-0600-000004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H11" authorId="0" shapeId="0" xr:uid="{00000000-0006-0000-0700-000001000000}">
      <text>
        <r>
          <rPr>
            <sz val="8"/>
            <color indexed="10"/>
            <rFont val="Tahoma"/>
            <family val="2"/>
          </rPr>
          <t xml:space="preserve">Determine el rango del monto de contratación de la Corporación a partir del cual </t>
        </r>
        <r>
          <rPr>
            <b/>
            <sz val="8"/>
            <color indexed="10"/>
            <rFont val="Tahoma"/>
            <family val="2"/>
          </rPr>
          <t xml:space="preserve">NO </t>
        </r>
        <r>
          <rPr>
            <sz val="8"/>
            <color indexed="10"/>
            <rFont val="Tahoma"/>
            <family val="2"/>
          </rPr>
          <t>se requieren Formalidades Plenas.</t>
        </r>
        <r>
          <rPr>
            <sz val="8"/>
            <color indexed="81"/>
            <rFont val="Tahoma"/>
            <family val="2"/>
          </rPr>
          <t xml:space="preserve">
</t>
        </r>
      </text>
    </comment>
    <comment ref="H12" authorId="0" shapeId="0" xr:uid="{00000000-0006-0000-0700-000002000000}">
      <text>
        <r>
          <rPr>
            <sz val="8"/>
            <color indexed="10"/>
            <rFont val="Tahoma"/>
            <family val="2"/>
          </rPr>
          <t>Determine el monto de contratación de la Corporación a partir del cual se requieren Formalidades Plenas.</t>
        </r>
        <r>
          <rPr>
            <sz val="8"/>
            <color indexed="81"/>
            <rFont val="Tahoma"/>
            <family val="2"/>
          </rPr>
          <t xml:space="preserve">
</t>
        </r>
      </text>
    </comment>
    <comment ref="G15" authorId="0" shapeId="0" xr:uid="{00000000-0006-0000-0700-000003000000}">
      <text>
        <r>
          <rPr>
            <b/>
            <sz val="8"/>
            <color indexed="10"/>
            <rFont val="Tahoma"/>
            <family val="2"/>
          </rPr>
          <t>Escriba el valor total del bien o servicio que se va a adquirir o contratar.</t>
        </r>
        <r>
          <rPr>
            <sz val="8"/>
            <color indexed="81"/>
            <rFont val="Tahoma"/>
            <family val="2"/>
          </rPr>
          <t xml:space="preserve">
</t>
        </r>
      </text>
    </comment>
    <comment ref="H15" authorId="0" shapeId="0" xr:uid="{00000000-0006-0000-0700-000004000000}">
      <text>
        <r>
          <rPr>
            <sz val="8"/>
            <color indexed="10"/>
            <rFont val="Tahoma"/>
            <family val="2"/>
          </rPr>
          <t xml:space="preserve">Se debe identificar en este campo  que tipo de contratación se debe realizar en desarrollo de la actividad que esta demandando recursos. Estas son:
- </t>
        </r>
        <r>
          <rPr>
            <sz val="8"/>
            <color indexed="8"/>
            <rFont val="Tahoma"/>
            <family val="2"/>
          </rPr>
          <t>Consultoría o Interventoría</t>
        </r>
        <r>
          <rPr>
            <sz val="8"/>
            <color indexed="10"/>
            <rFont val="Tahoma"/>
            <family val="2"/>
          </rPr>
          <t xml:space="preserve">.
- </t>
        </r>
        <r>
          <rPr>
            <sz val="8"/>
            <color indexed="8"/>
            <rFont val="Tahoma"/>
            <family val="2"/>
          </rPr>
          <t xml:space="preserve">Bienes y Servicios (Suministro)  </t>
        </r>
        <r>
          <rPr>
            <sz val="8"/>
            <color indexed="10"/>
            <rFont val="Tahoma"/>
            <family val="2"/>
          </rPr>
          <t xml:space="preserve">.
- </t>
        </r>
        <r>
          <rPr>
            <sz val="8"/>
            <color indexed="8"/>
            <rFont val="Tahoma"/>
            <family val="2"/>
          </rPr>
          <t>Obras (ejecución de obras civiles)</t>
        </r>
        <r>
          <rPr>
            <sz val="8"/>
            <color indexed="10"/>
            <rFont val="Tahoma"/>
            <family val="2"/>
          </rPr>
          <t>.</t>
        </r>
      </text>
    </comment>
    <comment ref="I15" authorId="0" shapeId="0" xr:uid="{00000000-0006-0000-0700-000005000000}">
      <text>
        <r>
          <rPr>
            <sz val="8"/>
            <color indexed="10"/>
            <rFont val="Tahoma"/>
            <family val="2"/>
          </rPr>
          <t xml:space="preserve">En este campo se debe identificar cual modalidad, de las establecidas por el BID se emplea para el proceso de selección. Estas son:
- </t>
        </r>
        <r>
          <rPr>
            <sz val="8"/>
            <color indexed="8"/>
            <rFont val="Tahoma"/>
            <family val="2"/>
          </rPr>
          <t>LPN</t>
        </r>
        <r>
          <rPr>
            <sz val="8"/>
            <color indexed="10"/>
            <rFont val="Tahoma"/>
            <family val="2"/>
          </rPr>
          <t xml:space="preserve">: Licitación Pública Nacional 
- </t>
        </r>
        <r>
          <rPr>
            <sz val="8"/>
            <color indexed="8"/>
            <rFont val="Tahoma"/>
            <family val="2"/>
          </rPr>
          <t>CP</t>
        </r>
        <r>
          <rPr>
            <sz val="8"/>
            <color indexed="10"/>
            <rFont val="Tahoma"/>
            <family val="2"/>
          </rPr>
          <t xml:space="preserve">:  Concurso Público
- </t>
        </r>
        <r>
          <rPr>
            <sz val="8"/>
            <color indexed="8"/>
            <rFont val="Tahoma"/>
            <family val="2"/>
          </rPr>
          <t>CM</t>
        </r>
        <r>
          <rPr>
            <sz val="8"/>
            <color indexed="10"/>
            <rFont val="Tahoma"/>
            <family val="2"/>
          </rPr>
          <t xml:space="preserve">:  Concurso de Méritos
- </t>
        </r>
        <r>
          <rPr>
            <sz val="8"/>
            <color indexed="8"/>
            <rFont val="Tahoma"/>
            <family val="2"/>
          </rPr>
          <t xml:space="preserve">Shopping: </t>
        </r>
        <r>
          <rPr>
            <sz val="8"/>
            <color indexed="10"/>
            <rFont val="Tahoma"/>
            <family val="2"/>
          </rPr>
          <t>Comparación de precios (3 cotizaciones).
-</t>
        </r>
        <r>
          <rPr>
            <sz val="8"/>
            <color indexed="8"/>
            <rFont val="Tahoma"/>
            <family val="2"/>
          </rPr>
          <t>CDC</t>
        </r>
        <r>
          <rPr>
            <sz val="8"/>
            <color indexed="10"/>
            <rFont val="Tahoma"/>
            <family val="2"/>
          </rPr>
          <t xml:space="preserve">: Contratación Directa con Comunidad.
NOTA: El uso de la modalidad depende del monto de la contratación. </t>
        </r>
        <r>
          <rPr>
            <b/>
            <sz val="8"/>
            <color indexed="10"/>
            <rFont val="Tahoma"/>
            <family val="2"/>
          </rPr>
          <t>La Mano de Obra No Calificada es el Único rubro que puede contratarse directamente (CDC) y debe hacerse exclusivamente con la comunidad.</t>
        </r>
      </text>
    </comment>
    <comment ref="J15" authorId="0" shapeId="0" xr:uid="{00000000-0006-0000-0700-000006000000}">
      <text>
        <r>
          <rPr>
            <sz val="8"/>
            <color indexed="10"/>
            <rFont val="Tahoma"/>
            <family val="2"/>
          </rPr>
          <t xml:space="preserve">Se deberá hacer explícito el método empleado en la selección de las propuestas:
- </t>
        </r>
        <r>
          <rPr>
            <sz val="8"/>
            <color indexed="8"/>
            <rFont val="Tahoma"/>
            <family val="2"/>
          </rPr>
          <t>SBCC</t>
        </r>
        <r>
          <rPr>
            <sz val="8"/>
            <color indexed="10"/>
            <rFont val="Tahoma"/>
            <family val="2"/>
          </rPr>
          <t xml:space="preserve">: Selección Basada en Calidad y Costo
- </t>
        </r>
        <r>
          <rPr>
            <sz val="8"/>
            <color indexed="8"/>
            <rFont val="Tahoma"/>
            <family val="2"/>
          </rPr>
          <t>SBC</t>
        </r>
        <r>
          <rPr>
            <sz val="8"/>
            <color indexed="10"/>
            <rFont val="Tahoma"/>
            <family val="2"/>
          </rPr>
          <t xml:space="preserve">: Selección Basada en Calidad 
- </t>
        </r>
        <r>
          <rPr>
            <sz val="8"/>
            <color indexed="8"/>
            <rFont val="Tahoma"/>
            <family val="2"/>
          </rPr>
          <t>SBPF</t>
        </r>
        <r>
          <rPr>
            <sz val="8"/>
            <color indexed="10"/>
            <rFont val="Tahoma"/>
            <family val="2"/>
          </rPr>
          <t xml:space="preserve">: Selección Basada en Presupuesto Fijo
- </t>
        </r>
        <r>
          <rPr>
            <sz val="8"/>
            <color indexed="8"/>
            <rFont val="Tahoma"/>
            <family val="2"/>
          </rPr>
          <t>SBMC</t>
        </r>
        <r>
          <rPr>
            <sz val="8"/>
            <color indexed="10"/>
            <rFont val="Tahoma"/>
            <family val="2"/>
          </rPr>
          <t>: Selección Basada en el Menor Costo.
-</t>
        </r>
        <r>
          <rPr>
            <sz val="8"/>
            <color indexed="8"/>
            <rFont val="Tahoma"/>
            <family val="2"/>
          </rPr>
          <t xml:space="preserve"> SD</t>
        </r>
        <r>
          <rPr>
            <sz val="8"/>
            <color indexed="10"/>
            <rFont val="Tahoma"/>
            <family val="2"/>
          </rPr>
          <t xml:space="preserve">: Selección Directa a comunidades beneficiarias
         por el proyecto (solo para mano de obra no
         calificada). </t>
        </r>
      </text>
    </comment>
    <comment ref="K15" authorId="0" shapeId="0" xr:uid="{00000000-0006-0000-0700-000007000000}">
      <text>
        <r>
          <rPr>
            <b/>
            <sz val="8"/>
            <color indexed="10"/>
            <rFont val="Tahoma"/>
            <family val="2"/>
          </rPr>
          <t>Especificar el monto que se va a financiar en cada actividad por las diferentes Fuentes de recursos disponibles para la ejecución del proyecto.</t>
        </r>
      </text>
    </comment>
    <comment ref="B23" authorId="0" shapeId="0" xr:uid="{00000000-0006-0000-0700-000008000000}">
      <text>
        <r>
          <rPr>
            <b/>
            <sz val="8"/>
            <color indexed="10"/>
            <rFont val="Tahoma"/>
            <family val="2"/>
          </rPr>
          <t>Escriba el nombre(s) del fertilizante(s) que va a utilizar en la Reforestación.</t>
        </r>
      </text>
    </comment>
    <comment ref="B26" authorId="0" shapeId="0" xr:uid="{00000000-0006-0000-0700-000009000000}">
      <text>
        <r>
          <rPr>
            <b/>
            <sz val="8"/>
            <color indexed="10"/>
            <rFont val="Tahoma"/>
            <family val="2"/>
          </rPr>
          <t>Escriba el nombre del correctivo que va a utilizar en la reforestación.</t>
        </r>
      </text>
    </comment>
    <comment ref="B28" authorId="0" shapeId="0" xr:uid="{00000000-0006-0000-0700-00000A000000}">
      <text>
        <r>
          <rPr>
            <b/>
            <sz val="8"/>
            <color indexed="10"/>
            <rFont val="Tahoma"/>
            <family val="2"/>
          </rPr>
          <t>Escriba el nombre del microelemento que va a utilizar en la reforestación.</t>
        </r>
        <r>
          <rPr>
            <sz val="8"/>
            <color indexed="81"/>
            <rFont val="Tahoma"/>
            <family val="2"/>
          </rPr>
          <t xml:space="preserve">
</t>
        </r>
      </text>
    </comment>
    <comment ref="B29" authorId="1" shapeId="0" xr:uid="{00000000-0006-0000-0700-00000B000000}">
      <text>
        <r>
          <rPr>
            <sz val="8"/>
            <color indexed="81"/>
            <rFont val="Tahoma"/>
            <family val="2"/>
          </rPr>
          <t xml:space="preserve">Escriba el Nombre del </t>
        </r>
        <r>
          <rPr>
            <b/>
            <sz val="8"/>
            <color indexed="81"/>
            <rFont val="Tahoma"/>
            <family val="2"/>
          </rPr>
          <t>Abono Orgánico</t>
        </r>
        <r>
          <rPr>
            <sz val="8"/>
            <color indexed="81"/>
            <rFont val="Tahoma"/>
            <family val="2"/>
          </rPr>
          <t xml:space="preserve"> propuesto </t>
        </r>
        <r>
          <rPr>
            <b/>
            <sz val="8"/>
            <color indexed="81"/>
            <rFont val="Tahoma"/>
            <family val="2"/>
          </rPr>
          <t>UNICAMENTE</t>
        </r>
        <r>
          <rPr>
            <sz val="8"/>
            <color indexed="81"/>
            <rFont val="Tahoma"/>
            <family val="2"/>
          </rPr>
          <t xml:space="preserve">
si contempló este insumo en la Reforestación Protectora Productora con </t>
        </r>
        <r>
          <rPr>
            <b/>
            <sz val="8"/>
            <color indexed="81"/>
            <rFont val="Tahoma"/>
            <family val="2"/>
          </rPr>
          <t>GUADUA.</t>
        </r>
      </text>
    </comment>
    <comment ref="B31" authorId="0" shapeId="0" xr:uid="{00000000-0006-0000-0700-00000C000000}">
      <text>
        <r>
          <rPr>
            <b/>
            <sz val="8"/>
            <color indexed="10"/>
            <rFont val="Tahoma"/>
            <family val="2"/>
          </rPr>
          <t>Escriba el nombre (s) del plaguicida(s) que va a utilizar en la reforestación.</t>
        </r>
      </text>
    </comment>
    <comment ref="C41" authorId="0" shapeId="0" xr:uid="{00000000-0006-0000-0700-00000D000000}">
      <text>
        <r>
          <rPr>
            <sz val="8"/>
            <color indexed="10"/>
            <rFont val="Tahoma"/>
            <family val="2"/>
          </rPr>
          <t>Escriba el número de Profesionales a Contratar.</t>
        </r>
        <r>
          <rPr>
            <sz val="8"/>
            <color indexed="81"/>
            <rFont val="Tahoma"/>
            <family val="2"/>
          </rPr>
          <t xml:space="preserve">
</t>
        </r>
      </text>
    </comment>
    <comment ref="D41" authorId="0" shapeId="0" xr:uid="{00000000-0006-0000-0700-00000E000000}">
      <text>
        <r>
          <rPr>
            <sz val="8"/>
            <color indexed="10"/>
            <rFont val="Tahoma"/>
            <family val="2"/>
          </rPr>
          <t>Escriba la dedicación al proyecto en % del personal propuesto.</t>
        </r>
        <r>
          <rPr>
            <sz val="8"/>
            <color indexed="81"/>
            <rFont val="Tahoma"/>
            <family val="2"/>
          </rPr>
          <t xml:space="preserve">
</t>
        </r>
      </text>
    </comment>
    <comment ref="F41" authorId="0" shapeId="0" xr:uid="{00000000-0006-0000-0700-00000F000000}">
      <text>
        <r>
          <rPr>
            <sz val="8"/>
            <color indexed="8"/>
            <rFont val="Tahoma"/>
            <family val="2"/>
          </rPr>
          <t xml:space="preserve">Escriba el número de meses (duración) del contrato.
</t>
        </r>
        <r>
          <rPr>
            <sz val="8"/>
            <color indexed="10"/>
            <rFont val="Tahoma"/>
            <family val="2"/>
          </rPr>
          <t xml:space="preserve">
Nota: Si hay más de un contrato </t>
        </r>
        <r>
          <rPr>
            <b/>
            <sz val="8"/>
            <color indexed="10"/>
            <rFont val="Tahoma"/>
            <family val="2"/>
          </rPr>
          <t>No</t>
        </r>
        <r>
          <rPr>
            <sz val="8"/>
            <color indexed="10"/>
            <rFont val="Tahoma"/>
            <family val="2"/>
          </rPr>
          <t xml:space="preserve"> es la suma de los contratos. Coloque la duración de uno de ellos.</t>
        </r>
        <r>
          <rPr>
            <sz val="8"/>
            <color indexed="81"/>
            <rFont val="Tahoma"/>
            <family val="2"/>
          </rPr>
          <t xml:space="preserve">
</t>
        </r>
      </text>
    </comment>
    <comment ref="F61" authorId="0" shapeId="0" xr:uid="{00000000-0006-0000-0700-000010000000}">
      <text>
        <r>
          <rPr>
            <b/>
            <sz val="8"/>
            <color indexed="8"/>
            <rFont val="Tahoma"/>
            <family val="2"/>
          </rPr>
          <t>LPN</t>
        </r>
        <r>
          <rPr>
            <b/>
            <sz val="8"/>
            <color indexed="10"/>
            <rFont val="Tahoma"/>
            <family val="2"/>
          </rPr>
          <t>:  Licitación Pública Nacional</t>
        </r>
        <r>
          <rPr>
            <sz val="8"/>
            <color indexed="81"/>
            <rFont val="Tahoma"/>
            <family val="2"/>
          </rPr>
          <t xml:space="preserve">
</t>
        </r>
      </text>
    </comment>
    <comment ref="I61" authorId="0" shapeId="0" xr:uid="{00000000-0006-0000-0700-000011000000}">
      <text>
        <r>
          <rPr>
            <b/>
            <sz val="8"/>
            <color indexed="8"/>
            <rFont val="Tahoma"/>
            <family val="2"/>
          </rPr>
          <t>SBC</t>
        </r>
        <r>
          <rPr>
            <b/>
            <sz val="8"/>
            <color indexed="10"/>
            <rFont val="Tahoma"/>
            <family val="2"/>
          </rPr>
          <t>:  Selección Basada en Calidad.</t>
        </r>
        <r>
          <rPr>
            <sz val="8"/>
            <color indexed="81"/>
            <rFont val="Tahoma"/>
            <family val="2"/>
          </rPr>
          <t xml:space="preserve">
</t>
        </r>
      </text>
    </comment>
    <comment ref="F62" authorId="0" shapeId="0" xr:uid="{00000000-0006-0000-0700-000012000000}">
      <text>
        <r>
          <rPr>
            <b/>
            <sz val="8"/>
            <color indexed="8"/>
            <rFont val="Tahoma"/>
            <family val="2"/>
          </rPr>
          <t>CP</t>
        </r>
        <r>
          <rPr>
            <b/>
            <sz val="8"/>
            <color indexed="10"/>
            <rFont val="Tahoma"/>
            <family val="2"/>
          </rPr>
          <t>:  Concurso Público</t>
        </r>
        <r>
          <rPr>
            <sz val="8"/>
            <color indexed="81"/>
            <rFont val="Tahoma"/>
            <family val="2"/>
          </rPr>
          <t xml:space="preserve">
</t>
        </r>
      </text>
    </comment>
    <comment ref="I62" authorId="0" shapeId="0" xr:uid="{00000000-0006-0000-0700-000013000000}">
      <text>
        <r>
          <rPr>
            <b/>
            <sz val="8"/>
            <color indexed="8"/>
            <rFont val="Tahoma"/>
            <family val="2"/>
          </rPr>
          <t>SBCC:</t>
        </r>
        <r>
          <rPr>
            <b/>
            <sz val="8"/>
            <color indexed="10"/>
            <rFont val="Tahoma"/>
            <family val="2"/>
          </rPr>
          <t xml:space="preserve">  Selección Basada en Calidad y Costo.</t>
        </r>
        <r>
          <rPr>
            <sz val="8"/>
            <color indexed="81"/>
            <rFont val="Tahoma"/>
            <family val="2"/>
          </rPr>
          <t xml:space="preserve">
</t>
        </r>
      </text>
    </comment>
    <comment ref="F63" authorId="0" shapeId="0" xr:uid="{00000000-0006-0000-0700-000014000000}">
      <text>
        <r>
          <rPr>
            <b/>
            <sz val="8"/>
            <color indexed="8"/>
            <rFont val="Tahoma"/>
            <family val="2"/>
          </rPr>
          <t>CM</t>
        </r>
        <r>
          <rPr>
            <b/>
            <sz val="8"/>
            <color indexed="10"/>
            <rFont val="Tahoma"/>
            <family val="2"/>
          </rPr>
          <t>: Concurso de Méritos</t>
        </r>
        <r>
          <rPr>
            <sz val="8"/>
            <color indexed="81"/>
            <rFont val="Tahoma"/>
            <family val="2"/>
          </rPr>
          <t xml:space="preserve">
</t>
        </r>
      </text>
    </comment>
    <comment ref="I63" authorId="0" shapeId="0" xr:uid="{00000000-0006-0000-0700-000015000000}">
      <text>
        <r>
          <rPr>
            <b/>
            <sz val="8"/>
            <color indexed="81"/>
            <rFont val="Tahoma"/>
            <family val="2"/>
          </rPr>
          <t>SBMC</t>
        </r>
        <r>
          <rPr>
            <sz val="8"/>
            <color indexed="10"/>
            <rFont val="Tahoma"/>
            <family val="2"/>
          </rPr>
          <t>:</t>
        </r>
        <r>
          <rPr>
            <sz val="8"/>
            <color indexed="81"/>
            <rFont val="Tahoma"/>
            <family val="2"/>
          </rPr>
          <t xml:space="preserve"> </t>
        </r>
        <r>
          <rPr>
            <b/>
            <sz val="8"/>
            <color indexed="10"/>
            <rFont val="Tahoma"/>
            <family val="2"/>
          </rPr>
          <t>Selección Basada en el Menor Costo.</t>
        </r>
        <r>
          <rPr>
            <sz val="8"/>
            <color indexed="81"/>
            <rFont val="Tahoma"/>
            <family val="2"/>
          </rPr>
          <t xml:space="preserve">
</t>
        </r>
      </text>
    </comment>
    <comment ref="I64" authorId="0" shapeId="0" xr:uid="{00000000-0006-0000-0700-000016000000}">
      <text>
        <r>
          <rPr>
            <b/>
            <sz val="8"/>
            <color indexed="81"/>
            <rFont val="Tahoma"/>
            <family val="2"/>
          </rPr>
          <t xml:space="preserve">SBPF: </t>
        </r>
        <r>
          <rPr>
            <b/>
            <sz val="8"/>
            <color indexed="10"/>
            <rFont val="Tahoma"/>
            <family val="2"/>
          </rPr>
          <t>Selección Basada en Presupuesto Fijo.</t>
        </r>
        <r>
          <rPr>
            <sz val="8"/>
            <color indexed="10"/>
            <rFont val="Tahoma"/>
            <family val="2"/>
          </rPr>
          <t xml:space="preserve">
</t>
        </r>
      </text>
    </comment>
    <comment ref="I65" authorId="0" shapeId="0" xr:uid="{00000000-0006-0000-0700-000017000000}">
      <text>
        <r>
          <rPr>
            <b/>
            <sz val="8"/>
            <color indexed="81"/>
            <rFont val="Tahoma"/>
            <family val="2"/>
          </rPr>
          <t>SBMC</t>
        </r>
        <r>
          <rPr>
            <b/>
            <sz val="8"/>
            <color indexed="10"/>
            <rFont val="Tahoma"/>
            <family val="2"/>
          </rPr>
          <t>:</t>
        </r>
        <r>
          <rPr>
            <b/>
            <sz val="8"/>
            <color indexed="81"/>
            <rFont val="Tahoma"/>
            <family val="2"/>
          </rPr>
          <t xml:space="preserve"> </t>
        </r>
        <r>
          <rPr>
            <b/>
            <sz val="8"/>
            <color indexed="10"/>
            <rFont val="Tahoma"/>
            <family val="2"/>
          </rPr>
          <t>Selección Basada en el Menor Costo.</t>
        </r>
        <r>
          <rPr>
            <sz val="8"/>
            <color indexed="81"/>
            <rFont val="Tahoma"/>
            <family val="2"/>
          </rPr>
          <t xml:space="preserve">
</t>
        </r>
      </text>
    </comment>
    <comment ref="E67" authorId="0" shapeId="0" xr:uid="{00000000-0006-0000-0700-000018000000}">
      <text>
        <r>
          <rPr>
            <b/>
            <sz val="8"/>
            <color indexed="8"/>
            <rFont val="Tahoma"/>
            <family val="2"/>
          </rPr>
          <t>Shopping</t>
        </r>
        <r>
          <rPr>
            <b/>
            <sz val="8"/>
            <color indexed="10"/>
            <rFont val="Tahoma"/>
            <family val="2"/>
          </rPr>
          <t>:  Comparación de Precios (3 cotizaciones)</t>
        </r>
        <r>
          <rPr>
            <sz val="8"/>
            <color indexed="81"/>
            <rFont val="Tahoma"/>
            <family val="2"/>
          </rPr>
          <t xml:space="preserve">
</t>
        </r>
      </text>
    </comment>
    <comment ref="E68" authorId="0" shapeId="0" xr:uid="{00000000-0006-0000-0700-000019000000}">
      <text>
        <r>
          <rPr>
            <b/>
            <sz val="8"/>
            <color indexed="8"/>
            <rFont val="Tahoma"/>
            <family val="2"/>
          </rPr>
          <t>CDC</t>
        </r>
        <r>
          <rPr>
            <b/>
            <sz val="8"/>
            <color indexed="10"/>
            <rFont val="Tahoma"/>
            <family val="2"/>
          </rPr>
          <t>:  Contratación Directa con Comunidad</t>
        </r>
        <r>
          <rPr>
            <sz val="8"/>
            <color indexed="81"/>
            <rFont val="Tahoma"/>
            <family val="2"/>
          </rPr>
          <t xml:space="preserve">
</t>
        </r>
      </text>
    </comment>
    <comment ref="I68" authorId="0" shapeId="0" xr:uid="{00000000-0006-0000-0700-00001A000000}">
      <text>
        <r>
          <rPr>
            <b/>
            <sz val="8"/>
            <color indexed="10"/>
            <rFont val="Tahoma"/>
            <family val="2"/>
          </rPr>
          <t>SD:</t>
        </r>
        <r>
          <rPr>
            <b/>
            <sz val="8"/>
            <color indexed="81"/>
            <rFont val="Tahoma"/>
            <family val="2"/>
          </rPr>
          <t xml:space="preserve"> </t>
        </r>
        <r>
          <rPr>
            <b/>
            <sz val="8"/>
            <color indexed="10"/>
            <rFont val="Tahoma"/>
            <family val="2"/>
          </rPr>
          <t xml:space="preserve">Selección Directa a comunidades beneficiadas por el proyecto.
</t>
        </r>
        <r>
          <rPr>
            <sz val="8"/>
            <color indexed="10"/>
            <rFont val="Tahoma"/>
            <family val="2"/>
          </rPr>
          <t>Aplica únicamente para Usuarios, Juntas de Acción Comunal, Asociaciones de Usuarios u otras organizaciones sociales presentes en la zona donde se ejecutarán las actividades.</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3" authorId="0" shapeId="0" xr:uid="{00000000-0006-0000-0800-000001000000}">
      <text>
        <r>
          <rPr>
            <sz val="8"/>
            <color indexed="81"/>
            <rFont val="Tahoma"/>
            <family val="2"/>
          </rPr>
          <t xml:space="preserve">Marque con una  </t>
        </r>
        <r>
          <rPr>
            <b/>
            <sz val="8"/>
            <color indexed="81"/>
            <rFont val="Tahoma"/>
            <family val="2"/>
          </rPr>
          <t>X</t>
        </r>
        <r>
          <rPr>
            <sz val="8"/>
            <color indexed="81"/>
            <rFont val="Tahoma"/>
            <family val="2"/>
          </rPr>
          <t xml:space="preserve">  la semana(s) en que se ejecutará la actividad.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jagarcia</author>
  </authors>
  <commentList>
    <comment ref="AI17" authorId="0" shapeId="0" xr:uid="{00000000-0006-0000-0C00-000001000000}">
      <text>
        <r>
          <rPr>
            <sz val="9"/>
            <color indexed="81"/>
            <rFont val="Tahoma"/>
            <family val="2"/>
          </rPr>
          <t xml:space="preserve">DEBE SER CERO (0)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jagarcia</author>
  </authors>
  <commentList>
    <comment ref="AD16" authorId="0" shapeId="0" xr:uid="{00000000-0006-0000-0D00-000001000000}">
      <text>
        <r>
          <rPr>
            <sz val="9"/>
            <color indexed="81"/>
            <rFont val="Tahoma"/>
            <family val="2"/>
          </rPr>
          <t xml:space="preserve">DEBE SER CERO (0)
</t>
        </r>
      </text>
    </comment>
  </commentList>
</comments>
</file>

<file path=xl/sharedStrings.xml><?xml version="1.0" encoding="utf-8"?>
<sst xmlns="http://schemas.openxmlformats.org/spreadsheetml/2006/main" count="4161" uniqueCount="1559">
  <si>
    <t>NOMBRE DEL PROYECTO:</t>
  </si>
  <si>
    <t>DISEÑO DE PLANTACION:</t>
  </si>
  <si>
    <t>METAS TOTALES</t>
  </si>
  <si>
    <t>Has.</t>
  </si>
  <si>
    <t>CATEGORIA DE INVERSIÓN</t>
  </si>
  <si>
    <t>Unidad</t>
  </si>
  <si>
    <t>1. COSTOS DIRECTOS</t>
  </si>
  <si>
    <t>1.1. MANO DE OBRA</t>
  </si>
  <si>
    <t>Jornal</t>
  </si>
  <si>
    <t>Trazado</t>
  </si>
  <si>
    <t>Ahoyado</t>
  </si>
  <si>
    <t>Aplicación  de fertilizantes y correctivos</t>
  </si>
  <si>
    <t>Transporte interno de insumos</t>
  </si>
  <si>
    <t>Plantación (siembra)</t>
  </si>
  <si>
    <t xml:space="preserve">Control fitosanitario </t>
  </si>
  <si>
    <t>Reposición (Replante)</t>
  </si>
  <si>
    <t>SUBTOTAL MANO DE OBRA</t>
  </si>
  <si>
    <t xml:space="preserve"> 1.2. INSUMOS </t>
  </si>
  <si>
    <t>Fertilizantes</t>
  </si>
  <si>
    <t>Kgr.</t>
  </si>
  <si>
    <t>Hidroretenedor</t>
  </si>
  <si>
    <t>Correctivos</t>
  </si>
  <si>
    <t>Microelementos</t>
  </si>
  <si>
    <t xml:space="preserve">Insecticidas </t>
  </si>
  <si>
    <t>SUBTOTAL INSUMOS</t>
  </si>
  <si>
    <t xml:space="preserve">TOTAL COSTOS DIRECTOS </t>
  </si>
  <si>
    <t>2. COSTOS INDIRECTOS</t>
  </si>
  <si>
    <t xml:space="preserve">Herramientas </t>
  </si>
  <si>
    <t xml:space="preserve">Transp. Insumos </t>
  </si>
  <si>
    <t>TOTAL  COSTOS INDIRECTOS</t>
  </si>
  <si>
    <t>DISEÑO DE AISLAMIENTO</t>
  </si>
  <si>
    <t>Costo Unitario $</t>
  </si>
  <si>
    <t>ITEM</t>
  </si>
  <si>
    <t>COSTOS / KM  (1000 ML)</t>
  </si>
  <si>
    <t>COSTOS/ ML                   $</t>
  </si>
  <si>
    <t>COSTOS/HA                          (163 ML)</t>
  </si>
  <si>
    <t>COSTO TOTAL AISLAMIENTO</t>
  </si>
  <si>
    <t>Cantidad</t>
  </si>
  <si>
    <t>Valor Unitario $</t>
  </si>
  <si>
    <t>Transporte menor</t>
  </si>
  <si>
    <t>Hincado</t>
  </si>
  <si>
    <t>Templado y grapado</t>
  </si>
  <si>
    <t>Alambre de pua (Rollo)</t>
  </si>
  <si>
    <t>Postes</t>
  </si>
  <si>
    <t>Pie Amigos</t>
  </si>
  <si>
    <t>Grapa (Kgr.)</t>
  </si>
  <si>
    <t>Transporte mayor</t>
  </si>
  <si>
    <t>TOTAL AISLAMIENTO</t>
  </si>
  <si>
    <t>Tipo de poste</t>
  </si>
  <si>
    <t>Número de hilos</t>
  </si>
  <si>
    <t>Dimensión (Largo m - Diámetro cm)</t>
  </si>
  <si>
    <t>Distancia entre hilos (cm)</t>
  </si>
  <si>
    <t>Inmunización</t>
  </si>
  <si>
    <t>Metros de alambre por rollo</t>
  </si>
  <si>
    <t>Distancia entre postes (m)</t>
  </si>
  <si>
    <t>Dimensión del hoyo cms. (prof. x  lados)</t>
  </si>
  <si>
    <t>Distancia entre pie de amigos (m)</t>
  </si>
  <si>
    <t>Número de grapas por kilo</t>
  </si>
  <si>
    <t>Calibre alambre de púa</t>
  </si>
  <si>
    <t>Has</t>
  </si>
  <si>
    <t>ACTIVIDAD</t>
  </si>
  <si>
    <t>UNIDAD</t>
  </si>
  <si>
    <t>COSTO UNITARIO</t>
  </si>
  <si>
    <t>OBSERVACIONES</t>
  </si>
  <si>
    <t>Global</t>
  </si>
  <si>
    <t>Talleres</t>
  </si>
  <si>
    <t>TOTAL</t>
  </si>
  <si>
    <t>Comunidad</t>
  </si>
  <si>
    <t xml:space="preserve">COSTO UNITARIO </t>
  </si>
  <si>
    <t xml:space="preserve">GESTION </t>
  </si>
  <si>
    <t>CATEGORIA DE INVERSION</t>
  </si>
  <si>
    <t>COSTO TOTAL $</t>
  </si>
  <si>
    <t>FUENTES DE FINANCIACION</t>
  </si>
  <si>
    <t>%</t>
  </si>
  <si>
    <t>1.  EQUIPOS Y HERRAMIENTAS</t>
  </si>
  <si>
    <t>1.1 HERRAMIENTAS</t>
  </si>
  <si>
    <t>1.2 EQUIPOS</t>
  </si>
  <si>
    <t>METAS:</t>
  </si>
  <si>
    <t>a) Sin Formalidades Plenas  ($):</t>
  </si>
  <si>
    <t>a</t>
  </si>
  <si>
    <t>b) Con Formalidades Plenas ($):</t>
  </si>
  <si>
    <t>ADQUISICIÓN Y/O CONTRATACIÓN</t>
  </si>
  <si>
    <t xml:space="preserve">Valor Total </t>
  </si>
  <si>
    <t>Tipo de contrataciòn</t>
  </si>
  <si>
    <t>Procedimiento de contratación</t>
  </si>
  <si>
    <t>Método de selección</t>
  </si>
  <si>
    <t>MAVDT-BID</t>
  </si>
  <si>
    <t>COMUNIDAD</t>
  </si>
  <si>
    <t>OTROS</t>
  </si>
  <si>
    <t>1.1 Herramientas</t>
  </si>
  <si>
    <t>LPN</t>
  </si>
  <si>
    <t>SBPF</t>
  </si>
  <si>
    <t>1.2 Equipos</t>
  </si>
  <si>
    <t>Kgs</t>
  </si>
  <si>
    <t>CDC</t>
  </si>
  <si>
    <t>Mes</t>
  </si>
  <si>
    <t>Shopping</t>
  </si>
  <si>
    <t>SBMC</t>
  </si>
  <si>
    <t>Parcela</t>
  </si>
  <si>
    <t>Documento</t>
  </si>
  <si>
    <t>Director General</t>
  </si>
  <si>
    <t>Vo.Bo. Supervisor MAVDT</t>
  </si>
  <si>
    <t>DETERMINACIÓN DEL TIPO DE CONTRATACIÓN</t>
  </si>
  <si>
    <t xml:space="preserve">Tipo de contratación </t>
  </si>
  <si>
    <t xml:space="preserve">Procedimientos de Contratación </t>
  </si>
  <si>
    <t xml:space="preserve">Montos </t>
  </si>
  <si>
    <t xml:space="preserve">Método de Selección </t>
  </si>
  <si>
    <t xml:space="preserve">1. Consultoría </t>
  </si>
  <si>
    <t>Persona Jurídica</t>
  </si>
  <si>
    <t>&gt;CDCFP y  ≤US$200,000</t>
  </si>
  <si>
    <t>SBC</t>
  </si>
  <si>
    <t>CP</t>
  </si>
  <si>
    <t>&gt;CDSFP y ≤CDCFP*</t>
  </si>
  <si>
    <t>SBCC</t>
  </si>
  <si>
    <t>Persona Natural</t>
  </si>
  <si>
    <t>CM</t>
  </si>
  <si>
    <t>≤CDSFP</t>
  </si>
  <si>
    <t>&gt;CDSFP  y ≤CDCFP*</t>
  </si>
  <si>
    <t>2. Bienes y Servicios</t>
  </si>
  <si>
    <t>&gt;CDCFP y ≤US$350,000</t>
  </si>
  <si>
    <t>&gt;CDSFP y ≤CDCFP**</t>
  </si>
  <si>
    <t>SD</t>
  </si>
  <si>
    <t xml:space="preserve">3. Obras </t>
  </si>
  <si>
    <t>&gt;CDCFP  y ≤US$5,000,000</t>
  </si>
  <si>
    <t>&gt;CDSFP ≤CDCFP</t>
  </si>
  <si>
    <t xml:space="preserve">* Siempre y cuando este  tope no sea  superior a US$200,000 </t>
  </si>
  <si>
    <t>** Siempre y cuando este  tope no sea  superior a US$350,000</t>
  </si>
  <si>
    <t>Cantidad Proyectada</t>
  </si>
  <si>
    <t>Usuarios</t>
  </si>
  <si>
    <t>Predios</t>
  </si>
  <si>
    <t>Convenios</t>
  </si>
  <si>
    <t xml:space="preserve">   - Material vegetal</t>
  </si>
  <si>
    <t>Plántulas</t>
  </si>
  <si>
    <t xml:space="preserve">   - Fertilizantes</t>
  </si>
  <si>
    <t xml:space="preserve">   - Insecticidas </t>
  </si>
  <si>
    <t xml:space="preserve">   - Alambre </t>
  </si>
  <si>
    <t>Rollos</t>
  </si>
  <si>
    <t xml:space="preserve">   - Grapas</t>
  </si>
  <si>
    <t>Informes</t>
  </si>
  <si>
    <t>1. Contratación personal proyecto</t>
  </si>
  <si>
    <t>2. Selección definitiva usuarios</t>
  </si>
  <si>
    <t>4. Selección definitiva predios y localización</t>
  </si>
  <si>
    <t>Mes 1</t>
  </si>
  <si>
    <t>Mes 2</t>
  </si>
  <si>
    <t>Mes 3</t>
  </si>
  <si>
    <t>Mes 4</t>
  </si>
  <si>
    <t>Mes 5</t>
  </si>
  <si>
    <t>Mes 6</t>
  </si>
  <si>
    <t>Mes 7</t>
  </si>
  <si>
    <t>Mes 8</t>
  </si>
  <si>
    <t>Mes 9</t>
  </si>
  <si>
    <t>Mes 10</t>
  </si>
  <si>
    <t>Mes 11</t>
  </si>
  <si>
    <t>Mes 12</t>
  </si>
  <si>
    <t xml:space="preserve">   - Herramientas </t>
  </si>
  <si>
    <t>Personal</t>
  </si>
  <si>
    <t xml:space="preserve">   - Microelementos</t>
  </si>
  <si>
    <t xml:space="preserve">   - Correctivos</t>
  </si>
  <si>
    <t xml:space="preserve">   - Hidroretenedor</t>
  </si>
  <si>
    <t>METAS                   (Has.)</t>
  </si>
  <si>
    <t>MES 1</t>
  </si>
  <si>
    <t>MES 2</t>
  </si>
  <si>
    <t>MES 3</t>
  </si>
  <si>
    <t>MES 4</t>
  </si>
  <si>
    <t>MES 5</t>
  </si>
  <si>
    <t>MES 6</t>
  </si>
  <si>
    <t>MES 7</t>
  </si>
  <si>
    <t>MES 8</t>
  </si>
  <si>
    <t>MES 9</t>
  </si>
  <si>
    <t>MES 10</t>
  </si>
  <si>
    <t>MES 11</t>
  </si>
  <si>
    <t>MES 12</t>
  </si>
  <si>
    <t xml:space="preserve">PROYECTO:  </t>
  </si>
  <si>
    <t>MINISTERIO DE AMBIENTE VIVIENDA Y DESARROLLO TERRITORIAL</t>
  </si>
  <si>
    <t>Valor Total/Ha                               ($)</t>
  </si>
  <si>
    <t>Valor Total Proyecto                               ($)</t>
  </si>
  <si>
    <t>Valor  Unitario                          ($)</t>
  </si>
  <si>
    <t>Valor Total                $</t>
  </si>
  <si>
    <t>Postes y Pie Amigos / Ha</t>
  </si>
  <si>
    <t>Rollos de Alambre / Ha</t>
  </si>
  <si>
    <t>Kilos de Grapas / Ha</t>
  </si>
  <si>
    <t>Jornales</t>
  </si>
  <si>
    <t xml:space="preserve">   - Postes y pie amigos</t>
  </si>
  <si>
    <t>Reunión</t>
  </si>
  <si>
    <t>Cuadro</t>
  </si>
  <si>
    <t>Tresbolillo</t>
  </si>
  <si>
    <t>1. Distancias de Siembra (mts)</t>
  </si>
  <si>
    <t>2. Número de Plántulas por Ha</t>
  </si>
  <si>
    <t>3. Porcentaje de reposición  %</t>
  </si>
  <si>
    <t>CORPORACIÓN / AAU:</t>
  </si>
  <si>
    <t>1. Distancia entre postes mts.</t>
  </si>
  <si>
    <t>2. Distancia pie amigos mts.</t>
  </si>
  <si>
    <t>3. Hilos alambre</t>
  </si>
  <si>
    <t>4. # Postes/KM</t>
  </si>
  <si>
    <t>5. # Postes Piamigo/KM</t>
  </si>
  <si>
    <t>6. Rollos alambre/KM</t>
  </si>
  <si>
    <t>7. Grapas/km en kg.</t>
  </si>
  <si>
    <t xml:space="preserve">8. Costo por Jornal  </t>
  </si>
  <si>
    <t>10. Herramientas  (5%  M.O.)</t>
  </si>
  <si>
    <t>CONSERVACIÓN DE BOSQUE NATURAL - AISLAMIENTO</t>
  </si>
  <si>
    <t>CUADRO No:</t>
  </si>
  <si>
    <t>11. Perimetro a aislar / ha (ML)</t>
  </si>
  <si>
    <t>DIRECCIÓN DE ECOSISTEMAS</t>
  </si>
  <si>
    <t>COSTO TOTAL   ($)</t>
  </si>
  <si>
    <t>SISTEMAS AGROFORESTALES</t>
  </si>
  <si>
    <t>4. Cantidad de Fertilizantes / Arbol (gr.)</t>
  </si>
  <si>
    <t>5. Cantidad de Hidroretenedor / Árbol (gr.)</t>
  </si>
  <si>
    <t>6. Cantidad de Correctivos / Arbol (gr.)</t>
  </si>
  <si>
    <t>Kgr.- Lts.</t>
  </si>
  <si>
    <t>Abono Orgánico</t>
  </si>
  <si>
    <t xml:space="preserve">   - Abono Orgánico RPPG</t>
  </si>
  <si>
    <t>Reforestación Protectora - Productora</t>
  </si>
  <si>
    <t>Cercas Vivas</t>
  </si>
  <si>
    <t>Reforestación Protectora - Productora con Guadua</t>
  </si>
  <si>
    <t>Conservación de Bosque Natural - Aislamiento</t>
  </si>
  <si>
    <t>Sistema</t>
  </si>
  <si>
    <t>Aislamiento</t>
  </si>
  <si>
    <t>Localización del Proyecto</t>
  </si>
  <si>
    <t>Departamento</t>
  </si>
  <si>
    <t>Municipio</t>
  </si>
  <si>
    <t>Meta (Has)</t>
  </si>
  <si>
    <t>Norte</t>
  </si>
  <si>
    <t>Este</t>
  </si>
  <si>
    <t>CONTRAPARTIDA (%)</t>
  </si>
  <si>
    <t xml:space="preserve">TOTAL </t>
  </si>
  <si>
    <t>Aleatorio</t>
  </si>
  <si>
    <t>AÑO</t>
  </si>
  <si>
    <t xml:space="preserve">   CORPORACIÓN / AAU:</t>
  </si>
  <si>
    <t>METAS TOTALES DEL PROYECTO</t>
  </si>
  <si>
    <t>CANTIDAD / DEDICACION</t>
  </si>
  <si>
    <t>VALOR TOTAL ($)</t>
  </si>
  <si>
    <t>COSTO/HA
($)</t>
  </si>
  <si>
    <t>2. EQUIPOS</t>
  </si>
  <si>
    <t>Equipos</t>
  </si>
  <si>
    <t>3. DIVULGACION</t>
  </si>
  <si>
    <t>3.1 Talleres</t>
  </si>
  <si>
    <t>Taller</t>
  </si>
  <si>
    <t>3.3 Publicaciones</t>
  </si>
  <si>
    <t>Folletos</t>
  </si>
  <si>
    <t>4. ASISTENCIA TECNICA</t>
  </si>
  <si>
    <t xml:space="preserve">4.1 Ing. Forestales  </t>
  </si>
  <si>
    <t xml:space="preserve">4.2 Trabajador Social   </t>
  </si>
  <si>
    <t xml:space="preserve">4.3 Técnicos operativos </t>
  </si>
  <si>
    <t>5.1 Contador</t>
  </si>
  <si>
    <t>6. MONITOREO Y SEGUIMIENTO</t>
  </si>
  <si>
    <t>6.1 Diseño y monitoreo de parcelas</t>
  </si>
  <si>
    <t>6.2 Análisis y publicación de resultados</t>
  </si>
  <si>
    <t>TOTAL GESTÓN</t>
  </si>
  <si>
    <t>Descripción</t>
  </si>
  <si>
    <t>Valor / Ha</t>
  </si>
  <si>
    <t>BPP</t>
  </si>
  <si>
    <t>BPP-G</t>
  </si>
  <si>
    <t>CV</t>
  </si>
  <si>
    <t>CBN-A</t>
  </si>
  <si>
    <t>Valor/Ha</t>
  </si>
  <si>
    <t>Presupuesto Total</t>
  </si>
  <si>
    <t>BP-CB</t>
  </si>
  <si>
    <t>SISTEMA PREVISTO (HMP)</t>
  </si>
  <si>
    <t>3.2 Publicaciones</t>
  </si>
  <si>
    <t>TOTAL GESTIÓN</t>
  </si>
  <si>
    <t>4. ASISTENCIA TECNICA Y ADMINISTRATIVA</t>
  </si>
  <si>
    <t>Video</t>
  </si>
  <si>
    <t>4.1 Ing. Forestal (Coordinador)</t>
  </si>
  <si>
    <t>PORCENTAJE DE LOS GASTOS DE GESTIÓN FRENTE A LOS COSTOS DE INVERSIÓN</t>
  </si>
  <si>
    <t>4.4 Contador</t>
  </si>
  <si>
    <t>5. MONITOREO, SEGUIMIENTO Y GASTOS ADMINISTRATIVOS</t>
  </si>
  <si>
    <t>5.1 Diseño y monitoreo de parcelas</t>
  </si>
  <si>
    <t>5.2 Análisis y publicación de resultados</t>
  </si>
  <si>
    <t>5.3 Gastos Admon. (papeleria, chequeras etc)</t>
  </si>
  <si>
    <t>IPC</t>
  </si>
  <si>
    <t>Enriquecimientos vegetales</t>
  </si>
  <si>
    <t>Sistemas Agroforestales</t>
  </si>
  <si>
    <t>Bosque Protector / Corredor Biológico</t>
  </si>
  <si>
    <t>SA</t>
  </si>
  <si>
    <t>EV</t>
  </si>
  <si>
    <t>Mes 13</t>
  </si>
  <si>
    <t>Mes 14</t>
  </si>
  <si>
    <t>Mes 15</t>
  </si>
  <si>
    <t>Mes 16</t>
  </si>
  <si>
    <t>Mes 17</t>
  </si>
  <si>
    <t>Mes 18</t>
  </si>
  <si>
    <t>CORREDOR BIOLÓGICO</t>
  </si>
  <si>
    <t>xxxx</t>
  </si>
  <si>
    <t>xxxxx</t>
  </si>
  <si>
    <t>Mano de obra</t>
  </si>
  <si>
    <r>
      <t xml:space="preserve">CDSFP   Tope que varia en cada  Entidad Subejecutora  para  Contratación Directa  </t>
    </r>
    <r>
      <rPr>
        <b/>
        <sz val="8"/>
        <color indexed="8"/>
        <rFont val="Arial"/>
        <family val="2"/>
      </rPr>
      <t>Sin</t>
    </r>
    <r>
      <rPr>
        <sz val="8"/>
        <color indexed="8"/>
        <rFont val="Arial"/>
        <family val="2"/>
      </rPr>
      <t xml:space="preserve"> Formalidades Plenas</t>
    </r>
  </si>
  <si>
    <r>
      <t xml:space="preserve">CDCFP   Tope que varia en cada  Entidad Subejecutora  para  Contratación Directa  </t>
    </r>
    <r>
      <rPr>
        <b/>
        <sz val="8"/>
        <color indexed="8"/>
        <rFont val="Arial"/>
        <family val="2"/>
      </rPr>
      <t>Con</t>
    </r>
    <r>
      <rPr>
        <sz val="8"/>
        <color indexed="8"/>
        <rFont val="Arial"/>
        <family val="2"/>
      </rPr>
      <t xml:space="preserve"> Formalidades Plenas </t>
    </r>
  </si>
  <si>
    <t>Gest mes</t>
  </si>
  <si>
    <t>6 meses</t>
  </si>
  <si>
    <t>12 mess</t>
  </si>
  <si>
    <t>ANALISIS DE MANO DE OBRA PARA LOS 18 MESES</t>
  </si>
  <si>
    <t>3. IPC proyectado 2010</t>
  </si>
  <si>
    <t xml:space="preserve">COSTOS DE GESTION PARA LA EJECUCIÓN DEL PROYECTO </t>
  </si>
  <si>
    <t xml:space="preserve">Limpias </t>
  </si>
  <si>
    <t>CORPORACIÓN</t>
  </si>
  <si>
    <t>RESPONSABLE DEL PROYECTO</t>
  </si>
  <si>
    <t>METAS</t>
  </si>
  <si>
    <t>UNIDAD DE MEDIDA</t>
  </si>
  <si>
    <t>CANTIDAD</t>
  </si>
  <si>
    <t xml:space="preserve">UNIDAD DE MEDIDA </t>
  </si>
  <si>
    <t>FUENTE DE FINANCIACIÓN</t>
  </si>
  <si>
    <t>FCA</t>
  </si>
  <si>
    <t>APN</t>
  </si>
  <si>
    <t>META</t>
  </si>
  <si>
    <t xml:space="preserve">CATEGORIA  DE INVERSIÓN </t>
  </si>
  <si>
    <t>VALOR UNITARIO</t>
  </si>
  <si>
    <t>Herramientas</t>
  </si>
  <si>
    <t>Transporte</t>
  </si>
  <si>
    <t>OBJETIVOS ESPECIFICOS</t>
  </si>
  <si>
    <t>Corporación</t>
  </si>
  <si>
    <t>Municipios</t>
  </si>
  <si>
    <t>Corredor Biológico</t>
  </si>
  <si>
    <t>RPP</t>
  </si>
  <si>
    <t>CB</t>
  </si>
  <si>
    <t>RPP-G</t>
  </si>
  <si>
    <t>SAF</t>
  </si>
  <si>
    <t>Valor Unitario</t>
  </si>
  <si>
    <t>REFORESTACIÓN PROTECTORA - PRODUCTORA</t>
  </si>
  <si>
    <t>REFORESTACIÓN PROTECTORA - PRODUCTORA CON GUADUA</t>
  </si>
  <si>
    <t>Duración del proyecto</t>
  </si>
  <si>
    <t>Meses</t>
  </si>
  <si>
    <t>Nombre del Beneficiario</t>
  </si>
  <si>
    <t>Microcuenca Beneficiada</t>
  </si>
  <si>
    <t>Nombre del Predio</t>
  </si>
  <si>
    <t>Gastos</t>
  </si>
  <si>
    <t>Miles de pesos</t>
  </si>
  <si>
    <t>DIFERENCIA</t>
  </si>
  <si>
    <t>1. Número de Plántulas por Ha</t>
  </si>
  <si>
    <t>3. Cantidad de Fertilizantes / Arbol (gr.)</t>
  </si>
  <si>
    <t>4. Cantidad de Hidroretenedor / Árbol (gr.)</t>
  </si>
  <si>
    <t>5. Cantidad de Correctivos / Arbol (gr.)</t>
  </si>
  <si>
    <t>Limpias</t>
  </si>
  <si>
    <t xml:space="preserve">TOTAL ADQUISICIÓN Y/O CONTRATACIÓN </t>
  </si>
  <si>
    <t>Subtotal</t>
  </si>
  <si>
    <t>Aprestamiento del proyecto (Gestión)</t>
  </si>
  <si>
    <t>Establecimiento</t>
  </si>
  <si>
    <t>Transporte Insumos</t>
  </si>
  <si>
    <t>Transporte Aislamiento</t>
  </si>
  <si>
    <t>MO Aislamiento</t>
  </si>
  <si>
    <t xml:space="preserve"> </t>
  </si>
  <si>
    <t>Herramientas Establc</t>
  </si>
  <si>
    <t>Herramientas Aislamiento</t>
  </si>
  <si>
    <t>MO Establac.</t>
  </si>
  <si>
    <t>XXXXXXXXXXXXXX</t>
  </si>
  <si>
    <t>Abril</t>
  </si>
  <si>
    <t>Mayo</t>
  </si>
  <si>
    <t>Junio</t>
  </si>
  <si>
    <t>Julio</t>
  </si>
  <si>
    <t>Agosto</t>
  </si>
  <si>
    <t>Septiembre</t>
  </si>
  <si>
    <t>Octubre</t>
  </si>
  <si>
    <t>Noviembre</t>
  </si>
  <si>
    <t>Diciembre</t>
  </si>
  <si>
    <t>DESCRIPCIÓN</t>
  </si>
  <si>
    <t>TOTAL METAS</t>
  </si>
  <si>
    <t>Costos proyectados en pesos de 2010</t>
  </si>
  <si>
    <t>12. IPC proyectado 2011 (6% de MO e insumos)</t>
  </si>
  <si>
    <t>1. EQUIPOS</t>
  </si>
  <si>
    <t>2. DIVULGACION</t>
  </si>
  <si>
    <t>2.1 Talleres</t>
  </si>
  <si>
    <t>2.2 Publicaciones</t>
  </si>
  <si>
    <t xml:space="preserve">3. ASISTENCIA TECNICA </t>
  </si>
  <si>
    <t>3.1 Coordinador</t>
  </si>
  <si>
    <t xml:space="preserve">3.2 Profesional del Area Social   </t>
  </si>
  <si>
    <t xml:space="preserve">3.3 Técnicos operativos </t>
  </si>
  <si>
    <t>3.4 Contador</t>
  </si>
  <si>
    <t>3.5. Viáticos y gastos de viaje</t>
  </si>
  <si>
    <t xml:space="preserve">4. MONITOREO Y  SEGUIMIENTO </t>
  </si>
  <si>
    <t>2.  INSUMOS</t>
  </si>
  <si>
    <t>2.1 Plántulas</t>
  </si>
  <si>
    <t>2.2 Fertilizantes</t>
  </si>
  <si>
    <t>2.3 Hidroretenedor</t>
  </si>
  <si>
    <t>2.4 Correctivos</t>
  </si>
  <si>
    <t>2.7 Postes y pie amigos</t>
  </si>
  <si>
    <t>2.8 Alambre</t>
  </si>
  <si>
    <t>2.9 Grapas</t>
  </si>
  <si>
    <t>3. SENSIBILIZACIÓN Y DIVULGACIÓN</t>
  </si>
  <si>
    <t>4. MANO DE OBRA NO CALIFICADA</t>
  </si>
  <si>
    <t xml:space="preserve">5. ASISTENCIA TÉCNICA </t>
  </si>
  <si>
    <t>5.1 Coordinador</t>
  </si>
  <si>
    <t>5.2 Profesional del Area Social</t>
  </si>
  <si>
    <t>5.3 Técnicos operativos</t>
  </si>
  <si>
    <t>5.4 Contador</t>
  </si>
  <si>
    <t>5.5  Viáticos y gastos de viaje</t>
  </si>
  <si>
    <t>2. INSUMOS</t>
  </si>
  <si>
    <t>2.1 PLANTULAS</t>
  </si>
  <si>
    <t xml:space="preserve">2.2 FERTILIZANTES </t>
  </si>
  <si>
    <t>2.3 HIDRORETENEDOR</t>
  </si>
  <si>
    <t>2.4 CORRECTIVOS</t>
  </si>
  <si>
    <t>2.7 POSTES Y PIE AMIGOS</t>
  </si>
  <si>
    <t>2.8 ALAMBRE DE PUA</t>
  </si>
  <si>
    <t>2.9 GRAPAS</t>
  </si>
  <si>
    <t>2.10 TRANSPORTE DE INSUMOS</t>
  </si>
  <si>
    <t>3. SENSIBILIZACION Y DIVULGACION</t>
  </si>
  <si>
    <t xml:space="preserve">6. MONITOREO Y SEGUIMIENTO </t>
  </si>
  <si>
    <t>Aprestamiento</t>
  </si>
  <si>
    <t>COSTO TOTAL ACTIVIDAD</t>
  </si>
  <si>
    <t>LOCALIZACIÓN META</t>
  </si>
  <si>
    <t>INDICADORES DE PRODUCTO</t>
  </si>
  <si>
    <t>META DEL INDICADOR</t>
  </si>
  <si>
    <t>PONDERACIÓN</t>
  </si>
  <si>
    <t>LOCALIZACIÓN GEOGRÁFICA</t>
  </si>
  <si>
    <t>ACTIVIDADES</t>
  </si>
  <si>
    <t>INDICADORES DE GESTIÓN</t>
  </si>
  <si>
    <t>CRONOGRAMA DE EJECUCIÓN PRESUPUESTAL Y FÍSICA DE ACTIVIDADES</t>
  </si>
  <si>
    <t>PROGRAMACIÓN DE PRESUPUESTO POR ACTIVIDAD  Y FUENTE DE FINANCIACIÓN</t>
  </si>
  <si>
    <t>SEGUIMIENTO A LA EJECUCIÓN DE METAS FÍSICAS DEL PROYECTO</t>
  </si>
  <si>
    <t>EJECUCIÓN</t>
  </si>
  <si>
    <t>% DE EJECUCIÓN</t>
  </si>
  <si>
    <t>SEGUIMIENTO A LA EJECUCIÓN FÍSICA DE ACTIVIDADES</t>
  </si>
  <si>
    <t>SEGUIMIENTO A LA EJECUCIÓN FINANCIERA DE LAS ACTIVIDADES</t>
  </si>
  <si>
    <t>PROGRAMADO Vs. EJECUTADO</t>
  </si>
  <si>
    <t>Programado</t>
  </si>
  <si>
    <t>Comprometido</t>
  </si>
  <si>
    <t>PRESUPUESTO EJECUTADO</t>
  </si>
  <si>
    <t>FECHA DE CORTE</t>
  </si>
  <si>
    <t>DESCRIPCIÓN DEL AVANCE</t>
  </si>
  <si>
    <t>DESCRIPCIÓN DEL AVANCE EN LA EJECUCIÓN</t>
  </si>
  <si>
    <t>Seguimiento, Divulgación y Capacitación</t>
  </si>
  <si>
    <t>Enero</t>
  </si>
  <si>
    <t>Febrero</t>
  </si>
  <si>
    <t>Marzo</t>
  </si>
  <si>
    <t>Establecimiento de</t>
  </si>
  <si>
    <t>1.  MANO DE OBRA</t>
  </si>
  <si>
    <t>3. IPC PROYECTADO 2011</t>
  </si>
  <si>
    <t>aislamiento</t>
  </si>
  <si>
    <t>gestion</t>
  </si>
  <si>
    <t>totales hojas</t>
  </si>
  <si>
    <t>X</t>
  </si>
  <si>
    <r>
      <t xml:space="preserve">FUENTE DE FINANCIACIÓN DE LA ACTIVIDAD
</t>
    </r>
    <r>
      <rPr>
        <sz val="9"/>
        <rFont val="Arial Narrow"/>
        <family val="2"/>
      </rPr>
      <t>Valores en miles de $</t>
    </r>
  </si>
  <si>
    <t>Coordenadas Geográficas del Predio (GG.MM.SS,SSS)</t>
  </si>
  <si>
    <t>AISLAMIENTO</t>
  </si>
  <si>
    <t>SISTEMA A IMPLEMENTAR</t>
  </si>
  <si>
    <t>DEFINICIÓN DE LOS OBJETIVOS DEL PROYECTO</t>
  </si>
  <si>
    <t>Código</t>
  </si>
  <si>
    <t xml:space="preserve">Nombre </t>
  </si>
  <si>
    <t>Formula</t>
  </si>
  <si>
    <t>Porcentaje</t>
  </si>
  <si>
    <t>Número</t>
  </si>
  <si>
    <t>Tonelada</t>
  </si>
  <si>
    <t/>
  </si>
  <si>
    <t>kilómetro</t>
  </si>
  <si>
    <t>Peso m/c</t>
  </si>
  <si>
    <t>Metro Cúbi</t>
  </si>
  <si>
    <t>Pm = Pm1 - Pmo</t>
  </si>
  <si>
    <t>Hectarea</t>
  </si>
  <si>
    <t>Ep = Ep1 - Epo</t>
  </si>
  <si>
    <t>Ct = Ct1 - Cto</t>
  </si>
  <si>
    <t>Ir = Ir1 - Iro</t>
  </si>
  <si>
    <t>0900P002</t>
  </si>
  <si>
    <t>Asentamientos Humanos En Zonas De Alto Riesgo.</t>
  </si>
  <si>
    <t>Pa/pt</t>
  </si>
  <si>
    <t>Nro Personas Que Estan Constantemente Expuestas Al Impacto Desastres Naturales, Porque Tengan Sus Viviendas En Zonas Alto Riesgo. Pa: Personas Afectadas. Pt: Poblacion Tot.</t>
  </si>
  <si>
    <t>0900P003</t>
  </si>
  <si>
    <t>Boletines Hidrometeorologica Y Ambiental</t>
  </si>
  <si>
    <t>Bha = B1 - Bo</t>
  </si>
  <si>
    <t>Nro Publicaciones Boletines Del Estado Del Tiempo En El Pais (temperatura Y Precipitaciones, Alertas Sobre Fenomenos Naturales, Carpetas Meteorologicas Para La Aviacion, Etc) Realizados En Un Per Tiempo T1-to. Donde, Bha, Vari En El Nro Publ</t>
  </si>
  <si>
    <t>0900P004</t>
  </si>
  <si>
    <t>Capacitados En Sistemas Nacionales Y/o Regionales De Areas Protegidas</t>
  </si>
  <si>
    <t>Cap = C1 - Co</t>
  </si>
  <si>
    <t>Nro Personas Y Funcionarios La Unidad Administrativa Especial Del Sistema Nacional Parques, Uaespnn Y Del Sina Capacitados (en El Tema Sistemas Nacionales Y/o Regionales Areas Protegidas Colombia) En Un Per T1-to. Donde, Cap, Vari En E</t>
  </si>
  <si>
    <t>0900P005</t>
  </si>
  <si>
    <t>Metodologias Implementadas Para La Valoracion De Servicios Ambientales</t>
  </si>
  <si>
    <t>Mv = Md1 - Mdo</t>
  </si>
  <si>
    <t>Nro Metodologias Implementadas Para Valorar Servicios Ambientales (como El Agua, Aire Y Biodiversidad)  Implementadas En Un Per T1-to. Donde, Mv, Vari En El Nro Metodologias Implementadas Para Valorar Servicios Ambientales (como El Agua, Aire Y Bi</t>
  </si>
  <si>
    <t>0900P006</t>
  </si>
  <si>
    <t>Desarrollo De Modelos Interpretativos</t>
  </si>
  <si>
    <t>Dmi = Md1 - Mdo</t>
  </si>
  <si>
    <t>Nro Modelos Interpretativos Que Permiten Obtener Datos Estabilidad, Productividad Y Degradacion Suelos Desarrollados En Un Per T1-to. Donde, Dmi, Vari En El Nro Modelos Interpretativos Que Permiten Obtener Datos Estabilidad, Productividad</t>
  </si>
  <si>
    <t>0900P007</t>
  </si>
  <si>
    <t>Ep = Aee * 100 / Ta</t>
  </si>
  <si>
    <t>Meta Alcanzada En La Implementacion Estrategias Proteccion Y Control Las Areas Del Sistema Parques Nacionales, Spnn En Un Per N. Donde, Ep, % O Meta Lograda En La Implementacion Estrategias Proteccion Y Control Las Areas Del Spnn; Ae</t>
  </si>
  <si>
    <t>0900P008</t>
  </si>
  <si>
    <t>Estrategia De Proteccion Y Control Del Spnn Operando.</t>
  </si>
  <si>
    <t>Epo=aeeo*100/ta</t>
  </si>
  <si>
    <t>Epo =  Opercaion Las Estrategias Proteccion Y Control Las Areas Del Spnn En Un Per N; Aeeo = Areas Con Estrategia Proteccion Operando; Ta = Tot Areas Proteccion Del Spnn.</t>
  </si>
  <si>
    <t>0900P009</t>
  </si>
  <si>
    <t>Convenios Y Contratos Suscritos Y/o En Desarrollo En El Marco Del Fondo Nacional Ambiental, Fonam</t>
  </si>
  <si>
    <t>Cc-fonam = Ccs1 - Ccso</t>
  </si>
  <si>
    <t>Nro Relaciones Contractuales Suscritas Entre La Unidad Parques Y Terceros (respaldados Con Recursos Provenientes Del Fondo Nacional Ambiental, Fonam) En Un Per T1-to. Donde, Cc-fonam, Vari En El Nro Relaciones Contractuales Suscritas Entre La U</t>
  </si>
  <si>
    <t>0900P010</t>
  </si>
  <si>
    <t>Acuerdos Con Comunidades Para La Conservacion De Ecosistemas Estrategicos (nacionales, Regionales Y Locales)</t>
  </si>
  <si>
    <t>Acc = Cp1 - Cpo</t>
  </si>
  <si>
    <t>Nro Acuerdos Suscritos Con Las Comunidades Para La Conservacion Ecosistemas Estratetegicos (nacionales, Regionales Y Locales) Dentro Del Marco Del Sistema Nacional Areas Protegidas, Sinap En Un Per T1 - To. Donde, Acc; Vari En El Nro Acuerdo</t>
  </si>
  <si>
    <t>0900P011</t>
  </si>
  <si>
    <t>Diagnosticos Participativos De Caracterizacion De Recursos Solidos Realizados</t>
  </si>
  <si>
    <t>Dpr = Dp1 - Dpo</t>
  </si>
  <si>
    <t>Nro Diagnosticos Participativos Caracterizacion Residuos Solidos Municipales Elaborados En Un Per T1 - To. Donde, Dpr, Vari En El Nro Diagnosticos Participativos Caracterizacion Residuos Solidos Municipales Elaborados; Dp1, Nro Diag</t>
  </si>
  <si>
    <t>0900P012</t>
  </si>
  <si>
    <t>Estaciones Automaticas Programadas</t>
  </si>
  <si>
    <t>Nro Estaciones (climaticas, Hidrologicas, Ambientales) Automaticas Programadas En Un Per T1 - To. Donde, Ep, Vari En El Nro Estaciones (climaticas, Hidrologicas, Ambientales) Automaticas Programadas; Ep1, Nro Estaciones Programadas Final; Epo,</t>
  </si>
  <si>
    <t>0900P013</t>
  </si>
  <si>
    <t>Convenios Suscritos De Asistencia Tecnica</t>
  </si>
  <si>
    <t>At = Cs1 - Cso</t>
  </si>
  <si>
    <t>Nro Convenios Suscritos Asistencia Tecnica Suscritos En Un Per T1 - To. Donde, At, Vari En El Nro Convenios Asistencia Tecnica Suscritos; Cs1, Nro Convenios Suscritos Final; Cso, Nro Convenios Suscritos Inicial.</t>
  </si>
  <si>
    <t>0900P014</t>
  </si>
  <si>
    <t>Estaciones Atendidas</t>
  </si>
  <si>
    <t>Ate = Ea * 100 / Ep</t>
  </si>
  <si>
    <t>Ate = Estaciones Atendidas En Un Per N; Ea = Estaciones Atendidas; Ep = Estaciones Por Atender (programadas).</t>
  </si>
  <si>
    <t>0900P015</t>
  </si>
  <si>
    <t>Usuarios Atendidos</t>
  </si>
  <si>
    <t>Ua = Ua1 - Uao</t>
  </si>
  <si>
    <t>Nro Usuarios Atendidos En Un Per T1 - To. Donde, Ua, Vari En El Nro Usuarios Atendidos; Ua1, Nro Usuarios Atendidos Final; Uao, Nro Usuarios Atendidos Inicial.</t>
  </si>
  <si>
    <t>0900P016</t>
  </si>
  <si>
    <t>Mantenimiento De Estaciones De Radiosondeo</t>
  </si>
  <si>
    <t>Ma = Me1 - Meo</t>
  </si>
  <si>
    <t>Nro Estaciones Radiosondeo (suministro Radiosondas Meteorologicas, Globos Meteorologicos, Operacion Radiosondas) A Las Que Se Ha Realizado Mantenimiento En Un Per T1 - To. Donde, Ma, Vari En El Nro Estaciones Radiosondeo A Las Que Se H</t>
  </si>
  <si>
    <t>0900P020</t>
  </si>
  <si>
    <t>Mediciones Radiacion Atmosferica</t>
  </si>
  <si>
    <t>M-at = Mat1 - Mato</t>
  </si>
  <si>
    <t>Nro Mediciones Radiacion Atmosferica Realizadas En Un Per T1 - To. Donde, M-at, Vari En El Nro Mediciones Radiacion Atmosferica Realizadas; Mat1, Mediciones Realizadas Final; Mato, Mediciones Realizadas Inicial.</t>
  </si>
  <si>
    <t>0900P021</t>
  </si>
  <si>
    <t>Mediciones Radiacion Terrestre</t>
  </si>
  <si>
    <t>M-t = Mt1 - Mto</t>
  </si>
  <si>
    <t>Nro Mediciones Radiacion Terrestre Realizadas En Un Per T1 - To. Donde, M-t, Vari En El Nro Mediciones Radiacion Terrestre Realizadas; Mt1, Mediciones Realizadas Final; Mto, Mediciones Realizadas Inicial.</t>
  </si>
  <si>
    <t>0900P024</t>
  </si>
  <si>
    <t>Fuentes Y Sumideros De Agua Identificados</t>
  </si>
  <si>
    <t>Ifs = Ifs1 - Ifso</t>
  </si>
  <si>
    <t>Nro Fuentes Y Sumideros Identificados En Un Per Tiempo T1 - To. Donde, Ifs, Vari En El Nro Fuentes Y Sumideros Identificados; Ifs1, Nro Fuentes Y Sumideros Identificados Final; Ifso, Nro Fuentes Y Sumideros Identificados Inicial.</t>
  </si>
  <si>
    <t>0900P026</t>
  </si>
  <si>
    <t>Mapas De Zonas De Riesgo Susceptible A Inundacion</t>
  </si>
  <si>
    <t>Mzr = Mri1 - Mrio</t>
  </si>
  <si>
    <t>Nro Mapas Y Planos (nivel Nacional Y Regional En Diferentes Escalas) Que Identifican Areas Susceptibles A Inundaciones Desarrollados En Un  Per T1-to. Donde, Mzr, Vari En El Nro Mapas Y Planos Que Identifican Areas Susceptibles A Inundaciones Desa</t>
  </si>
  <si>
    <t>0900P029</t>
  </si>
  <si>
    <t>Laboratorios De Aguas Construidos</t>
  </si>
  <si>
    <t>Lac = L1 - Lo</t>
  </si>
  <si>
    <t>Nro Laboratorios Aguas Construidos En Un Per T1-to. Donde, Lac, Vari En El Nro Laboratorios Aguas Construidos; L1, Nro Laboratorios Final; Lo, Nro Laboratorios Inicial.</t>
  </si>
  <si>
    <t>0900P030</t>
  </si>
  <si>
    <t>Area De Plantaciones De Pino Y Eucalipto Aprovechadas</t>
  </si>
  <si>
    <t>Hppe = Hpe1 - Hpeo</t>
  </si>
  <si>
    <t>Area Tot (en Km Cuadrados) Plantaciones Pino Y Eucalipto Aprovechadas (areas Aprovechadas Por Las Comunidades Campesinas) En Un Per T1-to. Donde, Hppe, Vari En El Area Plantaciones Pino Y Eucalipto Aprovechadas (areas Aprovechadas Por Las Co</t>
  </si>
  <si>
    <t>0900P034</t>
  </si>
  <si>
    <t>Cd = Kc1 - Kco</t>
  </si>
  <si>
    <t>0900P035</t>
  </si>
  <si>
    <t>Cr = Kr1 - Kro</t>
  </si>
  <si>
    <t>0900P036</t>
  </si>
  <si>
    <t>Especies Conservadas Y Mantenidas En Estaciones Experimentales</t>
  </si>
  <si>
    <t>Ecm = E1 - Eo</t>
  </si>
  <si>
    <t>Nro Individuos Una Especie Conservados Y Mantenidas En Estaciones Experimentales En Un Per T1-to. Donde, Ecm, Vari En El Nro Individuos Una Especie Conservados Y Mantenidas En Estaciones Experimentales; E1, Nro Individuos Una Especie Cons</t>
  </si>
  <si>
    <t>0900P037</t>
  </si>
  <si>
    <t>Articulos De Caracter Cientifico Publicados</t>
  </si>
  <si>
    <t>Ac = A1 - Ao</t>
  </si>
  <si>
    <t>Nro Articulos Caracter Cientifico Publicados En Un Per T1-to. Donde, Ac, Vari En El Nro Articulos Caracter Cientifico Publicados; A1, Nro Articulos Caracter Cientifico Publicados Final; Ao, Nro Articulos Caracter Cientifico Publi</t>
  </si>
  <si>
    <t>0900P038</t>
  </si>
  <si>
    <t>Monitoreo De Viabilidda De Semillas</t>
  </si>
  <si>
    <t>Ms = M1 - Mo</t>
  </si>
  <si>
    <t>Nro Monitoreos Viabilidad Las Semillas Almacenadas Realizados En Un Per T1-to. Donde, Ms, Vari En El Nro Monitoreos Viabilidad Las Semillas Almacenadas Realizados; M1, Nro Monitoreos Viabilidad Final; Mo, Nro Monitoreos Via</t>
  </si>
  <si>
    <t>0900P039</t>
  </si>
  <si>
    <t>Proyectos Productivos Sostenibles</t>
  </si>
  <si>
    <t>Pp = Pp1  Ppo</t>
  </si>
  <si>
    <t>Nro Proy.s Sostenibles Formulados E Implementados En Un Per T1-to. Donde, Pp, Vari En El Nro Proy.s Sostenibles Formulados E Implementados; Pp1, Nro Proy.s Final; Ppo, Nro Proy.s Inicial.</t>
  </si>
  <si>
    <t>0900P040</t>
  </si>
  <si>
    <t>Formulacion De Proyectos De Procesos De Tecnologias Limpias</t>
  </si>
  <si>
    <t>Dp= D1 - Do</t>
  </si>
  <si>
    <t>Nro Proy.s Que Permitan La Implementacion Procesos Tecnologicos Produccion Limpia Formulados En Un Per T1-to. Donde, Dp, Vari En El Nro Proy.s Que Permitan La Implementacion Procesos Tecnologicos Produccion Limpia Formulados; D1, Nro D</t>
  </si>
  <si>
    <t>0900P041</t>
  </si>
  <si>
    <t>Consultorias Y Estudios Tecnicos Realizadas En El Tema De Areas Protegidas</t>
  </si>
  <si>
    <t>Ceap = Ce1 - Ceo</t>
  </si>
  <si>
    <t>Nro Consultorias Y Estudios Tecnicos Que Para El Tema Areas Protegidas Se Desarrollan (sea Esta Spnn O Sinap) En Un Per T1-to. Donde, Ceap; Vari En El Nro Consultorias Y Estudios Tecnicos Que Para El Tema Areas Protegidas Se Desarrollan (sea</t>
  </si>
  <si>
    <t>0900P044</t>
  </si>
  <si>
    <t>Area Adquirida Y Conservada</t>
  </si>
  <si>
    <t>Adc = Ad1 - Ado</t>
  </si>
  <si>
    <t>Adc = Establece La Vari El Area Adquirida Y Dedicada A La Conservacion En Un Per Tiempo T1-to; Ad1 = Tot Area Adquirida Y Conservada Final; Ado = Tot Area Adquirida Y Conservada Inicial.</t>
  </si>
  <si>
    <t>0900P045</t>
  </si>
  <si>
    <t>Proyectos Productivos Sostenible</t>
  </si>
  <si>
    <t>Pp = Pp1 - Ppo</t>
  </si>
  <si>
    <t>Pp = Establece La Vari En El Nro Proy.s Formulados E Implementados Que Sean Sostenibles, En Unper T1-to; Pp1 = Nro. Proy.s  Final; Ppo = Nro. Proy.s Inicial.</t>
  </si>
  <si>
    <t>0900P046</t>
  </si>
  <si>
    <t>Municipios Con Programa De Educacion Ambiental En El Manejo Integral De Residuos Solidos.</t>
  </si>
  <si>
    <t>Mpe = Mp1 - Mpo</t>
  </si>
  <si>
    <t>Nro Municipios Que Han Implementado El Programa Educacion Ambiental En El Manejo Integral Residuos Solidos En Un Per T1 - To. Donde, Mp, Vari En El Nro Municipios Que Han Implementado El Programa Educacion Ambiental En El Manejo Integral</t>
  </si>
  <si>
    <t>0900P047</t>
  </si>
  <si>
    <t>Diagnosticos Participativos Realizados</t>
  </si>
  <si>
    <t>Dp = Dp1-dpo</t>
  </si>
  <si>
    <t>Dp = Vari En La Elaboracion Diagnosticos Participativos Caracterizacion Residuos Solidos Munpales En Un Per Tiempo T1-to; Dp1 = Nro Diagnosticos Final; Dpo = Nro Diagnosticos Inicial.</t>
  </si>
  <si>
    <t>0900P048</t>
  </si>
  <si>
    <t>Proyectos De Procesos De Tecnologias Limpias</t>
  </si>
  <si>
    <t>Fp = Fp1 - Fpo</t>
  </si>
  <si>
    <t>Fp = Vari En La Formulacion Proy.s Que Permitan La Implementacion Un Procesos Tecnologicos Produccion Limpia En Un Periood Timepo T1-to; Fp1 = Nro. Proy.s En Produccion Limpia Formulados Final; Fpo = Nro. Proy.s En Producc</t>
  </si>
  <si>
    <t>0900P049</t>
  </si>
  <si>
    <t>Demanda Vs Oferta De Agua</t>
  </si>
  <si>
    <t>Iea = Da * 100 / Oh</t>
  </si>
  <si>
    <t>Relacion Entre La Demanda Agua Del Conjunto Actividades Economica Con La Oferta Hidrica Disponible (aplicar Factores Reduccion Por Calidad Del Agua Y Caudal Ecologico, Desagregar Por Localizacion, Cuerpo Agua, Etc) En Un Per N. Donde, Iea, %</t>
  </si>
  <si>
    <t>0900P050</t>
  </si>
  <si>
    <t>Carga De Dbo</t>
  </si>
  <si>
    <t>C-dbo = C1-co</t>
  </si>
  <si>
    <t>C-dbo = Vari En Los Kilogramos Dbo Vertidos A Fuentes Agua En La Jurisdiccion Corpochivor En Un Per T1-to; C1 = Dbo Vertidos A Fuentes Agua En La Jurisdiccion Final; Co = Dbo Vertidos A Fuentes Agua En La Jurisdiccion Inicial.</t>
  </si>
  <si>
    <t>0900P051</t>
  </si>
  <si>
    <t>Carga De Sst</t>
  </si>
  <si>
    <t>C-sst = Cs1-cso</t>
  </si>
  <si>
    <t>C-sst = Vari En Los Kilogramos Mes Sst Vertidos A Fuentes Agua En La Jurisdiccion Corpochivor En Un Per T1-to; Cs1 = Sst Vertidos A Fuentes Agua Final; Cso = Sst Vertidos A Fuentes Agua Inicial.</t>
  </si>
  <si>
    <t>0900P052</t>
  </si>
  <si>
    <t>Dpt = D1 - Do</t>
  </si>
  <si>
    <t>0900P053</t>
  </si>
  <si>
    <t>Fuentes Identificadas De Emision De Gases Efecto Invernadero</t>
  </si>
  <si>
    <t>Mf = Imf1 - Imfo</t>
  </si>
  <si>
    <t>Nro Fuentes Identificadas (desagregar Por Magnitud, Localizacion, Etc) Emision Gases Efecto Invernadero En Un Per T1 - To. Donde, Mf, Vari En El Nro Fuentes Emision Gases Efecto Invernadero Identificadas; Imf1, Nro Fuentes Ide</t>
  </si>
  <si>
    <t>0900P054</t>
  </si>
  <si>
    <t>Densidad De Poblacion</t>
  </si>
  <si>
    <t>Dp = H / A</t>
  </si>
  <si>
    <t>Es Una Expresion Concentracion Poblacion En Relacion Al Espacio Que Dispone. Donde, Dp, Densidad Poblacion; H, Nro Habitantes Una Zona Geografica; A, Extension O Area (se Puede Desagregar En Rural, Urbana, Etc) Geografica.</t>
  </si>
  <si>
    <t>0900P056</t>
  </si>
  <si>
    <t>Cambio De Usos De La Tierra</t>
  </si>
  <si>
    <t>Cu = A1 - Ao</t>
  </si>
  <si>
    <t>Vari O La Comparacion Georeferenciada Las Superficies Por Uso La Tierra Sirve Para Ubicar Y Diagnosticar La Magnitud Relativa Las Tendencias Las Actividades Economicas. Donde, Cu, Cambio Uso La Tierra; A1, Area Tot Por Tipo Uso Fina</t>
  </si>
  <si>
    <t>0900P057</t>
  </si>
  <si>
    <t>Superficie En Uso</t>
  </si>
  <si>
    <t>Su = Saa * 100 /st</t>
  </si>
  <si>
    <t>Superficie En Uso Por Destinos O Actividades Humanas. Donde, Su, % Uso Por Actividad; Saa, Area Tot Utilizada Por Atributo O Actividad Humana, St, Superficie Tot En Analisis.</t>
  </si>
  <si>
    <t>0900P058</t>
  </si>
  <si>
    <t>Indice De Degradacion Del Suelo</t>
  </si>
  <si>
    <t>Id = Ad * 100 / At</t>
  </si>
  <si>
    <t>0900P059</t>
  </si>
  <si>
    <t>Poblacion Expuesta A Desastres</t>
  </si>
  <si>
    <t>Ped = Np / Nm</t>
  </si>
  <si>
    <t>Provee Informacion Del Nro Personas Que Estan Constantemente Expuestas Al Impacto Desastres Naturales, Por Que Tengan Sus Viviendas En Zonas Alto Riesgo. Donde, Ped, Poblacion Expuesta A Desastres; Np. Nro Tot Personas Expuestas; Nm, Nro Tot</t>
  </si>
  <si>
    <t>0900P063</t>
  </si>
  <si>
    <t>Reciclado De Residuos Domesticos E Industriales</t>
  </si>
  <si>
    <t>Rr = Vr1 * 100 / Vtg</t>
  </si>
  <si>
    <t>Peso Tot Anual Las Basuras, Desechos O Residuos Solidos Que Son Efectivamente Recuperados, Reciclados O Reutilizados Respeto Al Tot Producido. Donde, Rr, % Residuo Domestico E Industrial Reciclado; Vr1, Peso Tot Anual Las Basuras, Desechos O Res</t>
  </si>
  <si>
    <t>0900P064</t>
  </si>
  <si>
    <t>Municipios Con Sistema De Descontaminacion</t>
  </si>
  <si>
    <t>Ms = Mcs * 100 / Tm</t>
  </si>
  <si>
    <t>Cuantificacion Los Municipios Con Plantas Tratamiento Aguas Residuales En Relacion Con El Nro Municipios Que Descontaminan Como % Tot. Donde, Ms, % Municipios Con Sistema Descontaminacion; Mcs, Nro Municipios Con Sistema, Tm, Nro Tot</t>
  </si>
  <si>
    <t>0900P065</t>
  </si>
  <si>
    <t>Capacidad De Tratamiento</t>
  </si>
  <si>
    <t>Capacidad Tratamiento O Descontaminacion Las Aguas Servidas En La Planta. Donde, Ct, Vari En El Volu. Hora Tratamiento Agua (desagregar Por Planta, Municipio, Etc); Ct1, Volu. Tratamiento Hora Final; Cto, Volu. Tratamiento Hora Inicial</t>
  </si>
  <si>
    <t>0900P072</t>
  </si>
  <si>
    <t>Capacitacion Y Asistencia Tecnica En Formulacion De Proyectos Ambientalmente Sostenibles.</t>
  </si>
  <si>
    <t>Cps = Ce * 100 / Cp</t>
  </si>
  <si>
    <t>Cps, Mide (en Horas Anuales) El Avance Logrado En La Capacitacion A Los Funcionarios Competentes Y Responsables De La Identificacion, Formulacion Y Viabilizacion De Proyectos Ambientalmente Sostenibles En Un Periodo N, Donde, Ce, Numero Tot     Al De Hor</t>
  </si>
  <si>
    <t>0900P073</t>
  </si>
  <si>
    <t>Acciones De Revisión Y Ajuste De Normatividad E Instrumentos Técnicos Realizados Relacionados Con La Gestión Integral Del Recurso Hídrico</t>
  </si>
  <si>
    <t>0900P074</t>
  </si>
  <si>
    <t>Áreas Del Sistema De Parques Nacionales Naturales Articuladas A La Estrategia Nacional De Control Y Vigilancia De Parques Nacionales Naturales</t>
  </si>
  <si>
    <t>0900P075</t>
  </si>
  <si>
    <t>Áreas Del Sistema De Parques Nacionales Naturales Con Planes De Contingencia Formulados Y En Implementación Para La Prevención, Atención Y Mitigación De Incendios Forestales Y/o Otros Incidentes</t>
  </si>
  <si>
    <t>0900P076</t>
  </si>
  <si>
    <t>Áreas Del Sistema De Parques Nacionales Naturales Implementando La Estrategia Nacional De Educación Ambiental Articulada A Los Planes De Manejo</t>
  </si>
  <si>
    <t>0900P077</t>
  </si>
  <si>
    <t>Áreas Del Sistema De Parques Nacionales Naturales Implementando La Estrategia Nacional De Investigación, Monitoreo O Vida Silvestre Para El Spnn.</t>
  </si>
  <si>
    <t>0900P079</t>
  </si>
  <si>
    <t>Centros De Información Sobre Seguridad De La Biotecnología Conformado Y En Funcionamiento</t>
  </si>
  <si>
    <t>0900P080</t>
  </si>
  <si>
    <t>Corrientes Principales Y Secundarias Y Canares Perimetrales De Cuerpos Lagunares Con Mantenimiento Y Adecuación Hidráulica</t>
  </si>
  <si>
    <t>0900P081</t>
  </si>
  <si>
    <t>Cuencas Abastecedoras De Agua En Jurisdicción De Áreas Del Spnn En Las Que Se Implementa La Guía Técnica Para Su Ordenación Y Manejo</t>
  </si>
  <si>
    <t>0900P082</t>
  </si>
  <si>
    <t>Estrategias Para La Conservación Y Recuperación Formuladas</t>
  </si>
  <si>
    <t>0900P083</t>
  </si>
  <si>
    <t>Estratégias Para La Contribución A La Adaptación Al Cambio Climático Diseñadas E Implementadas</t>
  </si>
  <si>
    <t>0900P084</t>
  </si>
  <si>
    <t>Estudios Elaborados Para Determinar La Oferta Y Demanda De Bienes Y Servicios Ambientales De Ls Sierra Nevada De Santa Marta</t>
  </si>
  <si>
    <t>0900P085</t>
  </si>
  <si>
    <t>Estudios Elaborados Para La Caracterización, Ampliación Y Saneamiento De Sitios Sagrados De La Sierra Nevada De Santa Marta</t>
  </si>
  <si>
    <t>0900P086</t>
  </si>
  <si>
    <t>Estudios Elaborados Para La Elaboración Del Sistema De Información Geográfico De La Sierra Nevada De Santa Marta</t>
  </si>
  <si>
    <t>0900P087</t>
  </si>
  <si>
    <t>Hectáreas En Proceso De Restauración En Áreas Del Spnn En El Marco Del Subprograma De Zonificación Y Usos</t>
  </si>
  <si>
    <t>Hectáreas</t>
  </si>
  <si>
    <t>0900P088</t>
  </si>
  <si>
    <t>Instituciones Fortalecidas Para La Prevención Y Control De Incendios Forestales</t>
  </si>
  <si>
    <t>0900P089</t>
  </si>
  <si>
    <t>Laboratorios Ambientales Para Detección, Seguimiento Y Monitoreo De Organismos Geneticamente Modificados Fortalecidos Y Consolidados</t>
  </si>
  <si>
    <t>0900P090</t>
  </si>
  <si>
    <t>Manglares Con Planes De Ordenación Formulados</t>
  </si>
  <si>
    <t>0900P091</t>
  </si>
  <si>
    <t>Mapas Ambientales Elaborados</t>
  </si>
  <si>
    <t>0900P092</t>
  </si>
  <si>
    <t>Nuevas Hectáreas Declaradas Bajo Diferentes Categorías De Manejo Para El Sistema Nacional De Áreas Protegidas</t>
  </si>
  <si>
    <t>0900P093</t>
  </si>
  <si>
    <t>Obras Hidráulicas Para Mejoramiento De Regulación Hídrica Realizadas</t>
  </si>
  <si>
    <t>0900P094</t>
  </si>
  <si>
    <t>Organizaciones Comunitarias Fortalecidas O Constituidas</t>
  </si>
  <si>
    <t>0900P095</t>
  </si>
  <si>
    <t>Personas Capacitadas En Prevención, Control Y/o Restauración</t>
  </si>
  <si>
    <t>0900P096</t>
  </si>
  <si>
    <t>Plan Nacional Para El Manejo, Control Y/o Erradicación De Las Especies Exóticas Invasoras Y/o Transplantadas En Implementación</t>
  </si>
  <si>
    <t>0900P097</t>
  </si>
  <si>
    <t>Plan Nacional Para La Conservación De Especies Endémicas Formulado</t>
  </si>
  <si>
    <t>0900P098</t>
  </si>
  <si>
    <t>Plan Nacional Para La Conservación De Especies Migratorias En Implementación</t>
  </si>
  <si>
    <t>0900P099</t>
  </si>
  <si>
    <t>Planes De Manejo De Páramos Y Humedales Formulados</t>
  </si>
  <si>
    <t>0900P100</t>
  </si>
  <si>
    <t>Planes De Ordenamiento Y Manejo De Las Cuencas Abastecedoras De Agua (pomc) Formulados E Implementados, Prioritariamente En Capitales De Departamento Y Municipios Con Poblaciones &gt; 50.000 Habitantes Con Índices De Escasez Entre Media Y Alta</t>
  </si>
  <si>
    <t>0900P101</t>
  </si>
  <si>
    <t>Porcentaje De Proyectos Con Aprobación De Informes Finales</t>
  </si>
  <si>
    <t>0900P102</t>
  </si>
  <si>
    <t>Zonas Secas Con Zonificación Y Plan De Ordenamiento Formulado</t>
  </si>
  <si>
    <t>0900P103</t>
  </si>
  <si>
    <t>Programas De Agricultura Y Ganadería De Conservación En Implementación</t>
  </si>
  <si>
    <t>0900P104</t>
  </si>
  <si>
    <t>Programas De Limpieza De Espejos De Agua De Lagunas En Implementación</t>
  </si>
  <si>
    <t>0900P105</t>
  </si>
  <si>
    <t>Programas Nacionales Para La Recuperación De Especies Amenazadas En Implementación.</t>
  </si>
  <si>
    <t>0900P106</t>
  </si>
  <si>
    <t>Propuesta De Hojas Metodológicas Para Indicadores De Gestión Elaborada</t>
  </si>
  <si>
    <t>0900P107</t>
  </si>
  <si>
    <t>Propuesta Para El Seguimiento Y Monitoreo A La Gestión En Biodiversidad Elaborada</t>
  </si>
  <si>
    <t>0900P108</t>
  </si>
  <si>
    <t>Proyectos Ambientales Con Visitas O Acciones De Seguimiento</t>
  </si>
  <si>
    <t>0900P109</t>
  </si>
  <si>
    <t>Proyectos, Obras O Actividades Evaluados</t>
  </si>
  <si>
    <t>0900P110</t>
  </si>
  <si>
    <t>Sistema De Información Geográfica Montado Y En Operación</t>
  </si>
  <si>
    <t>0900P111</t>
  </si>
  <si>
    <t>Sistemas De Información Ambiental Sobre Bioseguridad Y Organismos Geneticamente Modificados Consolidados</t>
  </si>
  <si>
    <t>0900P112</t>
  </si>
  <si>
    <t>Sistema De Información Del Recurso Hídrico Diseñado E Implementado</t>
  </si>
  <si>
    <t>0900P113</t>
  </si>
  <si>
    <t>Suministros De Equipos De Control De Emergencias Realizados</t>
  </si>
  <si>
    <t>0900P114</t>
  </si>
  <si>
    <t>Talleres De Gestión Integral Del Recurso Hídrico Realizados</t>
  </si>
  <si>
    <t>0900I001</t>
  </si>
  <si>
    <t>Poblacion Afectada Por Desastre Natural</t>
  </si>
  <si>
    <t>Pad = Pa * 100 / Pt</t>
  </si>
  <si>
    <t>S Personas Que Estan Expuestas O Afectadas Por El Impacto Un Desastre Natural (por Tener Sus Viviendas En Zonas Alto Riesgo; Provee Informacion Sobre El % Personas Que Ven Afectada Su Calidad Vida Por Causa Un Desastre Natural) En Un Per N</t>
  </si>
  <si>
    <t>0900I002</t>
  </si>
  <si>
    <t>Area Afectada Por Desastres.</t>
  </si>
  <si>
    <t>Afd = Aa * 100 / At</t>
  </si>
  <si>
    <t>Area Que Esta Expuesta O Afectada Por El Impacto Un Desastre Natural (tener En Cuenta La Desagregacion Por Localizacion, Jurisdiccion A La Que Pertenece, Etc) En Un Per N. Donde, Afd, % Tot Area Que Esta Expuesta O Afectada Por El Impacto Un De</t>
  </si>
  <si>
    <t>0900I003</t>
  </si>
  <si>
    <t>Participacion En El Desarrollo Forestal</t>
  </si>
  <si>
    <t>Pdf = Pp1 - Ppo</t>
  </si>
  <si>
    <t>Participacion Respecto Al Nro Personas Que Involucradas O Participando Activamente En El Desarrollo Forestal En Una Region En Un Per T1 - To. Donde, Pdf, Vari En El Nro Personas Que Participan En El Desarrollo Forestal En Una Region; Pp1, Nro P</t>
  </si>
  <si>
    <t>0900I004</t>
  </si>
  <si>
    <t>Conservacion De Tierras</t>
  </si>
  <si>
    <t>Ac = Adca * 100 / Adcp</t>
  </si>
  <si>
    <t>Avance Logrado Por La Entidad En La Meta Adquisicion Tierras Para La Conservacion En Un Per N. Donde, Ac, % Logrado Conservacion Tierras; Adc,a Area Tot Adquirida Para Conservacion; Adcp, Area Tot Programada Para Adquirir Y Conservar Por La E</t>
  </si>
  <si>
    <t>0900I005</t>
  </si>
  <si>
    <t>Demanda Bioquimica De Oxigeno En Las Corrientes Superficiales, Dbo (medida De Contenido De Materia Organica Biodegradable)</t>
  </si>
  <si>
    <t>Dbo = Dbo1 - Dboo</t>
  </si>
  <si>
    <t>Dbo (contenido Materia Organica Biodegradable Presente En Los Cuerpos Agua, Que Se Determina Midiendo El Oxigeno Consumido En Procesos Biologicos Degradacion Aerobica La Materia Organica Agua; Debe Ser Desagregado Por Cuerpos Agua, Etc</t>
  </si>
  <si>
    <t>0900I006</t>
  </si>
  <si>
    <t>Fuentes Contaminantes</t>
  </si>
  <si>
    <t>Fc = Fc1 - Fco</t>
  </si>
  <si>
    <t>Nro Fuentes Que Generan Vertimiento Liquidos A Fuentes (desagregar Por Fuente Agua, Tipo Contaminante, Etc) Agua O Al Suelo (contaminacion) Detectadas En Un Per T1-to. Donde, Fc, Vari En El Nro Fuentes Que Generan Vertimiento Liquidos A F</t>
  </si>
  <si>
    <t>0900I007</t>
  </si>
  <si>
    <t>Poblacion En Jurisdiccion De Una Corporacion Autonoma Regional</t>
  </si>
  <si>
    <t>Pjc = Pj1 - Pjo</t>
  </si>
  <si>
    <t>Nro Habitantes Presentes En La Jurisdiccion Una Corporacion Autonoma Regional En Un Per T1-to. Donde, Pjc, Vari En El Nro Habitantes Presentes En La Jurisdiccion Una Corporacion Autonoma Regional; Pj1, Nro Habitantes Final; Pjo, Nro Ha</t>
  </si>
  <si>
    <t>0900I008</t>
  </si>
  <si>
    <t>Area Afectada Por Desastres</t>
  </si>
  <si>
    <t>Add = Aa * 100 / Am</t>
  </si>
  <si>
    <t>Provee Informacion Acerca Del Area Afectada Por Un Desastre, Referenciada Con El Area Jurisdiccion Un Municipio. Donde, Aad, % Area Tot Afectada Por El Desastre; Aa, Area Tot Afectada; Am, Area Tot Municipio.</t>
  </si>
  <si>
    <t>0900I009</t>
  </si>
  <si>
    <t>Perdidas Humanas Por Desastre Natural</t>
  </si>
  <si>
    <t>Ph = Np / Nm</t>
  </si>
  <si>
    <t>Provee Estimaciones Del Impacto Los Desastres Y Emergencias Sobre El Hombre En Un Per Tiempo Dado, Donde, Ph, Perdidas Humanas Por Desastre Natural; Np, Nro Personas Muertas O Desaparecidas Como Resultado Un Desastre Natural; Nm, Nro Munic</t>
  </si>
  <si>
    <t>0900I010</t>
  </si>
  <si>
    <t>Tasa De Deforestacion Anual</t>
  </si>
  <si>
    <t>Td = Hd * 100 / Atb</t>
  </si>
  <si>
    <t>Se Define Como La Perdida Neta Anual Area Originalmente Ocupada Por Coberturas Forestales Naturales. Donde, Td, % O Tasa Deforestacion; Hd, Area Deforestada (cambio Uso); Attb, Area Tot Bosque Natural En El Mismo Per.</t>
  </si>
  <si>
    <t>0900I011</t>
  </si>
  <si>
    <t>Produccion De Macera</t>
  </si>
  <si>
    <t>Es La Sumatoria Volu.es Extraccion Que Tiene Impacto Directo Sobre La Perdida Ecosistemas Forestales, Perdida Biodiversidad Biologica Y El Incremento Riesgos Extension Especies. Donde, Pm, Volu. O Cant Madera Producida Y Extraida;</t>
  </si>
  <si>
    <t>0900I012</t>
  </si>
  <si>
    <t>Relacion Produccion - Reserva De Recurso Maderable</t>
  </si>
  <si>
    <t>Rpr = Vmp * 100 / Ep</t>
  </si>
  <si>
    <t>Es La Resultante Estimar Areas Por Tipo Bosques Y Plantaciones Comerciales. Donde, Rpr, % Volu. Madera Producida Y Las Existencias En Pie;  Vmp, Volu. Tot Madera Producida; Ep, Volu. Tot Madera En Pie. El Volu. Se Estima Sobre El Invent</t>
  </si>
  <si>
    <t>0900I013</t>
  </si>
  <si>
    <t>Empresas Vinculadas A Programas De Mejoramiento Continuo</t>
  </si>
  <si>
    <t>Evp = Nev1 - Nevo</t>
  </si>
  <si>
    <t>Evp, Empresas Vinculadas A Programas De Mejoramiento Continuo En Un Per T1 - To; Nev1, Nro. De Empresas Vinculadas A Programas De Mejoramiento Continuo Final; Nevo, Nro. De Empresas Vinculadas A Programas De Mejoramiento Continuo Inicial.</t>
  </si>
  <si>
    <t>0900I014</t>
  </si>
  <si>
    <t>Ear, Empresas Atendidas En Programas De Reconversion A Tecnologias Limpias En Un Periodo N; Tea, Numero Total De Empresas Atendidas En Programas De Reconversion A Tecnologias Limpias; Tess, Numero Total De Empresas Que S</t>
  </si>
  <si>
    <t>Ear = Tea * 100 / Tess</t>
  </si>
  <si>
    <t>Nro. De Empresas Atendidas En Programas De Reconversion A Tecnologias Limpias</t>
  </si>
  <si>
    <t>0900I018</t>
  </si>
  <si>
    <t>Empresas Incubadas</t>
  </si>
  <si>
    <t>Ei = Nei1 - Neio</t>
  </si>
  <si>
    <t>Ei, Empresas Incubadas En Un Per T1 - To; Nei1, Nro. De Empresas Incubadas Final; Neio, Nro. De Empresas Incubadas Inicial</t>
  </si>
  <si>
    <t>0900I019</t>
  </si>
  <si>
    <t>Ecorregiones Estrategicas</t>
  </si>
  <si>
    <t>Ec = Ntee * 100 / Nte</t>
  </si>
  <si>
    <t>Ec, Ecorregiones  Nales Estrategicas En Un Per N; Ntee, Nro. Total De Ecorregiones Estrategicas; Nte, Nro. Total De Ecorregiones Nales En El Mismo Per.</t>
  </si>
  <si>
    <t>0900I020</t>
  </si>
  <si>
    <t>Ecorregiones Estrategicas Nacionales Caracterizadas</t>
  </si>
  <si>
    <t>Ecc = Ntec * 100 / Nte</t>
  </si>
  <si>
    <t>Ecc, Ecorregiones Nales Caracterizadas En Un Per N; Ntec, Nro. Total De Ecorregiones Caracterizadas; Nte, Nro. Total De Ecorregiones Nales En El Mismo Per.</t>
  </si>
  <si>
    <t>0900I021</t>
  </si>
  <si>
    <t>Ecorregiones Estrategicas Regionales Identificadas</t>
  </si>
  <si>
    <t>Ecr = Ner * 100 / Nter</t>
  </si>
  <si>
    <t>Ecr, Ecorregiones Regionales Identificadas En Un Per N; Ner, Nro. Total De Ecorregiones Regionales Identificadas; Nter, Nro. Total De Ecorregiones Regionales En El Mismo Per.</t>
  </si>
  <si>
    <t>0900I022</t>
  </si>
  <si>
    <t>Ecorregiones Estrategicas Regionales Con Programas De Desarrollo Sostenible</t>
  </si>
  <si>
    <t>Ecrp = Nterc * 100 / Nter</t>
  </si>
  <si>
    <t>Ecrp, Ecorregiones Regionales Con Programas De Desarrollo Sostenible En Un Per N; Nterc, Nro. Total De Ecorregiones Regionales Con Programas De Desarrollo Sostenible; Nter, Nro. Total De Ecorregiones Regionales En El Mismo Per.</t>
  </si>
  <si>
    <t>0900I023</t>
  </si>
  <si>
    <t>Ecorregiones Estrategicas Marinas Y Costeras Identificadas Y Caracterizadas</t>
  </si>
  <si>
    <t>Ecc = Nec * 100 / Nte</t>
  </si>
  <si>
    <t>Ecc, Ecorregiones Estrategicas Marinas Y Costeras Identificadas Y Caracterizadas En Un Per N; Nec, Nro. Total De Ecorregiones Estrategicas Marinas Y Costeras Identificadas Y Caracterizadas; Nte, Nro. Total De Ecorregiones Estrategicas Marinas Y Costeras</t>
  </si>
  <si>
    <t>0900I024</t>
  </si>
  <si>
    <t>Microcuencas Abastecedoras De Acueductos Con Planes De Ordenamiento Y Manejo En  Operacion</t>
  </si>
  <si>
    <t>Ma = Nma * 100 / Ntm</t>
  </si>
  <si>
    <t>Ma, Microcuencas Abastecedoras De Acueductos Con Planes De Ordenamiento Y Manejo En  Operacion En Un Per N; Nma, Nro. De Microcuencas Abastecedoras De Acueductos Con Planes De Ordenamiento Y Manejo En  Operacion; Ntm, Nro. Total De Microcuencas Abasteced</t>
  </si>
  <si>
    <t>0900I025</t>
  </si>
  <si>
    <t>Autoridades Ambientales Cobrando Tasas Retributivas Por Contaminacion Hidrica</t>
  </si>
  <si>
    <t>Aa = Naa1 - Naao</t>
  </si>
  <si>
    <t>Aa, Autoridades Ambientales Cobrando Tasas Retributivas Por Contaminacion Hidrica En Un Per T1 - To; Naa1, Nro. De Autoridades Ambientales Cobrando Tasas Retributivas Por Contaminacion Hidrica Final; Naao, Nro. De Autoridades Ambientales Cobrando Tasas R</t>
  </si>
  <si>
    <t>0900I028</t>
  </si>
  <si>
    <t>Fondos Regionales De Recuperacion Hidrica En Operacion</t>
  </si>
  <si>
    <t>Frr = Nfr * 100 / Nfc</t>
  </si>
  <si>
    <t>Frr, Fondos Regionales De Recuperacion Hidrica En Operacion En Un Per N; Nfr, Nro. De Fondos Regionales De Recuperacion Hidrica En Operacion; Nfc, Nro. Total De Fondos Regionales De Recuperacion Hidrica Conformados En El Mismo Per.</t>
  </si>
  <si>
    <t>0900I029</t>
  </si>
  <si>
    <t>Pae = Npa * 100 / Pt</t>
  </si>
  <si>
    <t>0900I031</t>
  </si>
  <si>
    <t>Demanda Total De Agua Para Consumo Humano En Colombia</t>
  </si>
  <si>
    <t>Dac = Dac1 - Daco</t>
  </si>
  <si>
    <t>0900I032</t>
  </si>
  <si>
    <t>Demanda De Agua Para Consumo Humano En Colombia</t>
  </si>
  <si>
    <t>Dachc = Dac * 100 / Da</t>
  </si>
  <si>
    <t>0900I034</t>
  </si>
  <si>
    <t>Area De Paramo Delimitada En Colombia</t>
  </si>
  <si>
    <t>Ap = Nap1 - Napo</t>
  </si>
  <si>
    <t>Ap, Paramo En Colombia En Un Per T1 - To; Nap1, Area Total De Paramo Delimitadas En Colombia Final; Napo, Area Total De Paramo Delimitadas En Colombia Inicial.</t>
  </si>
  <si>
    <t>0900I037</t>
  </si>
  <si>
    <t>Especies De Flora Amenazadas</t>
  </si>
  <si>
    <t>Eff = Nef1 - Nef1</t>
  </si>
  <si>
    <t>Eff, Especies De Flora Amenazadas En Un Per T1 - To; Nef1, Nro. De Especies De Flora  Final; Nef1, Nro. De Especies De Flora Inicial.</t>
  </si>
  <si>
    <t>0900I038</t>
  </si>
  <si>
    <t>Flora Amenazada</t>
  </si>
  <si>
    <t>Fa = Nef * 100 / Nte</t>
  </si>
  <si>
    <t>Fa, Flora Amenazada En Un Per N; Nef, Nro. De Especies De Flora Amenazada; Nte, Nro. Total De Especies De Flora Identificadas En El Mismo Per.</t>
  </si>
  <si>
    <t>0900I039</t>
  </si>
  <si>
    <t>Especies De Fauna Amenazadas</t>
  </si>
  <si>
    <t>Ef = Ne1 - Neo</t>
  </si>
  <si>
    <t>Ef, Especies De Fauna Amenazadas En Un Per T1 - To; Ne1, Nro. De Especies De Fauna  Final; Neo, Nro. De Especies De Fauna Inicial.</t>
  </si>
  <si>
    <t>0900I040</t>
  </si>
  <si>
    <t>Fauna Amenazada</t>
  </si>
  <si>
    <t>Efa = Nef * 100 / Nte</t>
  </si>
  <si>
    <t>Efa, Especies De Fauna Amenazadas En Un Per N; Nef, Nro. De Especies De Fauna Amenazadas; Nte, Nro. Total De Especies De Fauna Identificadas En El Mismo Per.</t>
  </si>
  <si>
    <t>0900I042</t>
  </si>
  <si>
    <t>Fauna Amenazada Con Planes De Manejo En Operacion</t>
  </si>
  <si>
    <t>Fapm = Nef * 100 / Nte</t>
  </si>
  <si>
    <t>Fapm, Fauna Amenazada Con Planes De Manejo En Operacion En Un Per N; Nef, Nro. De Especies De Fauna Amenazada Con Planes De Manejo En Operacion; Nte, Nro. Total De Especies De Fauna Amenazadas En El Mismo Per.</t>
  </si>
  <si>
    <t>0900I050</t>
  </si>
  <si>
    <t>Territorio De Parques Nacionales Naturales</t>
  </si>
  <si>
    <t>Tpnn = At * 100 / Attc</t>
  </si>
  <si>
    <t>Tpnn, Territorio De Parques Nales Naturales En Un Per N; At, Area De Territorio Nal (medido En Hectareas) De Parques Nales Naturales; Attc, Area Total Del  Territorio Nal En El Mismo Per.</t>
  </si>
  <si>
    <t>0900I051</t>
  </si>
  <si>
    <t>Parques Nacionales Con "acuerdos De Participacion Y Manejo"</t>
  </si>
  <si>
    <t>Pnc = Tp * 100 / Ntpe</t>
  </si>
  <si>
    <t>Pnc, Parques Nales Con "acuerdos De Participacion Y Manejo" En Un Per N; Tp, Nro. Total De  Parques Nales Con Acuerdos De Participacion Y Manejo (indigenas, Colonos, Ongs, Poblacion Civil, Etc.); Ntpe, Nro. Total De Parques Nales En El Mismo Per.</t>
  </si>
  <si>
    <t>0900I052</t>
  </si>
  <si>
    <t>Nuevas Areas De Protegidas "cogestionadas Y Apoyadas" Por El Nivel Regional</t>
  </si>
  <si>
    <t>Nap = Nap1 - Napo</t>
  </si>
  <si>
    <t>Nap, Nuevas Areas De Protegidas "cogestionadas Y Apoyadas" Por El Nivel Regional En Un Per T1 - To; Nap1, Nro. De Nuevas Areas De Protegidas Final; Napo, Nro. De Nuevas Areas De Protegidas Inicial.</t>
  </si>
  <si>
    <t>0900I053</t>
  </si>
  <si>
    <t>Especies Colombianas Propuestas Para Regulacion Comercial</t>
  </si>
  <si>
    <t>Ecp = Nep1 - Nepo</t>
  </si>
  <si>
    <t>Ecp, Especies Colombianas Propuestas Para Regulacion Comercial En La Convencion Sobre El Comercio  Internal  De Especies Colombianas En Un Per T1 - To; Nep1, Nro. De Especies Colombianas Propuestas Para Regulacion Comercial Final; Nepo, Nro. De Especies</t>
  </si>
  <si>
    <t>0900I055</t>
  </si>
  <si>
    <t>Cobertura De Area Natural Total Del Pais</t>
  </si>
  <si>
    <t>Can = Ct * 100 / Atp</t>
  </si>
  <si>
    <t>Can, Cobertura De Area Natural Total Del Pais En Un Per N; Ct, Cobertura Total De Area Natural (medida En Hectareas) Del Pais; Atp, Area O Extension Total Del Pais (medida En Hectareas) En El Mismo Per.</t>
  </si>
  <si>
    <t>0900I056</t>
  </si>
  <si>
    <t>Cobertura Boscosa</t>
  </si>
  <si>
    <t>Cb = Ctb * 100 / Atp</t>
  </si>
  <si>
    <t>Cb, Cobertura Boscosa Total Del Pais En Un Per N; Ctb, Cobertura Total De Area Boscosa (medida En Hectareas) Del Pais; Atp, Area O Extension Total Del Pais (medida En Hectareas) En El Mismo Per.</t>
  </si>
  <si>
    <t>0900I057</t>
  </si>
  <si>
    <t>Area Deforestada</t>
  </si>
  <si>
    <t>Ad = Tad * 100 / Atp</t>
  </si>
  <si>
    <t>Ad, Area Deforestada Total Del Pais En Un Per N; Tad, Total De Area Deforestada (medida En Hectareas) Del Pais; Atp, Area O Extension Total Del Pais (medida En Hectareas) En El Mismo Per.</t>
  </si>
  <si>
    <t>0900I059</t>
  </si>
  <si>
    <t>Area Reforestada</t>
  </si>
  <si>
    <t>Ar = Tar * 100 / Atp</t>
  </si>
  <si>
    <t>Ar, Area Reforestada Total Del Pais En Un Per N; Tar, Total De Area Reforestada (medida En Hectareas) Del Pais; Atp, Area O Extension Total Del Pais (medida En Hectareas) En El Mismo Per.</t>
  </si>
  <si>
    <t>0900I060</t>
  </si>
  <si>
    <t>Tasa De Reforestacion</t>
  </si>
  <si>
    <t>Trp = Hr1 - Hro</t>
  </si>
  <si>
    <t>Trp, Tasa De Reforestacion Del Pais En Un Per T1 - To; Hr1, Total De Hectareas De Terreno Reforestadas Final; Hro, Total De Hectareas De Terreno Reforestadas Inicial.</t>
  </si>
  <si>
    <t>0900I061</t>
  </si>
  <si>
    <t>Area Reforestada En El Marco Del Plan Nacional De Desarrollo Forestal - Componente Plan Verde</t>
  </si>
  <si>
    <t>Arm = Arm * 100 / Atp</t>
  </si>
  <si>
    <t>Arm, Area Reforestada Total Del Pais En El Marco Del Plan Nal De Desarrollo Forestal - Componente Plan Verde En Un Per N; Tarm, Total De Area Reforestada (medida En Hectareas) En El Marco Del Plan Nal De Desarrollo Forestal - Componente Plan Verde Del Pa</t>
  </si>
  <si>
    <t>0900I063</t>
  </si>
  <si>
    <t>Area Reforestada En Microcuencas Abastecedoras De Acueductos</t>
  </si>
  <si>
    <t>Arma = Tar * 100 / Atp</t>
  </si>
  <si>
    <t>Arma, Area Reforestada Total Del Pais En Microcuencas Abastecedoras De Acueductos En Un Per N; Tar, Total De Area Reforestada (medida En Hectareas) En El Pais En Microcuencas Abastecedoras De Acueductos; Atp, Area O Extension Total Reforestada En El Pais</t>
  </si>
  <si>
    <t>0900I064</t>
  </si>
  <si>
    <t>Tasa De Reforestacion En Microcuencas Abastecedoras De Acueductos</t>
  </si>
  <si>
    <t>Trma = Hr1 - Hro</t>
  </si>
  <si>
    <t>Trma, Tasa De Reforestacion Del Pais En Microcuencas Abastecedoras De Acueductos En Un Per T1 - To; Hr1, Total De Hectareas De Terreno Reforestadas Final; Hro, Total De Hectareas De Terreno Reforestadas Inicial.</t>
  </si>
  <si>
    <t>0900I066</t>
  </si>
  <si>
    <t>Guias Ambientales Sectoriales En Operacion</t>
  </si>
  <si>
    <t>Gas = Ntg * 100 / Ntge</t>
  </si>
  <si>
    <t>Gas, Guias Ambientales Sectoriales En Operacion En Un Per N; Ntg, Nro. De Guias Ambientales Sectoriales En Operacion; Ntge, Nro. Total De Guias Ambientales Sectoriales Propuestas O Existentes En El Mismo Per.</t>
  </si>
  <si>
    <t>0900I067</t>
  </si>
  <si>
    <t>Proyectos De Produccion Limpia Operando</t>
  </si>
  <si>
    <t>Ppl = Npo * 100 / Npp</t>
  </si>
  <si>
    <t>Ppl, Proyectos De Produccion Limpia Operando En Un Per N; Npo, Nro. De Proyectos De Produccion Limpia Operando; Npp, Nro. Total De Proyectos De Produccion Limpia Presentados En El Mismo Per.</t>
  </si>
  <si>
    <t>0900I070</t>
  </si>
  <si>
    <t>Sustancias Agotadoras De La Capa De Ozono Eliminadas Por Proyectos De Reconversion Industrial</t>
  </si>
  <si>
    <t>Sa = Nte * 100 / Ntsp</t>
  </si>
  <si>
    <t>Sa, Sustancias Agotadoras De La Capa De Ozono Eliminadas Por Proyectos De Reconversion Industrial En Un Per N; Nte, Nro. De Toneladas Metricas De Sustancias Agotadoras De La Capa De Ozono Eliminadas Por Proyectos De Reconversion Industrial; Ntsp, Nro. De</t>
  </si>
  <si>
    <t>0900I074</t>
  </si>
  <si>
    <t>Inventario Nacional De Plaguicidas Obsoletos</t>
  </si>
  <si>
    <t>Ipo = Ntp * 100 / Ntpe</t>
  </si>
  <si>
    <t>Ipo, Inventario Nal De Plaguicidas Obsoletos En Un Per N; Ntp, Nro. Total De Plaguicidas Obsoletos Inventariados; Ntpe, Nro. Total De Plaguicidas Obsoletos Existentes En El Pais En El Mismo Per.</t>
  </si>
  <si>
    <t>0900I080</t>
  </si>
  <si>
    <t>Especies Promisorias Identificadas</t>
  </si>
  <si>
    <t>Ep = Ntei * 100 / Ntepe</t>
  </si>
  <si>
    <t>Ep, Especies Promisorias Identificadas En Un Per N; Ntei, Nro. Total De Especies Promisorias Identificadas; Ntepe, Nro. Total De Especies Promisorias Existentes En El Mismo Per.</t>
  </si>
  <si>
    <t>0900I081</t>
  </si>
  <si>
    <t>Especies Promisorias Caracterizadas</t>
  </si>
  <si>
    <t>Ep = Ntec * 100 / Ntepe</t>
  </si>
  <si>
    <t>Ep, Especies Promisorias Caracterizadas En Un Per N; Ntec, Nro. Total De Especies Promisorias Caracterizadas; Ntepe, Nro. Total De Especies Promisorias Existentes En El Mismo Per.</t>
  </si>
  <si>
    <t>0900I082</t>
  </si>
  <si>
    <t>Especies Promisorias Identificadas Y Caracterizadas</t>
  </si>
  <si>
    <t>Epic = Ntec * 100 / Nte</t>
  </si>
  <si>
    <t>Epic, Especies Promisorias Identificadas Y Caracterizadas En Un Per N; Ntec, Nro. Total De Especies Promisorias Caracterizadas; Nte, Nro. Total De Especies Promisorias Identificadas En El Mismo Per.</t>
  </si>
  <si>
    <t>0900I084</t>
  </si>
  <si>
    <t>Especies Promisorias Identificadas Y Caracterizadas Que Pueden Hacer Parte De Los Planes De Bionegocio Para La Bolsa Amazonica Sobre Especies</t>
  </si>
  <si>
    <t>Epic = Nep * 100 / Ntee</t>
  </si>
  <si>
    <t>Epic, Especies Promisorias Identificadas Y Caracterizadas Que Pueden Hacer Parte De Los Planes De Bionegocio Para La Bolsa Amazonica Sobre Especies En Un Per N; Nep, Nro. Total De Especies Promisorias Identificadas Y Caracterizadas ; Ntee, Nro. Total De</t>
  </si>
  <si>
    <t>0900I087</t>
  </si>
  <si>
    <t>Especies Promisorias En Proyectos Piloto De Aprovechamiento</t>
  </si>
  <si>
    <t>Epep = Nep * 100 / Ntee</t>
  </si>
  <si>
    <t>Epep, Especies Promisorias En Proyectos Piloto De Aprovechamiento En Un Per N; Nep, Nro. De Especies Promisorias Objeto De Proyectos Piloto De Aprovechamiento; Ntee, Nro. Total De Especies Promisorias Identificadas Y Caracterizadas  En El Mismo Per.</t>
  </si>
  <si>
    <t>0900I088</t>
  </si>
  <si>
    <t>Ciudades Donde Se Aplican Experiencias Piloto Del Modelo De Gestion Ambiental Urbana, Sigam</t>
  </si>
  <si>
    <t>Cas = Nc *100 / Ntc</t>
  </si>
  <si>
    <t>Cas, Ciudades Donde Se Aplican Experiencias Piloto Del Modelo De Gestion Ambiental Urbana, Sigam En Un Per N; Nc, Nro. De Ciudades Que Aplican Experiencias Piloto Del Modelo De Gestion Ambiental Urbana Sigam; Ntc, Nro. Total De Ciudades En El Mismo Per.</t>
  </si>
  <si>
    <t>0900I090</t>
  </si>
  <si>
    <t>Proyectos De Tratamientos De Aguas Residuales Cofinanciados En La Etapa De Inversion</t>
  </si>
  <si>
    <t>Ptci = Npi1 - Npio</t>
  </si>
  <si>
    <t>Ptci, Proyectos De Tratamientos De Aguas Residuales Cofinanciados En La Etapa De Inversion En Un Per T1 - To; Npi1, Nro. De Proyectos Cofinanciados En La Etapa De Inversion Final; Npio, Nro. De Proyectos Cofinanciados En La Etapa De Inversion Inicial</t>
  </si>
  <si>
    <t>0900I092</t>
  </si>
  <si>
    <t>Proyectos De Manejo Integral De Residuos Solidos Cofinanciados En La Etapa De Inversion</t>
  </si>
  <si>
    <t>Prci = Npi1 - Npio</t>
  </si>
  <si>
    <t>Prci, Proyectos De Manejo Integral De Residuos Solidos Cofinanciados En La Etapa De Inversion En Un Per T1 - To; Npi1, Nro. De Proyectos Cofinanciados En La Etapa De Inversion Final; Npio, Nro. De Proyectos Cofinanciados En La Etapa De Inversion Inicial</t>
  </si>
  <si>
    <t>0900I093</t>
  </si>
  <si>
    <t>Proyectos Piloto Para La Gestion Integral De Residuos Solidos</t>
  </si>
  <si>
    <t>Pp = Np1 - Npo</t>
  </si>
  <si>
    <t>Pp, Proyectos Piloto Para La Gestion Integral De Residuos Solidos En Un Per T1 - To; Np1, Nro. De Proyectos Piloto Para La Gestion Integral De Residuos Solidos Final; Npo, Nro. De Proyectos Piloto Para La Gestion Integral De Residuos Solidos Inicial.</t>
  </si>
  <si>
    <t>0900I094</t>
  </si>
  <si>
    <t>Proyectos Piloto Para La Gestion Integral De Los Residuos Hospitalarios</t>
  </si>
  <si>
    <t>Pph = Np1 - Npo</t>
  </si>
  <si>
    <t>Pph, Proyectos Piloto Para La Gestion Integral De Los Residuos Hospitalarios En Un Per T1 - To; Np1, Nro. De Proyectos Piloto Para La Gestion Integral De Los Residuos Hospitalarios Final; Npo, Nro. De Proyectos Piloto Para La Gestion Integral De Los Resi</t>
  </si>
  <si>
    <t>0900I101</t>
  </si>
  <si>
    <t>Residuos Solidos De La Poblacion</t>
  </si>
  <si>
    <t>Rsp = Nt1 - Nto</t>
  </si>
  <si>
    <t>Rsp, Residuos Solidos De La Poblacion En Un Per T1 - To; Nt1, Nro. De Toneladas De Residuos Solidos De La Poblacion Final; Nto, Nro. De Toneladas De Residuos Solidos De La Poblacion Inicial.</t>
  </si>
  <si>
    <t>0900I103</t>
  </si>
  <si>
    <t>Residuos Solidos Dispuestos Adecuadamente</t>
  </si>
  <si>
    <t>Rsda = Trs * 100 / Ttrs</t>
  </si>
  <si>
    <t>Rsda, Residuos Solidos Dispuestos Adecuadamente En Un Per N; Trs, Toneladas De Residuos Solidos Dispuestos Adecuadamente; Ttrs, Toneladas Totales De Residuos Solidos Producidos En El Mismo Per.</t>
  </si>
  <si>
    <t>0900I104</t>
  </si>
  <si>
    <t>Desarrollo De La Linea Base  General Sobre El Estado Del Medio Ambiente En El Contexto Urbano - Caracterizado Y Georeferenciada</t>
  </si>
  <si>
    <t>Dlbu = Atcg * 100 / Atu</t>
  </si>
  <si>
    <t>Dlbu, Desarrollo De La Linea Base  General Sobre El Estado Del Medio Ambiente En El Contexto Urbano - Caracterizado Y Georeferenciada En Un Per N; Atcg, Area Total En El Contexto Urbano Caracterizado Y Georeferenciada; Atu, Area Total Urbana Existente En</t>
  </si>
  <si>
    <t>0900I105</t>
  </si>
  <si>
    <t>Desarrollo De La Linea Base  General Sobre El Estado Del Medio Ambiente En El Contexto Regional - Caracterizado Y Georeferenciada</t>
  </si>
  <si>
    <t>Dlbr = Atcg * 100 / Atu</t>
  </si>
  <si>
    <t>Dlbr, Desarrollo De La Linea Base  General Sobre El Estado Del Medio Ambiente En El Contexto Regional - Caracterizado Y Georeferenciada En Un Per N; Atcg, Area Total En El Contexto Regional Caracterizado Y Georeferenciada; Atu, Area Total Regional Existe</t>
  </si>
  <si>
    <t>0900I108</t>
  </si>
  <si>
    <t>Desarrollo De Indicadores De Estado En Ecosistemas</t>
  </si>
  <si>
    <t>Diee = Td * 100 / Ntp</t>
  </si>
  <si>
    <t>Diee, Desarrollo De Indicadores De Estado En Ecosistemas En Un Per N; Td, Total De Indicadores De Estado Desarrollados; Ntp, Total De Indicadores De Estado Programados A Desarrollar En El Mismo Per.</t>
  </si>
  <si>
    <t>0900I111</t>
  </si>
  <si>
    <t>Desarrollo De Indicadores De Estado En Suelos</t>
  </si>
  <si>
    <t>Dieg = Td * 100 / Ntp</t>
  </si>
  <si>
    <t>Dieg, Desarrollo De Indicadores De Estado En Suelos En Un Per N; Td, Total De Indicadores De Estado Desarrollados; Ntp, Total De Indicadores De Estado Programados A Desarrollar En El Mismo Per.</t>
  </si>
  <si>
    <t>0900I112</t>
  </si>
  <si>
    <t>Desarrollo De Los Indices De Fragmentacion De Ecosistemas Para El Total Del Pais</t>
  </si>
  <si>
    <t>Dif = Zci * 100 / Tzri</t>
  </si>
  <si>
    <t>Dif, Desarrollo De Los Indices De Fragmentacion De Ecosistemas Para El Total Del Pais En Un Per N; Zci, Zonas Que Cuentan Con Indices De Fragmentacion De Ecosistemas; Tzri, Total De Zonas Que Requieren Indices De Fragmentacion De Ecosistemas Para El Tota</t>
  </si>
  <si>
    <t>0900I113</t>
  </si>
  <si>
    <t>Elaboracion De La "linea Base De Indicadores De Calidad" De Las Aguas Continentales</t>
  </si>
  <si>
    <t>Elbc = Cd * 100 / Cp</t>
  </si>
  <si>
    <t>Elbc, Elaboracion De La "linea Base De Indicadores De Calidad" De Las Aguas Continentales (fortalecimiento Institucional Del Sistema Nal Ambiental - Sina) En Un Per N; Cd, Componentes De La "linea Base De Indicadores De Calidad" De Las Aguas Continentale</t>
  </si>
  <si>
    <t>0900I114</t>
  </si>
  <si>
    <t>Elaboracion De La "linea Base De Indicadores De Calidad" De Las Aguas Marinas Y Costeras</t>
  </si>
  <si>
    <t>Elbmc = Cd * 100 / Cp</t>
  </si>
  <si>
    <t>Elbmc, Elaboracion De La "linea Base De Indicadores De Calidad" De Las Aguas Las Aguas Marinas Y Costeras (fortalecimiento Institucional Del Sistema Nal Ambiental - Sina) En Un Per N; Cd, Componentes De La "linea Base De Indicadores De Calidad" De Las Ag</t>
  </si>
  <si>
    <t>0900I115</t>
  </si>
  <si>
    <t>Municipios Con Planes De Ordenamiento Territorial Aprobados Por Las Car</t>
  </si>
  <si>
    <t>Mpot = Nmp * 100 / Ntm</t>
  </si>
  <si>
    <t>Mpot, Municipios Con Planes De Ordenamiento Territorial Aprobados Por Las Car En Un Per N; Nmp, Nro. Municipios Con Planes De Ordenamiento Territorial Aprobados; Ntm, Nro. Total De Municipios Existentes E El Mismo Per.</t>
  </si>
  <si>
    <t>INDICADORES DE IMPACTO</t>
  </si>
  <si>
    <t>0900G001</t>
  </si>
  <si>
    <t>Infracciones Impuestas Por Explotacion Ilegal</t>
  </si>
  <si>
    <t>Iei = I1 - Io</t>
  </si>
  <si>
    <t>Nro Infracciones Por Explotacion Ilegal (politicas Restriccion Y Otros Instrumentos Normativos Que Pretenden Controlar O Regular La Actividad Extractiva En Un Lugar Y Por Un Monto Determinado) Impuestas En Un Per T1 - To. Donde, Iei, Vari En El Nr</t>
  </si>
  <si>
    <t>0900G002</t>
  </si>
  <si>
    <t>Incentivos A La Reforestacion</t>
  </si>
  <si>
    <t>Valor Tot Los Incentivos A La Reforestacion (registro Financiacion Asignada Por Actividad Reforestadora; Proporciona Medida Del Esfuerzo Publico Dedicado A Contrarrestar Efectos  Deforestacion Y Abastecimiento Mercados) Otorgados En Un Per T</t>
  </si>
  <si>
    <t>0900G003</t>
  </si>
  <si>
    <t>Paquetes Tecnologicos Validados E Implementados De Aprovechameinto De Productos No Maderables</t>
  </si>
  <si>
    <t>Pt = P1 - Po</t>
  </si>
  <si>
    <t>Nro Paquetes Tecnologicos Aprovechamiento Produccion No Maderables Del Bosque Validados E Implementados En Un Per T1-to. Donde, Pt, Vari En El Nro Paquetes Tecnologicos  Aprovechamiento Produccion No Maderables Del Bosque Validados E I</t>
  </si>
  <si>
    <t>0900G004</t>
  </si>
  <si>
    <t>Areas De Cubrimiento Del Sistema De Parques Nacionales, Spnn</t>
  </si>
  <si>
    <t>Asp = A1 - Ao</t>
  </si>
  <si>
    <t>Area (en Km Cuadrados) Tot Cubrimiento Logrado Por El Sistema Parques Nacionales, Spnn En Un Per T1 - To. Donde, Asp, Vari En El Area Cubrimiento Del Sistema Parques Nacionales, Spnn Colombia; A1, Area Tot Cubrimiento Final; Ao, Area T</t>
  </si>
  <si>
    <t>0900G005</t>
  </si>
  <si>
    <t>Areas Del Sistema De Parques Nacionales, Spnn Con Planes De Manejo</t>
  </si>
  <si>
    <t>Acpm = Ape * 100 / At</t>
  </si>
  <si>
    <t>Cubrimiento Alcanzado Con Areas Del Sistema Parques Nacionales, Spnn Que Cuenten Con El Instrumento Planeacion Interna, Conocido Como Planes Manejo En Un Per N. Donde, Acpm, % Areas Del Sistema Parques Nacionales, Spnn Que Cuentan Con El</t>
  </si>
  <si>
    <t>0900G007</t>
  </si>
  <si>
    <t>Cubrimiento Por Funcionario De La Unidad Administrativa Especial Del Sistema De Parques Nacionales, Uaespnn A Las Areas Del Sistema De Parques Nacionales, Spnn</t>
  </si>
  <si>
    <t>Cf = App / F</t>
  </si>
  <si>
    <t>Relacion Cobertura Area Por Funcionario (area Tot En Km Cuadrados Parques Naturales Por Funcionarios La Unidad Administrativa Especial Del Sistema Parques Nacionales, Uaespnn Que Tiene La Unidad, Deben Ser Protegidas Y Que Hacen Parte Del</t>
  </si>
  <si>
    <t>0900G009</t>
  </si>
  <si>
    <t>Areas Del Sistema De Parque Nacionales, Spnn Con Acuerdos Sociales De Manejo</t>
  </si>
  <si>
    <t>Aas = Aas1 - Aaso</t>
  </si>
  <si>
    <t>Nro Acuerdos Participacion Social En La Conservacion (acuerdos Suscritos Para Implementar Los Planes Manejo Las Areas Del Spnn) Suscritos En Un Per T1 - To. Donde, Aas, Vari En El Nro Acuerdos Participacion Social En La Conservacion (a</t>
  </si>
  <si>
    <t>0900G011</t>
  </si>
  <si>
    <t>Areas Naturales Protegidas Del Nivel Local Declaradas</t>
  </si>
  <si>
    <t>Apd = Apd1 - Apdo</t>
  </si>
  <si>
    <t>S Areas Naturales Protegidas Que Del Nivel Local Han Sido Declaradas Y Que Conformaran El Sistema Nacional Areas Protegidas, Sinap En Un Per T1 - To. Donde, Apd, Vari En El Areas Naturales Protegidas Que Del Nivel Local Han Sido Declaradas Y Que Confo</t>
  </si>
  <si>
    <t>0900G012</t>
  </si>
  <si>
    <t>Areas Naturales Protegidas  Declaradas Por La Corporacion Autonoma Regional, Car Y/o Departamentos.</t>
  </si>
  <si>
    <t>Ap-car = Apc1 - Apco</t>
  </si>
  <si>
    <t>Area Tot (en Km Cuadrados) Nueva Protegida (que Del Nivel Regional Han Sido Declaradas Por Las Cars Y/o Departamentos, Las Cuales Conformaran El Sistema Nacional Areas Protegidas, Sinap) En Un Per T1-to: Donde, Ap-car, Vari En El Area Tot Nueva Prote</t>
  </si>
  <si>
    <t>0900G013</t>
  </si>
  <si>
    <t>Cuencas Declaradas En Ordenamiento Y Conservacion A Nivel Nacional.</t>
  </si>
  <si>
    <t>Cd = C * 100 / Tc</t>
  </si>
  <si>
    <t>Cobertura Cuencas Declaradas Dentro Del Ordenamiento Y Conservacion A Nivel Nacional (que Conservan  El Ciclo Hidrologico Y Garantizan La Oferta Agua Al Pais) En Un Per N. Donde, Cd, % Cobertura Cuencas Declaradas Dentro Del Ordenamiento Y C</t>
  </si>
  <si>
    <t>0900G014</t>
  </si>
  <si>
    <t>Incentivos Otorgados</t>
  </si>
  <si>
    <t>Io = I1 - Io</t>
  </si>
  <si>
    <t>Nro  Incentivos Otorgados (creacion Incentivos A La Conservacion Del Medio Ambiente Y Otorgamiento Acuerdos Municipales) En Un Per T1-to. Donde, Io, Vari En El Nro Incentivos Otorgados (creacion Incentivos A La Conservacion Del Medio Ambi</t>
  </si>
  <si>
    <t>0900G015</t>
  </si>
  <si>
    <t>Mp = M1 - Mo</t>
  </si>
  <si>
    <t>0900G016</t>
  </si>
  <si>
    <t>App = Ap1 - Apo</t>
  </si>
  <si>
    <t>0900G017</t>
  </si>
  <si>
    <t>Area Adquirida Y Dedicada A La Conservacion</t>
  </si>
  <si>
    <t>Area Tot (en Km Cuadrados) Adquirida Y Dedicada A La Conservacion En Un Per T1-to. Donde, Ac, Vari En El Area Tot Adquirida Y Dedicada A La Conservacion; A1, Area Tot Adquiridas Final; Ao, Area Tot Adquiridas Inicial.</t>
  </si>
  <si>
    <t>0900G019</t>
  </si>
  <si>
    <t>Construccion De Infraestructura Ecoturistica Del Sistema Nacional De Parques, Spnn</t>
  </si>
  <si>
    <t>Cie = Ice * 100 / Icp</t>
  </si>
  <si>
    <t>Meta Lograda En La Inversion En Construccion Infraestructura Ecoturismo Del Sistema Nacional Parques, Spnn (apoyo Para El Cumplimiento Misional Proteccion Y Control) En Un Per N. Donde, Cie, % O Meta Alcanzada La Inversion En Construccion</t>
  </si>
  <si>
    <t>0900G020</t>
  </si>
  <si>
    <t>Infraestructura En Mantenimiento En El Sistema De Parques Nacionales, Spnn De Ecoturismo</t>
  </si>
  <si>
    <t>Ime = Ime * 100 / Imp</t>
  </si>
  <si>
    <t>Meta Lograda En La Inversion En Mantenimiento Infraestructura Ecoturismo Del Sistema Parques Nacionales, Spnn (apoyo Para El Cumplimiento Misional Proteccion Y Control) En Un Per N. Donde, Ime, % O Meta Alcanzada La Inversion En Mantenimi</t>
  </si>
  <si>
    <t>0900G021</t>
  </si>
  <si>
    <t>Sra = Sra1 - Srao</t>
  </si>
  <si>
    <t>0900G022</t>
  </si>
  <si>
    <t>Incentivos A La Conservacion Del Medio Ambiente Otorgados</t>
  </si>
  <si>
    <t>Io = Io1 - Ioo</t>
  </si>
  <si>
    <t>Nro Incentivos A La Conservacion Del Medio Ambiente Otorgados En Un Per T1-to. Donde, Io, Vari En El Nro Incentivos A La Conservacion Del Medio Ambiente Otorgados; Io1, Nro Incentivos Otorgados Final;  Ioo, Nro Incentivos Otorgados Inicial.</t>
  </si>
  <si>
    <t>0900G023</t>
  </si>
  <si>
    <t>Otorgamiento De Acuerdos A La Conservacion Del Medio Ambiente</t>
  </si>
  <si>
    <t>Oa = Oa1 - Oao</t>
  </si>
  <si>
    <t>Nro Acuerdos A La Conservacion Del Medio Ambiente Municipales Aprobados Y Otorgados En Un Per T1-to. Donde, Oa, Vari En El Nro Acuerdos A La Conservacion Del Medio Ambiente Municipales Aprobados Y Otorgados; Oa1, Nro Acuerdos A La Conservacion</t>
  </si>
  <si>
    <t>0900G024</t>
  </si>
  <si>
    <t>Seguimiento A La Formulacion Del Proyecto De Procesos De Tecnologias Limpias</t>
  </si>
  <si>
    <t>Fptl = Fpe * 100 / Fpp</t>
  </si>
  <si>
    <t>Avance Logrado En La Formulacion Proy. Que Permitan La Implementacion Procesos Tecnologicos Produccion Limpia En Un Per N. Donde, Fptl, % Avance Logrado En La Formulacion Proy. Que Permita La Implementacion Un Procesos Tecnologicos De</t>
  </si>
  <si>
    <t>0900G025</t>
  </si>
  <si>
    <t>Monto De Carga Contaminante - Dbo (medida Contenida De Materia Organica Biodegradable)</t>
  </si>
  <si>
    <t>R-dbo = Re * 100 / Rp</t>
  </si>
  <si>
    <t>Cant En % La Carga Contaminante Expresada Como Dbo (medida Contenida Materia Organica Biodegradable) En Un Per N. Donde, R-dbo, % Carga Contaminante Expresado Como Dbo; Re, Medida La Carga Contaminante Expresada En Dbo Lograda (al Ejecutar L</t>
  </si>
  <si>
    <t>0900G026</t>
  </si>
  <si>
    <t>Monto De Carga Contaminante - Sst (medida De Solidos Suspendidos Totales)</t>
  </si>
  <si>
    <t>R-sst = Rse * 100 / Rsp</t>
  </si>
  <si>
    <t>Carga Contaminante Expresado En Sst (medida Solidos Suspendidos Totes) En Un Per N. Donde, R-sst, % Carga Contaminante Expresado En Sst; Rse, Carga Contaminante Expresada En Sst Ejecutada (con Las Actividades Descontaminacion); Rsp, Carga Conta</t>
  </si>
  <si>
    <t>0900G027</t>
  </si>
  <si>
    <t>Proyectos Piloto De Descontaminacion De Aguas</t>
  </si>
  <si>
    <t>Pda = Pp1 - Ppo</t>
  </si>
  <si>
    <t>Nro Proy.s Piloto Descontaminacion Aguas Residuales Para Sectores Productivos Y Municipales Propuestos En Un Per T1-to. Donde, Pda, Vari En El Nro Proy.s Piloto Descontaminacion Aguas Residuales Para Sectores Productivos Y Municipales</t>
  </si>
  <si>
    <t>0900G028</t>
  </si>
  <si>
    <t>Apoyo Interinstitucional</t>
  </si>
  <si>
    <t>Rhoe= Poet1-poet0</t>
  </si>
  <si>
    <t>Rhoe= Integraciàn Interinstitucional Poe =  Personas De Otras Entidades Que Trabajaron Y Trabajan Directamente Con El Proyecto T1 Periodo Final, T0 Periodo Inicial</t>
  </si>
  <si>
    <t>0900G029</t>
  </si>
  <si>
    <t>Concertaciones Estatales</t>
  </si>
  <si>
    <t>Ces= Oet1-oet0</t>
  </si>
  <si>
    <t>Ces Mide La Integraciàn Entre La Entidad Ejecutora Y Las Entidades Péblicas Del Estado Oe =  Otras Entidades Que Trabajaron Y Trabajan Directamente Con El Proyecto  T1 =periodo Final, T0= Periodo Inicial</t>
  </si>
  <si>
    <t>0900G030</t>
  </si>
  <si>
    <t>Convenios Interadministrativos</t>
  </si>
  <si>
    <t>Cia = (ciae/ciap)*100</t>
  </si>
  <si>
    <t>Cia =cumplimiento En La Ejecuciàn De Convenios Interadministrativos  Ciae= Convenios Administrativos Ejecutados Ciap= Convenios Interadministrativos Programados</t>
  </si>
  <si>
    <t>0900G031</t>
  </si>
  <si>
    <t>Costo/beneficio</t>
  </si>
  <si>
    <t>C/b = Costo/beneficio</t>
  </si>
  <si>
    <t>C/b = Inversiàn Social Por Beneficio De Las Entidades Y La Comunidad  Costo = Valor De La Inversiàn, Beneficios= Beneficios Ambientales Generados</t>
  </si>
  <si>
    <t>0900G041</t>
  </si>
  <si>
    <t>Acciones De Seguimiento Y Monitoreo A Actividades Con Organismos Geneticamente Modificados</t>
  </si>
  <si>
    <t>0900G042</t>
  </si>
  <si>
    <t>Alianzas Estratégicas Establecidas Para El Posicionamiento Institucional</t>
  </si>
  <si>
    <t>0900G043</t>
  </si>
  <si>
    <t>Convenios Interadministrativos De Cooperación Técnica En Ejecución</t>
  </si>
  <si>
    <t>0900G044</t>
  </si>
  <si>
    <t>Tiempo Promedio De Trámite De Licenciamiento Ambiental</t>
  </si>
  <si>
    <t>0900G045</t>
  </si>
  <si>
    <t>Diagnóstico Del Estado De La Información De La Gestión En Biodiversidad Elaborado</t>
  </si>
  <si>
    <t>0900G046</t>
  </si>
  <si>
    <t>Ecosistemas Afectados Por Incendios Forestales En Proceso De Restauración</t>
  </si>
  <si>
    <t>0900G047</t>
  </si>
  <si>
    <t>Fondo Ambiental Para La Sierra Nevada De Santa Marta Implementado</t>
  </si>
  <si>
    <t>0900G048</t>
  </si>
  <si>
    <t>Insumos Para Radiosondéo Adquiridos</t>
  </si>
  <si>
    <t>0900G049</t>
  </si>
  <si>
    <t>Inventario Forestal Elaborado</t>
  </si>
  <si>
    <t>0900G050</t>
  </si>
  <si>
    <t>Normas De Manejo Sostenible Ajustadas</t>
  </si>
  <si>
    <t>0900G051</t>
  </si>
  <si>
    <t>Nuevas Áreas Del Sistema De Parques Nacionales Naturales En Proceso De Formulación E Implementación De Sus Planes De Manejo.</t>
  </si>
  <si>
    <t>0900G052</t>
  </si>
  <si>
    <t>Plan De Desarrollo Sostenible Formulado</t>
  </si>
  <si>
    <t>0900G053</t>
  </si>
  <si>
    <t>Plan Hídrico Nacional Elaborado Y En Ejecución</t>
  </si>
  <si>
    <t>0900G054</t>
  </si>
  <si>
    <t>0900G055</t>
  </si>
  <si>
    <t>Planes De Manejo De Reservas Formulados</t>
  </si>
  <si>
    <t>0900G056</t>
  </si>
  <si>
    <t>Planes De Manejo De Unidades Ambientales Costeras Apoyados En La Formulación</t>
  </si>
  <si>
    <t>0900G057</t>
  </si>
  <si>
    <t>Planes Forestales Regionales Asesorados Y Con Acompañamiento</t>
  </si>
  <si>
    <t>0900G058</t>
  </si>
  <si>
    <t>Política Hídrica Nacional Formulada Y En Instrumentación</t>
  </si>
  <si>
    <t>0900G059</t>
  </si>
  <si>
    <t>Política Nacional Para Humedales Interiores Revisada Y Actualizada</t>
  </si>
  <si>
    <t>0900G060</t>
  </si>
  <si>
    <t>Porcentaje De Áreas Del Sistema De Parques Nacionales Naturales En Proceso De Ordenamiento De Sus Zonas Amortiguadoras</t>
  </si>
  <si>
    <t>0900G061</t>
  </si>
  <si>
    <t>Porcentaje De Las Áreas Del Sistema De Parques Nacionales En Proceso De Implementación De Sus Planes De Manejo.</t>
  </si>
  <si>
    <t>0900G062</t>
  </si>
  <si>
    <t>Porcentaje De Proyectos Activos Con Acciones De Seguimiento</t>
  </si>
  <si>
    <t>0900G063</t>
  </si>
  <si>
    <t>Procesos Para Prevenir La Degradación De Tierras Y Lucha Contra La Desertificación Adelantados</t>
  </si>
  <si>
    <t>0900G064</t>
  </si>
  <si>
    <t>Procesos Para Socialización E Implementación Del Plan De Acción Del Sinap</t>
  </si>
  <si>
    <t>0900G065</t>
  </si>
  <si>
    <t>Programas De Prevención De Riesgos Laborales Y Enfermedades Profesionales Realizados Dentro Del Ambiente De Trabajo</t>
  </si>
  <si>
    <t>0900G066</t>
  </si>
  <si>
    <t>Porcentaje De Proyectos Presentados Por Las Corporaciones Con Viabilidad (para Asignación En La Vigencia Siguiente)</t>
  </si>
  <si>
    <t>0900G067</t>
  </si>
  <si>
    <t>Reuniones Técnico-científicas En Negociación Internacional En Materia De Bioseguridad Adelantadas</t>
  </si>
  <si>
    <t>0900G068</t>
  </si>
  <si>
    <t>Talleres De Medicina Laboral, Higiene, Seguridad Industrial Y Emergencia Realizados</t>
  </si>
  <si>
    <t>Áreas Con Estrategias Implementadas De Proteccion Y Control Para El Sistema De Parques Nacionales, Spnn</t>
  </si>
  <si>
    <t>Diseños De Plantas Tratamiento De Agua</t>
  </si>
  <si>
    <t>Asesorias O Acompañamiento A Procesos Productivos Por Parte Del Minambiente</t>
  </si>
  <si>
    <t>Nro Acompañamientos A Los Procesos Productivos Para Fortalecer La Capacidad Gestion (cadenas Productivas) Los Grupos Asentados En La Region Desarrollados En Un Per T1-to. Donde, App; Vari En El Nro Acompañamientos A Los Procesos Productivos</t>
  </si>
  <si>
    <t>Sistemas Regionales Y Locales De Areas Protegidas Acompañados Por El Sistema De Parques Nacionales, Spnn</t>
  </si>
  <si>
    <t>Mide Los Acompañamientos A Los Procesos Regionales Y Locales Areas Protegidas En Desarrollo Acompañados Por La Unidad Administrativa Especial Del Sistema Parques Nacionales, Uaespnn En Un Per T1-to. Donde, Sra, Vari En El Nro Acompañamiento A Lo</t>
  </si>
  <si>
    <t>Poblacion Afectada  Por Escasez De Agua En Año Seco</t>
  </si>
  <si>
    <t>Pae, Poblacion Afectada  Por Escasez De Agua En Año Seco En Un Per N; Npa, Nro. Total De Personas Afectadas  Por Escasez De Agua En Año Seco; Pt, Poblacion Total Segun Censo De La Region En Estudio En El Mismo Per.</t>
  </si>
  <si>
    <t>Dac, Demanda De Agua (medida En Metros Cubicos Por Año) Para Consumo Humano En Colombia En Un Per T1 - To; Dac1, Demanda De Agua (medida En Metros Cubicos Por Año) Para Consumo Humano En Colombia Per Final; Daco, Demanda De Agua (medida En Metros Cubicos</t>
  </si>
  <si>
    <t>Dachc, Demanda De Agua Para Consumo Humano En Colombia En Un Per N; Dac, Demanda Total De Agua (medida En Metros Cubicos Por Año) Para Consumo Humano; Da, Demanda Total De Agua (medida En Metros Cubicos Por Año) En Colombia En El Mismo Per.</t>
  </si>
  <si>
    <t>Nro Diseños Plantas Tratamiento Aguas Residuales Domesticas Realizadas En Un Per T1-to. Donde, Dpt,  Vari En El Nro Diseños Plantas Tratamiento Aguas Residuales Domesticas Realizadas; D1, Nro Plantas Diseñadas Final; Do, Nro D</t>
  </si>
  <si>
    <t>% Tierra Degradada (perdida Fertilidad, Erosion Fisica, Salinizacion Y Sodificacion, Compactacion, Desertificacion) Por Malas Tecnicas Explotacion Intensiva, Densificacion Infraestructura, Ausencia Señales Ambientales, Etc. Donde, Id, % D</t>
  </si>
  <si>
    <t>Longitud De Caño Destaponado</t>
  </si>
  <si>
    <t>Longitud Caño Destaponado (restablecimiento Los Flujos Naturales Agua A Traves La Limpieza Y Destaponamiento) En Un Per T1-to. Donde, Cd,  Vari En La Longitud Caño Destaponado; Kc1, Longitud Caño Destaponado Final; Kco, Longitud Cañ</t>
  </si>
  <si>
    <t>Longitud De Caño Recuperado</t>
  </si>
  <si>
    <t>Longitud Caño Recuperado (restablecimiento Los Flujos Naturales Agua A Traves La Limpieza Y Destaponamiento) En Un Per T1-to. Donde, Cr,  Vari En La Longitud Caño Recuperado; Kr1, Longitud Caño Recuperado Final; Kro, Longitud Caño R</t>
  </si>
  <si>
    <t>1100P040</t>
  </si>
  <si>
    <t>Areas Reforestadas</t>
  </si>
  <si>
    <t>Ar = Arf - Aro</t>
  </si>
  <si>
    <t>Area En Km Cuadrados Reforestadas En Un Per T1 - To. Donde, Ar, Vari En El Area Reforestada; Arf, Area Reforestada Final; Aro, Area Reforestada Inicial.</t>
  </si>
  <si>
    <t>1100P011</t>
  </si>
  <si>
    <t>Area Con Proteccion</t>
  </si>
  <si>
    <t>Nhp = Nhp1 - Nhpo</t>
  </si>
  <si>
    <t>Area Protegida En Un Per T1 - To. Donde, Nhp, Vari En El Area Protegida; Nhp1, Area Protegida Final; Nhpo, Area Protegida Inicial.</t>
  </si>
  <si>
    <t>%   Ejecución</t>
  </si>
  <si>
    <t>CUMPLIMIENTO</t>
  </si>
  <si>
    <t>Proyectada</t>
  </si>
  <si>
    <t>Ejecutada</t>
  </si>
  <si>
    <t>C</t>
  </si>
  <si>
    <t>cp-</t>
  </si>
  <si>
    <t>IC+</t>
  </si>
  <si>
    <t>APRESTAMIENTO</t>
  </si>
  <si>
    <t xml:space="preserve">PORCENTAJE (%) DE CUMPLIMIENTO </t>
  </si>
  <si>
    <t>RESPONSABLE</t>
  </si>
  <si>
    <t>SEGUIMIENTO, DIVULGACIÓN Y CAPACITACIÓN</t>
  </si>
  <si>
    <t xml:space="preserve">PORCENTAJE (%) DE CUMPLIMIENTO TOTAL DEL PROYECTO </t>
  </si>
  <si>
    <t>INFORME No.</t>
  </si>
  <si>
    <t>4.1 Inventario de Vegetación de Bosque Natural</t>
  </si>
  <si>
    <t>Inventario</t>
  </si>
  <si>
    <t>4.2 Diseño y monitoreo de parcelas</t>
  </si>
  <si>
    <t>6.1 Inventario de vegetación de Bosque Natural</t>
  </si>
  <si>
    <t>6.2 Diseño y muestreo de parcelas</t>
  </si>
  <si>
    <t>30. Inventario de Vegetación de Bosque Natural</t>
  </si>
  <si>
    <t>31. Diseño y muestreo de parcelas</t>
  </si>
  <si>
    <t>SI</t>
  </si>
  <si>
    <t>NO</t>
  </si>
  <si>
    <t>Mes de Inicio</t>
  </si>
  <si>
    <t>Mes de Finalización</t>
  </si>
  <si>
    <t>Número telefónico</t>
  </si>
  <si>
    <t>Correo electrónico</t>
  </si>
  <si>
    <t>Responsable</t>
  </si>
  <si>
    <t>NOMBRE DEL PROYECTO</t>
  </si>
  <si>
    <t>OBJETIVOS, METAS Y ACTIVIDADES</t>
  </si>
  <si>
    <t>OBJETIVO GENERAL</t>
  </si>
  <si>
    <t>AISLAMIENTO DE LOS SISTEMAS:</t>
  </si>
  <si>
    <t>TOTALES</t>
  </si>
  <si>
    <t>Mes de Inicio:</t>
  </si>
  <si>
    <t>Mes de Finalización:</t>
  </si>
  <si>
    <t>DEFINICIÓN Y CUANTIFICACIÓN DE INDICADORES</t>
  </si>
  <si>
    <t>establecimiento</t>
  </si>
  <si>
    <t>divulgacion</t>
  </si>
  <si>
    <t>aprestamiento</t>
  </si>
  <si>
    <t>seg y div</t>
  </si>
  <si>
    <t>TOTAL AÑO</t>
  </si>
  <si>
    <t>Costo total actividad</t>
  </si>
  <si>
    <t>TOTAL PROGRAMADO</t>
  </si>
  <si>
    <t>Totales programados en el cronograma de actividades</t>
  </si>
  <si>
    <t>TOTAL PROYECTO</t>
  </si>
  <si>
    <t>% DEL TOTAL</t>
  </si>
  <si>
    <t>REC PROP</t>
  </si>
  <si>
    <t>Resolución de aprobación</t>
  </si>
  <si>
    <t xml:space="preserve">El informe es: </t>
  </si>
  <si>
    <t>VALOR TOTAL PROYECTO
(En pesos)</t>
  </si>
  <si>
    <t>RECURSOS FCA
(En pesos)</t>
  </si>
  <si>
    <t>% de financiación</t>
  </si>
  <si>
    <t>OBJETIVO GENERAL:</t>
  </si>
  <si>
    <t>OBJETIVOS ESPECÍFICOS:</t>
  </si>
  <si>
    <t>Pagos</t>
  </si>
  <si>
    <t>COSTO TOTAL (En pesos)</t>
  </si>
  <si>
    <t>SEGUIMIENTO A LA EJECUCIÓN PRESUPUESTAL POR FUENTES DE FINANCIACIÓN</t>
  </si>
  <si>
    <t>% DE CUMPLIMIENTO</t>
  </si>
  <si>
    <t>nc-</t>
  </si>
  <si>
    <t>NC+</t>
  </si>
  <si>
    <t>RPPG</t>
  </si>
  <si>
    <t>BP</t>
  </si>
  <si>
    <t>TOTAL ESTABL</t>
  </si>
  <si>
    <t>SEG, DIV Y CAP</t>
  </si>
  <si>
    <t>EL INFORME ES</t>
  </si>
  <si>
    <t>PROYECTO (En pesos)</t>
  </si>
  <si>
    <t>Total meses</t>
  </si>
  <si>
    <t>Nombre del técnico responsable del proyecto</t>
  </si>
  <si>
    <t>Dependencia</t>
  </si>
  <si>
    <t>Número de contacto</t>
  </si>
  <si>
    <t>Celular</t>
  </si>
  <si>
    <t>TOTAL PONDERACIÓN INDICADORES DE PRODUCTO</t>
  </si>
  <si>
    <t>AREA (Has.)</t>
  </si>
  <si>
    <t xml:space="preserve"> Total Programado</t>
  </si>
  <si>
    <t>Total Comprometido</t>
  </si>
  <si>
    <t>TotalPagos</t>
  </si>
  <si>
    <t>TIPO DE PROYECTO</t>
  </si>
  <si>
    <t>LOCALIZACIÓN DEL PROYECTO</t>
  </si>
  <si>
    <t xml:space="preserve">9. Costo Transp. mayor ( % de insumos) </t>
  </si>
  <si>
    <t>PROYECTO</t>
  </si>
  <si>
    <t xml:space="preserve">SEGUIMIENTO DE LA EJECUCIÓN DEL PROYECTO - PLANILLA DE VERIFICACIÓN Y CALIFICACIÓN DE ACTIVIDADES </t>
  </si>
  <si>
    <t>CRC</t>
  </si>
  <si>
    <t xml:space="preserve">Localización </t>
  </si>
  <si>
    <t>Beneficiarios Directos</t>
  </si>
  <si>
    <t>3. Visitas concertación</t>
  </si>
  <si>
    <t>PONDERACION</t>
  </si>
  <si>
    <t>$</t>
  </si>
  <si>
    <t>Meta</t>
  </si>
  <si>
    <t>Ais</t>
  </si>
  <si>
    <t>Reforestación Protectora con Guadua</t>
  </si>
  <si>
    <t>FUENTE</t>
  </si>
  <si>
    <t>LOCALIZACIÓN</t>
  </si>
  <si>
    <t>Cuenca o Microcuenca</t>
  </si>
  <si>
    <t>Veredas</t>
  </si>
  <si>
    <t>Otros</t>
  </si>
  <si>
    <t>DURACIÓN</t>
  </si>
  <si>
    <t>RECURSOS SOLICITADOS AL FCA (en pesos)</t>
  </si>
  <si>
    <t>El informe es</t>
  </si>
  <si>
    <t>De avance</t>
  </si>
  <si>
    <t>Final</t>
  </si>
  <si>
    <t>Divulgación, Capacitación y Seguimiento</t>
  </si>
  <si>
    <t>Aislamiento de Reforestación Protectora Productora</t>
  </si>
  <si>
    <t>Aislamiento de Bosque Protector / Corredor Biológico</t>
  </si>
  <si>
    <t>Aislamiento de Reforestación Protectora Productora con Guadua</t>
  </si>
  <si>
    <t>Aislamiento de Sistemas Agroforestales</t>
  </si>
  <si>
    <t>Aislamiento de Enriquecimientos Vegetales</t>
  </si>
  <si>
    <t>Objetivo del sistema Conservación de Bosque Natural - Aislamiento</t>
  </si>
  <si>
    <t>xxx</t>
  </si>
  <si>
    <t>PGN / APN</t>
  </si>
  <si>
    <t>Recursos Propios</t>
  </si>
  <si>
    <t>ADVERTENCIA
HABILITAR MACROS</t>
  </si>
  <si>
    <t>PARA QUE FUNCIONE CORRECTAMENTE EL APLICATIVO ES NECESARIO HABILITAR LAS MACROS A TRAVÉS DEL COMANDO QUE SE ENCUENTRA EN LA PARTE SUPERIOR DE LA BARRA DE FÓRMULAS (ADVERTENCIA DE SEGURIDAD - CLICK EN EL BOTÓN OPCIONES)</t>
  </si>
  <si>
    <t>Año</t>
  </si>
  <si>
    <t>o</t>
  </si>
  <si>
    <t>n</t>
  </si>
  <si>
    <t>d</t>
  </si>
  <si>
    <t>e</t>
  </si>
  <si>
    <t>f</t>
  </si>
  <si>
    <t>m</t>
  </si>
  <si>
    <t>j</t>
  </si>
  <si>
    <t>s</t>
  </si>
  <si>
    <t>METAS - PRODUCTOS</t>
  </si>
  <si>
    <t>No. META</t>
  </si>
  <si>
    <t>No. Actividad</t>
  </si>
  <si>
    <t>No. Meta</t>
  </si>
  <si>
    <t>Mes 19</t>
  </si>
  <si>
    <t>Mes 20</t>
  </si>
  <si>
    <t>Mes 21</t>
  </si>
  <si>
    <t>Mes 22</t>
  </si>
  <si>
    <t>Mes 23</t>
  </si>
  <si>
    <t>MES 13</t>
  </si>
  <si>
    <t>MES 14</t>
  </si>
  <si>
    <t>MES 15</t>
  </si>
  <si>
    <t>MES 16</t>
  </si>
  <si>
    <t>MES 17</t>
  </si>
  <si>
    <t>MES 18</t>
  </si>
  <si>
    <t>MES 19</t>
  </si>
  <si>
    <t>MES 20</t>
  </si>
  <si>
    <t>MES 21</t>
  </si>
  <si>
    <t>MES 22</t>
  </si>
  <si>
    <t>MES 23</t>
  </si>
  <si>
    <t>MES 24</t>
  </si>
  <si>
    <t>Mes 24</t>
  </si>
  <si>
    <t>Fecha de Formulación</t>
  </si>
  <si>
    <t>No Objetivo</t>
  </si>
  <si>
    <t xml:space="preserve">El valor Total del proyecto es: </t>
  </si>
  <si>
    <t>Ejecuta</t>
  </si>
  <si>
    <t>Total</t>
  </si>
  <si>
    <t>Hectáreas conservadas y monitoreadas</t>
  </si>
  <si>
    <t>COSTO CONSERVACIÓN DE BOSQUE NATURAL - AISLAMIENTO</t>
  </si>
  <si>
    <t xml:space="preserve">COSTO DE AISLAMIENTO DE PLANTACIONES FORESTALES  </t>
  </si>
  <si>
    <t>FONDO DE COMPENSACIÓN AMBIENTAL
COSTOS DE AISLAMIENTO</t>
  </si>
  <si>
    <t>Fecha del Informe</t>
  </si>
  <si>
    <t xml:space="preserve">SEGUIMIENTO A LA EJECUCIÓN DEL PROYECTO - PLANILLA DE VERIFICACIÓN Y CALIFICACIÓN DE ACTIVIDADES </t>
  </si>
  <si>
    <t>Hectáreas aisladas de sistemas forestales para la recuperación, conservación y protección de Recursos Naturales Renovables.</t>
  </si>
  <si>
    <t>Cumplimiento del Plan de Adquisiciones (contratación del presupuesto en $).</t>
  </si>
  <si>
    <t>Talleres de divulgación y capacitación de proyectos de recuperación, conservación y protección de Recursos Naturales Renovables.</t>
  </si>
  <si>
    <t>Informes de seguimiento a proyectos de recuperación, conservación y protección de Recursos Naturales Renovables.</t>
  </si>
  <si>
    <t>Hectáreas establecidas de sistemas forestales para la recuperación, conservación y protección de Recursos Naturales Renovables .</t>
  </si>
  <si>
    <t>Mes Inicio:</t>
  </si>
  <si>
    <t>Mes Finalización:</t>
  </si>
  <si>
    <t>Fecha de corte:</t>
  </si>
  <si>
    <t>Mes inicio:</t>
  </si>
  <si>
    <t>Mes finalización:</t>
  </si>
  <si>
    <t>SELECCIONE EL SISTEMA O SISTEMAS A MANTENER</t>
  </si>
  <si>
    <t>AREA TOTAL MANTENIDA</t>
  </si>
  <si>
    <t>METAS Y COSTOS TOTALES DEL PROYECTO - MANTENIMIENTO</t>
  </si>
  <si>
    <t>ETAPA DE MANTENIMIENTO</t>
  </si>
  <si>
    <t>MANTENIMIENTO</t>
  </si>
  <si>
    <t xml:space="preserve">
FONDO DE COMPENSACIÓN AMBIENTAL
COSTOS DE MANTENIMIENTO</t>
  </si>
  <si>
    <t xml:space="preserve">COSTO DE MANTENIMIENTO </t>
  </si>
  <si>
    <t xml:space="preserve">TOTAL COSTO MANTENIMIENTO </t>
  </si>
  <si>
    <t>5. Cantidad de Microelementos / Arbol (gr.)</t>
  </si>
  <si>
    <t>6. Cantidad de Insecticida / Ha (Kg - Lt.)</t>
  </si>
  <si>
    <t xml:space="preserve">7. Costo por Jornal  </t>
  </si>
  <si>
    <t>9. Transporte Insumos ( % de Insumos)</t>
  </si>
  <si>
    <t>Material vegetal de reposición</t>
  </si>
  <si>
    <t>SISTEMA A MANTENER:</t>
  </si>
  <si>
    <t>2. Resiembra del Material Vegetal (%)</t>
  </si>
  <si>
    <t>4. Cantidad de Microelementos / Arbol (gr.)</t>
  </si>
  <si>
    <t>5. Cantidad de Insecticida / Ha (Kg - Lt.)</t>
  </si>
  <si>
    <t xml:space="preserve">6. Costo por Jornal  </t>
  </si>
  <si>
    <t>8. Transporte Insumos (% de Insumos)</t>
  </si>
  <si>
    <t>Replante</t>
  </si>
  <si>
    <t>Material vegetal de enriquecimiento</t>
  </si>
  <si>
    <t>3. Resiembra del Material Vegetal (%)</t>
  </si>
  <si>
    <t>9. Transporte Insumos (% de Insumos)</t>
  </si>
  <si>
    <t>2.5 PLAGUICIDAS</t>
  </si>
  <si>
    <r>
      <t>2.3 MICROELEMENTOS (</t>
    </r>
    <r>
      <rPr>
        <sz val="7"/>
        <rFont val="Arial"/>
        <family val="2"/>
      </rPr>
      <t>Y/O ABONO ORGANICO RPPG</t>
    </r>
    <r>
      <rPr>
        <sz val="10"/>
        <rFont val="Arial"/>
        <family val="2"/>
      </rPr>
      <t>)</t>
    </r>
  </si>
  <si>
    <t>Fecha de Siembra</t>
  </si>
  <si>
    <t>6.1 Análisis y publicación de resultados</t>
  </si>
  <si>
    <t>6.2 Gastos Admon. (papeleria, chequeras etc)</t>
  </si>
  <si>
    <t>2. Celebración de convenios con usuarios</t>
  </si>
  <si>
    <t>3. Adquisición y contratación de insumos:</t>
  </si>
  <si>
    <t>Mantenimiento</t>
  </si>
  <si>
    <t>4. Limpias</t>
  </si>
  <si>
    <t>5. Plateo</t>
  </si>
  <si>
    <t>DESCRIPCIÓN DEL PROYECTO - MANTENIMIENTO</t>
  </si>
  <si>
    <t>Fecha:</t>
  </si>
  <si>
    <t>Tipo de Ajuste al POA:</t>
  </si>
  <si>
    <t>Versión del POA:</t>
  </si>
  <si>
    <t>FECHA FORMULACIÓN:</t>
  </si>
  <si>
    <t>RESPONSABLE:</t>
  </si>
  <si>
    <t xml:space="preserve">DURACIÓN: </t>
  </si>
  <si>
    <t>CORPORACIÓN:</t>
  </si>
  <si>
    <t>MANTENIMIENTO Reforestación Protectora Productora</t>
  </si>
  <si>
    <t>MANTENIMIENTO Bosque Protector / Corredor Biológico</t>
  </si>
  <si>
    <t>MANTENIMIENTO Reforestación Protectora Productora con Guadua</t>
  </si>
  <si>
    <t>MANTENIMIENTO de Sistemas Agroforestales</t>
  </si>
  <si>
    <t>MANTENIMIENTO de Cercas Vivas</t>
  </si>
  <si>
    <t>MANTENIMIENTO de Enriquecimientos Vegetales</t>
  </si>
  <si>
    <t>MANTENIMIENTO de Conservación de Bosque Natural - Aislamiento</t>
  </si>
  <si>
    <t>F-PY.103.67 - Metas y costos totales de mantenimiento</t>
  </si>
  <si>
    <t>Inicial</t>
  </si>
  <si>
    <t>Ajuste 1</t>
  </si>
  <si>
    <t>Ajuste 2</t>
  </si>
  <si>
    <t>Ajuste 3</t>
  </si>
  <si>
    <t>Ajuste 4</t>
  </si>
  <si>
    <t>Ajuste 5</t>
  </si>
  <si>
    <t>Ajuste 6</t>
  </si>
  <si>
    <t>Ajuste 7</t>
  </si>
  <si>
    <t>Ajuste 8</t>
  </si>
  <si>
    <t>Ajuste 9</t>
  </si>
  <si>
    <t>Ajuste 10</t>
  </si>
  <si>
    <t>COSTO TOTAL META
(En pesos)</t>
  </si>
  <si>
    <t>CÓDIGO BIS
(Banco de indicadores sectoriales)</t>
  </si>
  <si>
    <t>COSTO TOTAL ACTIVIDAD
(En pesos)</t>
  </si>
  <si>
    <t>FUENTE DE FINANCIACIÓN
(En Pesos)</t>
  </si>
  <si>
    <t>Fecha de inicio de la actividad</t>
  </si>
  <si>
    <t>Fecha de finalización de la actividad</t>
  </si>
  <si>
    <t>Mes de inicio</t>
  </si>
  <si>
    <t>Mes de finalización</t>
  </si>
  <si>
    <t>Le falta por programar</t>
  </si>
  <si>
    <t>Area mantenida</t>
  </si>
  <si>
    <t>Objetivo del sistema Corredores Biológicos SIN INCLUIR METAS</t>
  </si>
  <si>
    <t>Objetivo del sistema Reforestación Protectora Productora con Guadua SIN INCLUIR METAS</t>
  </si>
  <si>
    <t>Objetivo del sistema Sistemas Agroforestales SIN INCLUIR METAS</t>
  </si>
  <si>
    <t>Objetivo del sistema Cercas Vivas SIN INCLUIR METAS</t>
  </si>
  <si>
    <t>Objetivo del sistema Enriquecimientos Vegetales SIN INCLUIR METAS</t>
  </si>
  <si>
    <t>Costos proyectados en pesos</t>
  </si>
  <si>
    <t>IPC proyectado</t>
  </si>
  <si>
    <t>2.3 Microelementos (y/o Abono Orgánico RPPG)</t>
  </si>
  <si>
    <t>2.4 Plaguicidas</t>
  </si>
  <si>
    <t>2.5 Transporte de Insumos</t>
  </si>
  <si>
    <t>Periodo Evaluado de</t>
  </si>
  <si>
    <t>Fecha Resolución</t>
  </si>
  <si>
    <t>CRONOGRAMA DE ACTIVIDADES - MANTENIMIENTO DE SISTEMAS FORESTALES</t>
  </si>
  <si>
    <t>6. Fertilización y control fitosanitario</t>
  </si>
  <si>
    <t>7. Reposición (material vegetal)</t>
  </si>
  <si>
    <t>8. Pago de mano de obra</t>
  </si>
  <si>
    <t>DIVULGACIÓN, CAPACITACIÓN Y SEGUIMIENTO</t>
  </si>
  <si>
    <t>9. Talleres de capacitación comunitaria</t>
  </si>
  <si>
    <t>10. Publicaciones</t>
  </si>
  <si>
    <t>11. Análisis y publicación de resultados</t>
  </si>
  <si>
    <t xml:space="preserve">12. Visitas de asistencia técnica </t>
  </si>
  <si>
    <t>NPK(15-15-15)</t>
  </si>
  <si>
    <t>Lorsban Liq.</t>
  </si>
  <si>
    <t>Sucre</t>
  </si>
  <si>
    <t>SUCRE</t>
  </si>
  <si>
    <t>San Marcos</t>
  </si>
  <si>
    <t>08°30'20.4''</t>
  </si>
  <si>
    <t>75°02'2.64''</t>
  </si>
  <si>
    <t>Río San Jorge</t>
  </si>
  <si>
    <t>San Benito Abad</t>
  </si>
  <si>
    <t>08°33'5.58''</t>
  </si>
  <si>
    <t>74°56'7.74''</t>
  </si>
  <si>
    <t>Desarrollar labores de mantenimiento del año 2  a plantaciones con procesos de restauracion en las microcuencas de los caños Mojana, Rabon y arroyo Vijagual</t>
  </si>
  <si>
    <t>San Benito Abad, San Marcos, Sucre, Caimito, La Union.</t>
  </si>
  <si>
    <t>La Union</t>
  </si>
  <si>
    <t>Arroyo Vijagual</t>
  </si>
  <si>
    <t>Caimito</t>
  </si>
  <si>
    <t>Majagual</t>
  </si>
  <si>
    <t>Caños Mojana-Rabon.</t>
  </si>
  <si>
    <t>Caños Mojana - Rabon</t>
  </si>
  <si>
    <t>Río San Jorge- Caño Rabon</t>
  </si>
  <si>
    <t>9°02’44.1''</t>
  </si>
  <si>
    <t>74°45’41.5’’</t>
  </si>
  <si>
    <t>8°34’26.1''</t>
  </si>
  <si>
    <t>74°56’26.1’’</t>
  </si>
  <si>
    <t xml:space="preserve">8°46’04.7’’  </t>
  </si>
  <si>
    <t>74°09’45.5’’</t>
  </si>
  <si>
    <t>8°48’42, 2’’</t>
  </si>
  <si>
    <t>75°14’19.2’’</t>
  </si>
  <si>
    <t>Fuente de Financiación</t>
  </si>
  <si>
    <t>FONAM</t>
  </si>
  <si>
    <t>SGR</t>
  </si>
  <si>
    <t>OTRO</t>
  </si>
  <si>
    <t>PGN</t>
  </si>
  <si>
    <t>(% costos directos)</t>
  </si>
  <si>
    <t>RENDIMIENTO</t>
  </si>
  <si>
    <t>Plateos</t>
  </si>
  <si>
    <t>Arboles</t>
  </si>
  <si>
    <t>Plateo o deshierbe</t>
  </si>
  <si>
    <t>Árbol</t>
  </si>
  <si>
    <t>CONTROL FITOSANTIRIO</t>
  </si>
  <si>
    <t>10-20-20</t>
  </si>
  <si>
    <t>Alisin</t>
  </si>
  <si>
    <t>Abimgra</t>
  </si>
  <si>
    <t>10-30-10</t>
  </si>
  <si>
    <t>Antrasin PC</t>
  </si>
  <si>
    <t>Abimgra fosforado</t>
  </si>
  <si>
    <t>13-26-6</t>
  </si>
  <si>
    <t>Arriero</t>
  </si>
  <si>
    <t>Abonisa</t>
  </si>
  <si>
    <t>15-15-15</t>
  </si>
  <si>
    <t>Attakill</t>
  </si>
  <si>
    <t>Agrimins</t>
  </si>
  <si>
    <t>17-6-18-2</t>
  </si>
  <si>
    <t>Cipermetrina</t>
  </si>
  <si>
    <t>Gallinaza</t>
  </si>
  <si>
    <t>18-18-18</t>
  </si>
  <si>
    <t>Clorpirifos</t>
  </si>
  <si>
    <t>Humus</t>
  </si>
  <si>
    <t>Dipel DF</t>
  </si>
  <si>
    <t>Otro</t>
  </si>
  <si>
    <t>Efrectina</t>
  </si>
  <si>
    <t>Fenithotrion</t>
  </si>
  <si>
    <t>Lorsban líquido</t>
  </si>
  <si>
    <t>DAP</t>
  </si>
  <si>
    <t>Lorsban polvo</t>
  </si>
  <si>
    <t>Fosazucal</t>
  </si>
  <si>
    <t>Niferex</t>
  </si>
  <si>
    <t>Pirimifos</t>
  </si>
  <si>
    <t>Ráfaga</t>
  </si>
  <si>
    <t>Rafos</t>
  </si>
  <si>
    <t xml:space="preserve">Ridomil </t>
  </si>
  <si>
    <t>Todo en uno</t>
  </si>
  <si>
    <t>Roxion</t>
  </si>
  <si>
    <t>Urea</t>
  </si>
  <si>
    <t>Sistemin</t>
  </si>
  <si>
    <t>Boro natural</t>
  </si>
  <si>
    <t>Borosol</t>
  </si>
  <si>
    <t>Clamboro</t>
  </si>
  <si>
    <t>Cal dolomita</t>
  </si>
  <si>
    <t>Calfomag</t>
  </si>
  <si>
    <t>Calfos</t>
  </si>
  <si>
    <t>RENDIMIENTOS / Ha.</t>
  </si>
  <si>
    <r>
      <t>M</t>
    </r>
    <r>
      <rPr>
        <b/>
        <vertAlign val="superscript"/>
        <sz val="10"/>
        <rFont val="Arial"/>
        <family val="2"/>
      </rPr>
      <t>2</t>
    </r>
  </si>
  <si>
    <t>RR</t>
  </si>
  <si>
    <t>MV-R</t>
  </si>
  <si>
    <t>Roceria</t>
  </si>
  <si>
    <t>Plateo (1m)</t>
  </si>
  <si>
    <t>Platos</t>
  </si>
  <si>
    <t>Repique (30x30x30)</t>
  </si>
  <si>
    <t>Repiques</t>
  </si>
  <si>
    <t xml:space="preserve">Fertilización </t>
  </si>
  <si>
    <t>Transp Interno</t>
  </si>
  <si>
    <t>Siembra</t>
  </si>
  <si>
    <t>Control Fitosanit</t>
  </si>
  <si>
    <t>Plantación de Material Vegetal en sistema tradicional</t>
  </si>
  <si>
    <t>Plantación de Material Vegetal al azar o por núcleos</t>
  </si>
  <si>
    <t>Establecimiento de cobertura arbórea mediante Sistemas Agroforestales / Silvopastoriles (SAF/SSP)</t>
  </si>
  <si>
    <t>Cercas o Barreras Vivas (CV - BV)</t>
  </si>
  <si>
    <t>ítem</t>
  </si>
  <si>
    <t>Ha</t>
  </si>
  <si>
    <t>Administración (A)</t>
  </si>
  <si>
    <t>Imprevistos (I)</t>
  </si>
  <si>
    <t>Utildad (U)</t>
  </si>
  <si>
    <t>IVA sobre U</t>
  </si>
  <si>
    <t>Total AIU</t>
  </si>
  <si>
    <t>TOTAL COSTO ESTABLECIMIENTO</t>
  </si>
  <si>
    <t>4.1 Implementación de estrategia de monitoreo y Análisis y publicación de resultados</t>
  </si>
  <si>
    <t>4.2 Gastos Administrativos (cuando no aplica AIU)</t>
  </si>
  <si>
    <t>8. Herramientas (% de la MO)</t>
  </si>
  <si>
    <t>7. Herramientas (% de la MO)</t>
  </si>
  <si>
    <t>5. MANO DE OBRA CALIFICADA</t>
  </si>
  <si>
    <t>7. OTROS GASTOS</t>
  </si>
  <si>
    <t>x</t>
  </si>
  <si>
    <t xml:space="preserve">MINISTERO DE AMBIENTE Y DESARROLLO SOSTENIBLE </t>
  </si>
  <si>
    <t>Versión: 1</t>
  </si>
  <si>
    <t>Proceso: Gestión Integrada del Portafolio de Planes, Programas y Proyectos</t>
  </si>
  <si>
    <t>Vigencia: XX/XX/XXXX</t>
  </si>
  <si>
    <t>MINISTERIO DE AMBIENTE Y DESARROLLO SOSTENIBLE</t>
  </si>
  <si>
    <t>DISTRIBUCIÓN POR FUENTES DE FINANCIACIÓN - MANTENIMIENTO</t>
  </si>
  <si>
    <t xml:space="preserve">
CRONOGRAMA DE ACTIVIDADES MANTENIMIENTO DE SISTEMAS FORESTALES</t>
  </si>
  <si>
    <t>MINISTERIO DE AMBiENTE Y DESARROLLO SOSTENIBLE</t>
  </si>
  <si>
    <t>PLAN OPERATIVO POA-1 OBJETIVOS, METAS Y ACTIVIDADES</t>
  </si>
  <si>
    <t>PLAN OPERATIVO POA - 3 PRESUPUESTO POR ACTIVIDAD Y FUENTE DE FINANCIACION</t>
  </si>
  <si>
    <t xml:space="preserve">MINISTERIO DE AMBIENTE Y DESARROLLO SOSTENIBLE </t>
  </si>
  <si>
    <t>MINSTERIO DE AMBIENTE Y DESARROLLO SOSTENIBLE</t>
  </si>
  <si>
    <t>TIPO DEL PROYECTO</t>
  </si>
  <si>
    <t>CÁLCULO DE COSTOS DE MANTENIMIENTO PLANTACIONES PROYECTOS DE INVERSIÓN DEL FCA</t>
  </si>
  <si>
    <t>PLAN DE ADQUISICIONES - MANTENIMIENTO</t>
  </si>
  <si>
    <t xml:space="preserve">
CÁLCULO DE COSTOS DE MANTENIMIENTO PLANTACIONES PROYECTOS DE INVERSIÓN DEL FCA</t>
  </si>
  <si>
    <t>CRONOGRAMA DE EJECUCIÓN PRESUPUESTAL POR FUENTE DE FINANCIACIÓN (EN PAGOS)</t>
  </si>
  <si>
    <t>Vigencia: 28/06/2023</t>
  </si>
  <si>
    <t>Código: F-E-GIP-55</t>
  </si>
  <si>
    <t>Vigencia: 28/06/20263</t>
  </si>
  <si>
    <t>F-E-GIP-55</t>
  </si>
  <si>
    <t>Vigencia: 228/06/2023</t>
  </si>
  <si>
    <t>Vigencia. 28/06/2023</t>
  </si>
  <si>
    <t>Por favor de clic en el botón de opciones que se encuentra al final de este aviso y señale la opción "Habilitar este contenido" para que le permita ejecutar las macros que se han grabado.</t>
  </si>
  <si>
    <r>
      <rPr>
        <b/>
        <sz val="12"/>
        <color theme="1"/>
        <rFont val="Arial Narrow"/>
        <family val="2"/>
      </rPr>
      <t>b) Si su versión de excel corresponde a 2007 o superior</t>
    </r>
    <r>
      <rPr>
        <sz val="12"/>
        <color theme="1"/>
        <rFont val="Arial Narrow"/>
        <family val="2"/>
      </rPr>
      <t>, cuando abra este archivo, en la barra de herramientas le aparecerá un aviso titulado "Advertencia de seguridad":</t>
    </r>
  </si>
  <si>
    <t>Por favor siga las instrucciones que se da en el mismo para habilitar la macro con la que funciona este archivo.</t>
  </si>
  <si>
    <r>
      <rPr>
        <b/>
        <sz val="12"/>
        <color theme="1"/>
        <rFont val="Arial Narrow"/>
        <family val="2"/>
      </rPr>
      <t>Dado que el archivo contiene macros que nos permitiran administrar facilmente la información que se registre y que las macros representan algunos problemas de seguridad para excel, es necesario que tenga en cuenta la siguiente información cuando abra por primera vez este archivo:
a)</t>
    </r>
    <r>
      <rPr>
        <sz val="12"/>
        <color theme="1"/>
        <rFont val="Arial Narrow"/>
        <family val="2"/>
      </rPr>
      <t xml:space="preserve"> </t>
    </r>
    <r>
      <rPr>
        <b/>
        <sz val="12"/>
        <color theme="1"/>
        <rFont val="Arial Narrow"/>
        <family val="2"/>
      </rPr>
      <t>Si su versión de excel es inferior a 2007</t>
    </r>
    <r>
      <rPr>
        <sz val="12"/>
        <color theme="1"/>
        <rFont val="Arial Narrow"/>
        <family val="2"/>
      </rPr>
      <t>, cuando abra por primera vez este archivo le aparecerá el siguiente cuadro:</t>
    </r>
  </si>
  <si>
    <t>¡IMPORTANTE!</t>
  </si>
  <si>
    <t>BIENVENIDO</t>
  </si>
  <si>
    <r>
      <t xml:space="preserve">
Debido a que el Fondo de Compensación Ambiental debe cumplir con todos los requisitos del </t>
    </r>
    <r>
      <rPr>
        <b/>
        <sz val="12"/>
        <rFont val="Arial Narrow"/>
        <family val="2"/>
      </rPr>
      <t>Sistema de Gestión de Calidad del Ministerio de Ambiente y Desarrollo Sostenible</t>
    </r>
    <r>
      <rPr>
        <sz val="12"/>
        <rFont val="Arial Narrow"/>
        <family val="2"/>
      </rPr>
      <t xml:space="preserve">,  los formatos en las hojas de este archivo no podrán ser modificados en su estructura y deberán ser presentados con todas las características de forma que se encuentran preestablecidas. Los Planes Operativos POA que no cumplan con este requisito no podrán ser recibidos por la Secretaría Técnica del FCA. 
Si durante el diligenciamiento de los formatos se presentan dificultades asociadas a las fórmulas o mal funcionamiento de la macro, les pedimos contactarse con el Ingeniero de la Oficina Asesora de Planeación: Giovanni Pérez C. al correo </t>
    </r>
    <r>
      <rPr>
        <b/>
        <sz val="12"/>
        <rFont val="Arial Narrow"/>
        <family val="2"/>
      </rPr>
      <t xml:space="preserve"> gperez@minambiente.gov.co</t>
    </r>
  </si>
  <si>
    <r>
      <t xml:space="preserve">Este es un formato creado a través del cual se busca simplificar la formulación y diligenciamiento de los formatos de Plan Operativo Anual (POA) que se deben entregar con los proyectos de inversión  de tipo </t>
    </r>
    <r>
      <rPr>
        <b/>
        <sz val="12"/>
        <rFont val="Arial Narrow"/>
        <family val="2"/>
      </rPr>
      <t>MANTENIMIENTO  FORESTAL</t>
    </r>
    <r>
      <rPr>
        <sz val="12"/>
        <rFont val="Arial Narrow"/>
        <family val="2"/>
      </rPr>
      <t xml:space="preserve"> que se presentan al Ministerio de Ambiente y de Desarrollo Sostenible para ser financiados por el </t>
    </r>
    <r>
      <rPr>
        <b/>
        <sz val="12"/>
        <rFont val="Arial Narrow"/>
        <family val="2"/>
      </rPr>
      <t>Fondo de Compensación Ambiental</t>
    </r>
    <r>
      <rPr>
        <sz val="12"/>
        <rFont val="Arial Narrow"/>
        <family val="2"/>
      </rPr>
      <t xml:space="preserve"> en cada vigencia. 
</t>
    </r>
    <r>
      <rPr>
        <b/>
        <sz val="12"/>
        <rFont val="Arial Narrow"/>
        <family val="2"/>
      </rPr>
      <t>Para garantizar el correcto uso del archivo</t>
    </r>
    <r>
      <rPr>
        <sz val="12"/>
        <rFont val="Arial Narrow"/>
        <family val="2"/>
      </rPr>
      <t xml:space="preserve"> y las funciones que incluye es necesario que quienes registren la información de los proyectos a presentar </t>
    </r>
    <r>
      <rPr>
        <b/>
        <sz val="12"/>
        <rFont val="Arial Narrow"/>
        <family val="2"/>
      </rPr>
      <t>lean cuidadosamente las instrucciones y orientaciones que se dan</t>
    </r>
    <r>
      <rPr>
        <sz val="12"/>
        <rFont val="Arial Narrow"/>
        <family val="2"/>
      </rPr>
      <t xml:space="preserve">, no solo en esta hoja sino en las notas que se encuentran en la parte inferior de cada formato y en los comentarios que se han incluido en algunas de las celdas de los formatos.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</si>
</sst>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quot;$&quot;\ #,##0_);[Red]\(&quot;$&quot;\ #,##0\)"/>
    <numFmt numFmtId="165" formatCode="&quot;$&quot;\ #,##0.00_);[Red]\(&quot;$&quot;\ #,##0.00\)"/>
    <numFmt numFmtId="166" formatCode="&quot;$&quot;\ #,##0;&quot;$&quot;\ \-#,##0"/>
    <numFmt numFmtId="167" formatCode="_ &quot;$&quot;\ * #,##0.00_ ;_ &quot;$&quot;\ * \-#,##0.00_ ;_ &quot;$&quot;\ * &quot;-&quot;??_ ;_ @_ "/>
    <numFmt numFmtId="168" formatCode="_ * #,##0.00_ ;_ * \-#,##0.00_ ;_ * &quot;-&quot;??_ ;_ @_ "/>
    <numFmt numFmtId="169" formatCode="#,##0.0"/>
    <numFmt numFmtId="170" formatCode="0.0"/>
    <numFmt numFmtId="171" formatCode="_-* #,##0\ _P_t_s_-;\-* #,##0\ _P_t_s_-;_-* &quot;-&quot;??\ _P_t_s_-;_-@_-"/>
    <numFmt numFmtId="172" formatCode="_-* #,##0.00\ _P_t_s_-;\-* #,##0.00\ _P_t_s_-;_-* &quot;-&quot;??\ _P_t_s_-;_-@_-"/>
    <numFmt numFmtId="173" formatCode="0.0000000000000"/>
    <numFmt numFmtId="174" formatCode="_ * #,##0_ ;_ * \-#,##0_ ;_ * &quot;-&quot;??_ ;_ @_ "/>
    <numFmt numFmtId="175" formatCode="0.0%"/>
    <numFmt numFmtId="176" formatCode="#,##0\ _p_t_a"/>
    <numFmt numFmtId="177" formatCode="_ [$€-2]\ * #,##0.00_ ;_ [$€-2]\ * \-#,##0.00_ ;_ [$€-2]\ * &quot;-&quot;??_ "/>
    <numFmt numFmtId="178" formatCode="0.000"/>
    <numFmt numFmtId="179" formatCode="#,##0.00000000"/>
    <numFmt numFmtId="180" formatCode="#,##0.000000000"/>
    <numFmt numFmtId="181" formatCode="#,##0.00000000000"/>
    <numFmt numFmtId="182" formatCode="[$-C0A]d\-mmm\-yy;@"/>
    <numFmt numFmtId="183" formatCode="_-* #,##0.00\ _p_t_a_-;\-* #,##0.00\ _p_t_a_-;_-* &quot;-&quot;??\ _p_t_a_-;_-@_-"/>
    <numFmt numFmtId="184" formatCode="&quot;$&quot;\ #,##0"/>
    <numFmt numFmtId="185" formatCode="d/mm/yyyy;@"/>
    <numFmt numFmtId="186" formatCode="&quot;$&quot;\ #,##0.00"/>
    <numFmt numFmtId="187" formatCode="0.0000%"/>
    <numFmt numFmtId="188" formatCode="mmmm"/>
    <numFmt numFmtId="189" formatCode="[$$-240A]\ #,##0.00"/>
    <numFmt numFmtId="190" formatCode="_ &quot;$&quot;\ * #,##0_ ;_ &quot;$&quot;\ * \-#,##0_ ;_ &quot;$&quot;\ * &quot;-&quot;??_ ;_ @_ "/>
    <numFmt numFmtId="191" formatCode="[$$-240A]\ #,##0"/>
    <numFmt numFmtId="192" formatCode="_ &quot;$&quot;\ * #,##0.0_ ;_ &quot;$&quot;\ * \-#,##0.0_ ;_ &quot;$&quot;\ * &quot;-&quot;??_ ;_ @_ "/>
    <numFmt numFmtId="193" formatCode="_ * #,##0.0_ ;_ * \-#,##0.0_ ;_ * &quot;-&quot;??_ ;_ @_ "/>
  </numFmts>
  <fonts count="140" x14ac:knownFonts="1">
    <font>
      <sz val="10"/>
      <name val="Arial"/>
    </font>
    <font>
      <sz val="10"/>
      <name val="Arial"/>
      <family val="2"/>
    </font>
    <font>
      <b/>
      <sz val="8"/>
      <name val="Arial"/>
      <family val="2"/>
    </font>
    <font>
      <b/>
      <sz val="10"/>
      <name val="Arial"/>
      <family val="2"/>
    </font>
    <font>
      <b/>
      <sz val="10"/>
      <color indexed="10"/>
      <name val="Arial"/>
      <family val="2"/>
    </font>
    <font>
      <b/>
      <sz val="8"/>
      <name val="Arial"/>
      <family val="2"/>
    </font>
    <font>
      <sz val="8"/>
      <name val="Arial"/>
      <family val="2"/>
    </font>
    <font>
      <sz val="8"/>
      <color indexed="10"/>
      <name val="Arial"/>
      <family val="2"/>
    </font>
    <font>
      <sz val="8"/>
      <color indexed="8"/>
      <name val="Arial"/>
      <family val="2"/>
    </font>
    <font>
      <sz val="8"/>
      <color indexed="8"/>
      <name val="Arial"/>
      <family val="2"/>
    </font>
    <font>
      <b/>
      <sz val="10"/>
      <color indexed="8"/>
      <name val="Arial"/>
      <family val="2"/>
    </font>
    <font>
      <sz val="8"/>
      <name val="Arial"/>
      <family val="2"/>
    </font>
    <font>
      <b/>
      <sz val="8"/>
      <color indexed="8"/>
      <name val="Arial"/>
      <family val="2"/>
    </font>
    <font>
      <b/>
      <sz val="12"/>
      <name val="Arial"/>
      <family val="2"/>
    </font>
    <font>
      <b/>
      <sz val="9"/>
      <color indexed="8"/>
      <name val="Arial"/>
      <family val="2"/>
    </font>
    <font>
      <sz val="10"/>
      <name val="Arial"/>
      <family val="2"/>
    </font>
    <font>
      <sz val="8"/>
      <color indexed="10"/>
      <name val="Tahoma"/>
      <family val="2"/>
    </font>
    <font>
      <b/>
      <sz val="8"/>
      <color indexed="10"/>
      <name val="Tahoma"/>
      <family val="2"/>
    </font>
    <font>
      <sz val="8"/>
      <color indexed="81"/>
      <name val="Tahoma"/>
      <family val="2"/>
    </font>
    <font>
      <sz val="8"/>
      <color indexed="8"/>
      <name val="Tahoma"/>
      <family val="2"/>
    </font>
    <font>
      <b/>
      <sz val="8"/>
      <color indexed="8"/>
      <name val="Tahoma"/>
      <family val="2"/>
    </font>
    <font>
      <b/>
      <sz val="8"/>
      <color indexed="81"/>
      <name val="Tahoma"/>
      <family val="2"/>
    </font>
    <font>
      <sz val="10"/>
      <color indexed="8"/>
      <name val="Arial"/>
      <family val="2"/>
    </font>
    <font>
      <b/>
      <sz val="12"/>
      <color indexed="8"/>
      <name val="Arial Narrow"/>
      <family val="2"/>
    </font>
    <font>
      <sz val="12"/>
      <color indexed="8"/>
      <name val="Arial Narrow"/>
      <family val="2"/>
    </font>
    <font>
      <b/>
      <sz val="8"/>
      <color indexed="8"/>
      <name val="Arial Narrow"/>
      <family val="2"/>
    </font>
    <font>
      <b/>
      <sz val="10"/>
      <color indexed="8"/>
      <name val="Arial"/>
      <family val="2"/>
    </font>
    <font>
      <sz val="8"/>
      <color indexed="8"/>
      <name val="Arial Narrow"/>
      <family val="2"/>
    </font>
    <font>
      <sz val="9"/>
      <color indexed="8"/>
      <name val="Arial"/>
      <family val="2"/>
    </font>
    <font>
      <b/>
      <sz val="12"/>
      <color indexed="8"/>
      <name val="Arial"/>
      <family val="2"/>
    </font>
    <font>
      <b/>
      <sz val="10"/>
      <color indexed="8"/>
      <name val="Arial Narrow"/>
      <family val="2"/>
    </font>
    <font>
      <sz val="10"/>
      <color indexed="8"/>
      <name val="Arial Narrow"/>
      <family val="2"/>
    </font>
    <font>
      <sz val="10"/>
      <color indexed="8"/>
      <name val="Arial"/>
      <family val="2"/>
    </font>
    <font>
      <b/>
      <sz val="8"/>
      <color indexed="8"/>
      <name val="Arial"/>
      <family val="2"/>
    </font>
    <font>
      <b/>
      <sz val="8"/>
      <color indexed="10"/>
      <name val="Arial"/>
      <family val="2"/>
    </font>
    <font>
      <b/>
      <sz val="8"/>
      <color indexed="9"/>
      <name val="Arial"/>
      <family val="2"/>
    </font>
    <font>
      <b/>
      <sz val="11"/>
      <color indexed="8"/>
      <name val="Arial"/>
      <family val="2"/>
    </font>
    <font>
      <b/>
      <sz val="9"/>
      <color indexed="8"/>
      <name val="Arial"/>
      <family val="2"/>
    </font>
    <font>
      <b/>
      <sz val="8"/>
      <color indexed="9"/>
      <name val="Arial"/>
      <family val="2"/>
    </font>
    <font>
      <b/>
      <sz val="10"/>
      <color indexed="9"/>
      <name val="Arial"/>
      <family val="2"/>
    </font>
    <font>
      <u/>
      <sz val="10"/>
      <color indexed="12"/>
      <name val="Arial Narrow"/>
      <family val="2"/>
    </font>
    <font>
      <b/>
      <sz val="14"/>
      <color indexed="8"/>
      <name val="Arial"/>
      <family val="2"/>
    </font>
    <font>
      <u/>
      <sz val="10"/>
      <color indexed="8"/>
      <name val="Arial"/>
      <family val="2"/>
    </font>
    <font>
      <sz val="10.5"/>
      <color indexed="8"/>
      <name val="Arial"/>
      <family val="2"/>
    </font>
    <font>
      <sz val="8"/>
      <color indexed="9"/>
      <name val="Arial"/>
      <family val="2"/>
    </font>
    <font>
      <b/>
      <sz val="12"/>
      <color indexed="8"/>
      <name val="Arial"/>
      <family val="2"/>
    </font>
    <font>
      <b/>
      <sz val="10"/>
      <color indexed="22"/>
      <name val="Arial"/>
      <family val="2"/>
    </font>
    <font>
      <sz val="8"/>
      <color indexed="47"/>
      <name val="Arial"/>
      <family val="2"/>
    </font>
    <font>
      <b/>
      <sz val="14"/>
      <color indexed="22"/>
      <name val="Arial"/>
      <family val="2"/>
    </font>
    <font>
      <sz val="11"/>
      <color indexed="8"/>
      <name val="Batang"/>
      <family val="1"/>
    </font>
    <font>
      <b/>
      <sz val="8"/>
      <color indexed="8"/>
      <name val="Batang"/>
      <family val="1"/>
    </font>
    <font>
      <sz val="10"/>
      <color indexed="10"/>
      <name val="Arial Narrow"/>
      <family val="2"/>
    </font>
    <font>
      <sz val="10"/>
      <name val="Arial"/>
      <family val="2"/>
    </font>
    <font>
      <b/>
      <sz val="10"/>
      <name val="Arial Narrow"/>
      <family val="2"/>
    </font>
    <font>
      <sz val="9"/>
      <name val="Arial Narrow"/>
      <family val="2"/>
    </font>
    <font>
      <sz val="7"/>
      <name val="Arial Narrow"/>
      <family val="2"/>
    </font>
    <font>
      <b/>
      <sz val="7"/>
      <name val="Arial"/>
      <family val="2"/>
    </font>
    <font>
      <b/>
      <sz val="6"/>
      <name val="Arial"/>
      <family val="2"/>
    </font>
    <font>
      <b/>
      <sz val="11"/>
      <name val="Arial Narrow"/>
      <family val="2"/>
    </font>
    <font>
      <b/>
      <sz val="8"/>
      <name val="Arial Narrow"/>
      <family val="2"/>
    </font>
    <font>
      <sz val="10"/>
      <name val="Arial Narrow"/>
      <family val="2"/>
    </font>
    <font>
      <sz val="8"/>
      <name val="Arial Narrow"/>
      <family val="2"/>
    </font>
    <font>
      <b/>
      <sz val="14"/>
      <name val="Arial Narrow"/>
      <family val="2"/>
    </font>
    <font>
      <sz val="9"/>
      <color indexed="81"/>
      <name val="Tahoma"/>
      <family val="2"/>
    </font>
    <font>
      <sz val="9"/>
      <color indexed="8"/>
      <name val="Arial"/>
      <family val="2"/>
    </font>
    <font>
      <sz val="9"/>
      <name val="Arial"/>
      <family val="2"/>
    </font>
    <font>
      <b/>
      <sz val="11"/>
      <name val="Arial"/>
      <family val="2"/>
    </font>
    <font>
      <sz val="8"/>
      <color indexed="10"/>
      <name val="Arial"/>
      <family val="2"/>
    </font>
    <font>
      <b/>
      <sz val="10"/>
      <color indexed="10"/>
      <name val="Arial"/>
      <family val="2"/>
    </font>
    <font>
      <sz val="10"/>
      <color indexed="8"/>
      <name val="Arial"/>
      <family val="2"/>
    </font>
    <font>
      <sz val="10"/>
      <color indexed="10"/>
      <name val="Arial"/>
      <family val="2"/>
    </font>
    <font>
      <sz val="10"/>
      <color indexed="62"/>
      <name val="Arial"/>
      <family val="2"/>
    </font>
    <font>
      <sz val="10"/>
      <color indexed="17"/>
      <name val="Arial"/>
      <family val="2"/>
    </font>
    <font>
      <b/>
      <sz val="10"/>
      <color indexed="17"/>
      <name val="Arial"/>
      <family val="2"/>
    </font>
    <font>
      <b/>
      <sz val="12"/>
      <color indexed="10"/>
      <name val="Arial"/>
      <family val="2"/>
    </font>
    <font>
      <b/>
      <sz val="10"/>
      <color indexed="10"/>
      <name val="Arial Narrow"/>
      <family val="2"/>
    </font>
    <font>
      <sz val="10"/>
      <color indexed="12"/>
      <name val="Arial Narrow"/>
      <family val="2"/>
    </font>
    <font>
      <i/>
      <sz val="10"/>
      <name val="Arial Narrow"/>
      <family val="2"/>
    </font>
    <font>
      <b/>
      <sz val="10"/>
      <color rgb="FFFF0000"/>
      <name val="Arial"/>
      <family val="2"/>
    </font>
    <font>
      <b/>
      <sz val="9"/>
      <color indexed="81"/>
      <name val="Tahoma"/>
      <family val="2"/>
    </font>
    <font>
      <sz val="10"/>
      <color indexed="17"/>
      <name val="Arial Narrow"/>
      <family val="2"/>
    </font>
    <font>
      <sz val="10"/>
      <color rgb="FFFF0000"/>
      <name val="Arial Narrow"/>
      <family val="2"/>
    </font>
    <font>
      <b/>
      <sz val="8"/>
      <color rgb="FFFF0000"/>
      <name val="Arial"/>
      <family val="2"/>
    </font>
    <font>
      <b/>
      <sz val="9"/>
      <name val="Arial Narrow"/>
      <family val="2"/>
    </font>
    <font>
      <b/>
      <sz val="10"/>
      <color theme="1"/>
      <name val="Arial Narrow"/>
      <family val="2"/>
    </font>
    <font>
      <sz val="8"/>
      <color rgb="FFFF0000"/>
      <name val="Arial"/>
      <family val="2"/>
    </font>
    <font>
      <b/>
      <sz val="14"/>
      <name val="Arial"/>
      <family val="2"/>
    </font>
    <font>
      <b/>
      <sz val="9"/>
      <name val="Arial"/>
      <family val="2"/>
    </font>
    <font>
      <sz val="11"/>
      <color theme="1"/>
      <name val="Arial Narrow"/>
      <family val="2"/>
    </font>
    <font>
      <sz val="11"/>
      <color theme="6" tint="-0.249977111117893"/>
      <name val="Arial Narrow"/>
      <family val="2"/>
    </font>
    <font>
      <b/>
      <sz val="11"/>
      <color theme="0"/>
      <name val="Arial Narrow"/>
      <family val="2"/>
    </font>
    <font>
      <b/>
      <sz val="8"/>
      <color theme="1"/>
      <name val="Arial Narrow"/>
      <family val="2"/>
    </font>
    <font>
      <b/>
      <sz val="14"/>
      <color theme="0"/>
      <name val="Arial Narrow"/>
      <family val="2"/>
    </font>
    <font>
      <sz val="10"/>
      <color theme="1"/>
      <name val="Arial Narrow"/>
      <family val="2"/>
    </font>
    <font>
      <sz val="10"/>
      <color rgb="FF0070C0"/>
      <name val="Arial"/>
      <family val="2"/>
    </font>
    <font>
      <sz val="7"/>
      <name val="Arial"/>
      <family val="2"/>
    </font>
    <font>
      <b/>
      <sz val="12"/>
      <name val="Arial Narrow"/>
      <family val="2"/>
    </font>
    <font>
      <b/>
      <sz val="11"/>
      <color theme="1"/>
      <name val="Arial Narrow"/>
      <family val="2"/>
    </font>
    <font>
      <sz val="14"/>
      <color indexed="81"/>
      <name val="Tahoma"/>
      <family val="2"/>
    </font>
    <font>
      <b/>
      <sz val="9"/>
      <color theme="1"/>
      <name val="Arial Narrow"/>
      <family val="2"/>
    </font>
    <font>
      <sz val="8"/>
      <color theme="1"/>
      <name val="Arial Narrow"/>
      <family val="2"/>
    </font>
    <font>
      <sz val="8"/>
      <color theme="0"/>
      <name val="Arial Narrow"/>
      <family val="2"/>
    </font>
    <font>
      <b/>
      <sz val="8"/>
      <color theme="0"/>
      <name val="Arial Narrow"/>
      <family val="2"/>
    </font>
    <font>
      <sz val="9"/>
      <color theme="0"/>
      <name val="Arial Narrow"/>
      <family val="2"/>
    </font>
    <font>
      <b/>
      <sz val="12"/>
      <color theme="0"/>
      <name val="Arial Narrow"/>
      <family val="2"/>
    </font>
    <font>
      <sz val="11"/>
      <name val="Arial Narrow"/>
      <family val="2"/>
    </font>
    <font>
      <b/>
      <sz val="11"/>
      <color indexed="8"/>
      <name val="Arial Narrow"/>
      <family val="2"/>
    </font>
    <font>
      <sz val="11"/>
      <color indexed="8"/>
      <name val="Arial Narrow"/>
      <family val="2"/>
    </font>
    <font>
      <b/>
      <sz val="11"/>
      <color indexed="10"/>
      <name val="Arial Narrow"/>
      <family val="2"/>
    </font>
    <font>
      <sz val="11"/>
      <color indexed="8"/>
      <name val="Arial"/>
      <family val="2"/>
    </font>
    <font>
      <sz val="14"/>
      <name val="Arial Narrow"/>
      <family val="2"/>
    </font>
    <font>
      <b/>
      <sz val="8"/>
      <color theme="0"/>
      <name val="Arial"/>
      <family val="2"/>
    </font>
    <font>
      <b/>
      <sz val="10"/>
      <color rgb="FFFF0000"/>
      <name val="Arial Narrow"/>
      <family val="2"/>
    </font>
    <font>
      <sz val="12"/>
      <name val="Arial Narrow"/>
      <family val="2"/>
    </font>
    <font>
      <b/>
      <sz val="20"/>
      <color rgb="FFFF0000"/>
      <name val="Arial"/>
      <family val="2"/>
    </font>
    <font>
      <sz val="8"/>
      <color indexed="10"/>
      <name val="Arial Narrow"/>
      <family val="2"/>
    </font>
    <font>
      <sz val="9"/>
      <color indexed="8"/>
      <name val="Arial Narrow"/>
      <family val="2"/>
    </font>
    <font>
      <b/>
      <sz val="12"/>
      <color theme="1"/>
      <name val="Arial Narrow"/>
      <family val="2"/>
    </font>
    <font>
      <sz val="10"/>
      <color rgb="FF000000"/>
      <name val="Arial"/>
      <family val="2"/>
    </font>
    <font>
      <b/>
      <sz val="9"/>
      <color indexed="8"/>
      <name val="Arial Narrow"/>
      <family val="2"/>
    </font>
    <font>
      <b/>
      <sz val="11"/>
      <color theme="1" tint="4.9989318521683403E-2"/>
      <name val="Arial"/>
      <family val="2"/>
    </font>
    <font>
      <sz val="10"/>
      <color theme="6" tint="-0.499984740745262"/>
      <name val="Arial"/>
      <family val="2"/>
    </font>
    <font>
      <sz val="10"/>
      <color theme="2" tint="-9.9978637043366805E-2"/>
      <name val="Arial"/>
      <family val="2"/>
    </font>
    <font>
      <b/>
      <sz val="11"/>
      <color rgb="FFFF0000"/>
      <name val="Arial"/>
      <family val="2"/>
    </font>
    <font>
      <sz val="11"/>
      <color rgb="FF9C0006"/>
      <name val="Calibri"/>
      <family val="2"/>
      <scheme val="minor"/>
    </font>
    <font>
      <b/>
      <sz val="9"/>
      <color rgb="FF9C0006"/>
      <name val="Arial Narrow"/>
      <family val="2"/>
    </font>
    <font>
      <sz val="9"/>
      <color indexed="10"/>
      <name val="Arial Narrow"/>
      <family val="2"/>
    </font>
    <font>
      <sz val="8"/>
      <color rgb="FF000000"/>
      <name val="Tahoma"/>
      <family val="2"/>
    </font>
    <font>
      <b/>
      <vertAlign val="superscript"/>
      <sz val="10"/>
      <name val="Arial"/>
      <family val="2"/>
    </font>
    <font>
      <sz val="10"/>
      <color rgb="FFFF0000"/>
      <name val="Arial"/>
      <family val="2"/>
    </font>
    <font>
      <b/>
      <sz val="20"/>
      <color theme="1" tint="0.499984740745262"/>
      <name val="Arial"/>
      <family val="2"/>
    </font>
    <font>
      <b/>
      <sz val="10"/>
      <color theme="1" tint="0.499984740745262"/>
      <name val="Arial"/>
      <family val="2"/>
    </font>
    <font>
      <b/>
      <sz val="10"/>
      <color theme="0"/>
      <name val="Arial Narrow"/>
      <family val="2"/>
    </font>
    <font>
      <sz val="9"/>
      <color theme="1"/>
      <name val="Arial Narrow"/>
      <family val="2"/>
    </font>
    <font>
      <sz val="10"/>
      <color theme="0"/>
      <name val="Arial Narrow"/>
      <family val="2"/>
    </font>
    <font>
      <b/>
      <sz val="8"/>
      <color theme="1"/>
      <name val="Arial"/>
      <family val="2"/>
    </font>
    <font>
      <b/>
      <sz val="10"/>
      <color theme="1"/>
      <name val="Arial"/>
      <family val="2"/>
    </font>
    <font>
      <sz val="8"/>
      <color rgb="FF000000"/>
      <name val="Arial Narrow"/>
      <family val="2"/>
    </font>
    <font>
      <sz val="12"/>
      <color theme="1"/>
      <name val="Arial Narrow"/>
      <family val="2"/>
    </font>
    <font>
      <b/>
      <sz val="28"/>
      <color rgb="FF96BE55"/>
      <name val="Arial Narrow"/>
      <family val="2"/>
    </font>
  </fonts>
  <fills count="2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4"/>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11"/>
        <bgColor indexed="64"/>
      </patternFill>
    </fill>
    <fill>
      <patternFill patternType="solid">
        <fgColor indexed="43"/>
        <bgColor indexed="64"/>
      </patternFill>
    </fill>
    <fill>
      <patternFill patternType="solid">
        <fgColor indexed="53"/>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theme="0"/>
        <bgColor indexed="9"/>
      </patternFill>
    </fill>
    <fill>
      <patternFill patternType="solid">
        <fgColor rgb="FFFF5050"/>
        <bgColor indexed="64"/>
      </patternFill>
    </fill>
    <fill>
      <patternFill patternType="solid">
        <fgColor rgb="FFFFC7CE"/>
      </patternFill>
    </fill>
    <fill>
      <patternFill patternType="solid">
        <fgColor rgb="FF96BE55"/>
        <bgColor indexed="64"/>
      </patternFill>
    </fill>
    <fill>
      <patternFill patternType="solid">
        <fgColor rgb="FF4D4D4D"/>
        <bgColor indexed="64"/>
      </patternFill>
    </fill>
    <fill>
      <patternFill patternType="solid">
        <fgColor rgb="FFF2F2F2"/>
        <bgColor indexed="64"/>
      </patternFill>
    </fill>
  </fills>
  <borders count="12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double">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style="thin">
        <color theme="0"/>
      </top>
      <bottom style="thin">
        <color theme="0"/>
      </bottom>
      <diagonal/>
    </border>
    <border>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thin">
        <color theme="6" tint="-0.24994659260841701"/>
      </right>
      <top style="medium">
        <color indexed="64"/>
      </top>
      <bottom style="medium">
        <color indexed="64"/>
      </bottom>
      <diagonal/>
    </border>
    <border>
      <left style="thin">
        <color theme="6" tint="-0.24994659260841701"/>
      </left>
      <right style="thin">
        <color theme="6" tint="-0.24994659260841701"/>
      </right>
      <top style="medium">
        <color indexed="64"/>
      </top>
      <bottom style="medium">
        <color indexed="64"/>
      </bottom>
      <diagonal/>
    </border>
    <border>
      <left style="thin">
        <color theme="6" tint="-0.24994659260841701"/>
      </left>
      <right style="medium">
        <color indexed="64"/>
      </right>
      <top style="medium">
        <color indexed="64"/>
      </top>
      <bottom style="medium">
        <color indexed="64"/>
      </bottom>
      <diagonal/>
    </border>
    <border>
      <left style="medium">
        <color indexed="64"/>
      </left>
      <right style="medium">
        <color indexed="64"/>
      </right>
      <top style="thin">
        <color indexed="9"/>
      </top>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bottom style="thin">
        <color indexed="9"/>
      </bottom>
      <diagonal/>
    </border>
  </borders>
  <cellStyleXfs count="10">
    <xf numFmtId="0" fontId="0" fillId="0" borderId="0"/>
    <xf numFmtId="177" fontId="1" fillId="0" borderId="0" applyFont="0" applyFill="0" applyBorder="0" applyAlignment="0" applyProtection="0"/>
    <xf numFmtId="0" fontId="40" fillId="0" borderId="0" applyNumberFormat="0" applyFill="0" applyBorder="0" applyAlignment="0" applyProtection="0">
      <alignment vertical="top"/>
      <protection locked="0"/>
    </xf>
    <xf numFmtId="168" fontId="1" fillId="0" borderId="0" applyFont="0" applyFill="0" applyBorder="0" applyAlignment="0" applyProtection="0"/>
    <xf numFmtId="183" fontId="52" fillId="0" borderId="0" applyFont="0" applyFill="0" applyBorder="0" applyAlignment="0" applyProtection="0"/>
    <xf numFmtId="172"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24" fillId="23" borderId="0" applyNumberFormat="0" applyBorder="0" applyAlignment="0" applyProtection="0"/>
  </cellStyleXfs>
  <cellXfs count="3114">
    <xf numFmtId="0" fontId="0" fillId="0" borderId="0" xfId="0"/>
    <xf numFmtId="0" fontId="0" fillId="0" borderId="0" xfId="0" applyAlignment="1">
      <alignment vertical="center"/>
    </xf>
    <xf numFmtId="0" fontId="22" fillId="0" borderId="0" xfId="0" applyFont="1" applyAlignment="1">
      <alignment vertical="center"/>
    </xf>
    <xf numFmtId="0" fontId="8" fillId="0" borderId="1" xfId="0" applyFont="1" applyBorder="1" applyAlignment="1">
      <alignment vertical="center" wrapText="1"/>
    </xf>
    <xf numFmtId="3" fontId="22" fillId="0" borderId="0" xfId="0" applyNumberFormat="1" applyFont="1" applyAlignment="1">
      <alignment vertical="center"/>
    </xf>
    <xf numFmtId="0" fontId="28" fillId="0" borderId="0" xfId="0" applyFont="1" applyAlignment="1">
      <alignment vertical="center"/>
    </xf>
    <xf numFmtId="0" fontId="32" fillId="0" borderId="0" xfId="0" applyFont="1" applyAlignment="1">
      <alignment vertical="center"/>
    </xf>
    <xf numFmtId="0" fontId="22" fillId="0" borderId="0" xfId="0" applyFont="1" applyAlignment="1">
      <alignment vertical="center" wrapText="1"/>
    </xf>
    <xf numFmtId="0" fontId="22" fillId="0" borderId="0" xfId="0" applyFont="1"/>
    <xf numFmtId="3" fontId="33" fillId="0" borderId="2" xfId="0" applyNumberFormat="1" applyFont="1" applyBorder="1" applyAlignment="1">
      <alignment vertical="center"/>
    </xf>
    <xf numFmtId="3" fontId="9" fillId="0" borderId="2" xfId="0" applyNumberFormat="1" applyFont="1" applyBorder="1" applyAlignment="1">
      <alignment vertical="center"/>
    </xf>
    <xf numFmtId="0" fontId="22" fillId="0" borderId="49" xfId="0" applyFont="1" applyBorder="1" applyAlignment="1">
      <alignment vertical="center"/>
    </xf>
    <xf numFmtId="0" fontId="22" fillId="0" borderId="50" xfId="0" applyFont="1" applyBorder="1" applyAlignment="1">
      <alignment vertical="center"/>
    </xf>
    <xf numFmtId="0" fontId="22" fillId="0" borderId="51" xfId="0" applyFont="1" applyBorder="1" applyAlignment="1">
      <alignment vertical="center"/>
    </xf>
    <xf numFmtId="0" fontId="22" fillId="0" borderId="52" xfId="0" applyFont="1" applyBorder="1" applyAlignment="1">
      <alignment vertical="center"/>
    </xf>
    <xf numFmtId="0" fontId="22" fillId="0" borderId="53" xfId="0" applyFont="1" applyBorder="1" applyAlignment="1">
      <alignment vertical="center"/>
    </xf>
    <xf numFmtId="9" fontId="33" fillId="0" borderId="2" xfId="7" applyFont="1" applyBorder="1" applyAlignment="1" applyProtection="1">
      <alignment horizontal="center" vertical="center"/>
    </xf>
    <xf numFmtId="9" fontId="33" fillId="2" borderId="2" xfId="7" applyFont="1" applyFill="1" applyBorder="1" applyAlignment="1" applyProtection="1">
      <alignment horizontal="center" vertical="center"/>
    </xf>
    <xf numFmtId="0" fontId="32" fillId="0" borderId="0" xfId="0" applyFont="1"/>
    <xf numFmtId="0" fontId="32" fillId="0" borderId="2" xfId="0" applyFont="1" applyBorder="1" applyAlignment="1" applyProtection="1">
      <alignment horizontal="center"/>
      <protection locked="0"/>
    </xf>
    <xf numFmtId="169" fontId="8" fillId="0" borderId="2" xfId="0" applyNumberFormat="1" applyFont="1" applyBorder="1" applyAlignment="1" applyProtection="1">
      <alignment horizontal="center" vertical="center"/>
      <protection locked="0"/>
    </xf>
    <xf numFmtId="3" fontId="7" fillId="0" borderId="56" xfId="0" applyNumberFormat="1" applyFont="1" applyBorder="1" applyAlignment="1" applyProtection="1">
      <alignment horizontal="right" vertical="center"/>
      <protection locked="0"/>
    </xf>
    <xf numFmtId="3" fontId="7" fillId="0" borderId="57" xfId="0" applyNumberFormat="1" applyFont="1" applyBorder="1" applyAlignment="1" applyProtection="1">
      <alignment horizontal="right" vertical="center"/>
      <protection locked="0"/>
    </xf>
    <xf numFmtId="0" fontId="26" fillId="0" borderId="0" xfId="0" applyFont="1" applyAlignment="1">
      <alignment horizontal="right"/>
    </xf>
    <xf numFmtId="0" fontId="26" fillId="0" borderId="0" xfId="0" applyFont="1"/>
    <xf numFmtId="3" fontId="22" fillId="0" borderId="0" xfId="0" applyNumberFormat="1" applyFont="1"/>
    <xf numFmtId="0" fontId="22" fillId="0" borderId="0" xfId="0" applyFont="1" applyAlignment="1">
      <alignment horizontal="right"/>
    </xf>
    <xf numFmtId="3" fontId="9" fillId="0" borderId="0" xfId="0" applyNumberFormat="1" applyFont="1" applyAlignment="1">
      <alignment horizontal="center" wrapText="1"/>
    </xf>
    <xf numFmtId="0" fontId="22" fillId="0" borderId="0" xfId="0" applyFont="1" applyAlignment="1">
      <alignment horizontal="center"/>
    </xf>
    <xf numFmtId="3" fontId="33" fillId="0" borderId="0" xfId="0" applyNumberFormat="1" applyFont="1" applyAlignment="1">
      <alignment horizontal="center" wrapText="1"/>
    </xf>
    <xf numFmtId="3" fontId="22" fillId="0" borderId="0" xfId="0" applyNumberFormat="1" applyFont="1" applyAlignment="1">
      <alignment horizontal="right"/>
    </xf>
    <xf numFmtId="3" fontId="26" fillId="0" borderId="0" xfId="0" applyNumberFormat="1" applyFont="1" applyAlignment="1">
      <alignment wrapText="1"/>
    </xf>
    <xf numFmtId="174" fontId="26" fillId="0" borderId="0" xfId="3" applyNumberFormat="1" applyFont="1" applyBorder="1" applyProtection="1"/>
    <xf numFmtId="174" fontId="33" fillId="0" borderId="0" xfId="3" applyNumberFormat="1" applyFont="1" applyProtection="1"/>
    <xf numFmtId="9" fontId="22" fillId="0" borderId="0" xfId="7" applyFont="1" applyProtection="1"/>
    <xf numFmtId="3" fontId="9" fillId="0" borderId="0" xfId="0" applyNumberFormat="1" applyFont="1" applyAlignment="1">
      <alignment wrapText="1"/>
    </xf>
    <xf numFmtId="3" fontId="26" fillId="0" borderId="0" xfId="0" applyNumberFormat="1" applyFont="1"/>
    <xf numFmtId="175" fontId="22" fillId="0" borderId="0" xfId="7" applyNumberFormat="1" applyFont="1" applyProtection="1"/>
    <xf numFmtId="3" fontId="22" fillId="0" borderId="0" xfId="0" applyNumberFormat="1" applyFont="1" applyAlignment="1">
      <alignment wrapText="1"/>
    </xf>
    <xf numFmtId="174" fontId="26" fillId="0" borderId="0" xfId="0" applyNumberFormat="1" applyFont="1"/>
    <xf numFmtId="175" fontId="22" fillId="0" borderId="0" xfId="0" applyNumberFormat="1" applyFont="1"/>
    <xf numFmtId="3" fontId="22" fillId="3" borderId="0" xfId="0" applyNumberFormat="1" applyFont="1" applyFill="1"/>
    <xf numFmtId="0" fontId="22" fillId="3" borderId="0" xfId="0" applyFont="1" applyFill="1"/>
    <xf numFmtId="0" fontId="22" fillId="3" borderId="0" xfId="0" applyFont="1" applyFill="1" applyAlignment="1">
      <alignment horizontal="center"/>
    </xf>
    <xf numFmtId="9" fontId="22" fillId="3" borderId="0" xfId="7" applyFont="1" applyFill="1" applyBorder="1" applyProtection="1"/>
    <xf numFmtId="0" fontId="26" fillId="0" borderId="0" xfId="0" applyFont="1" applyAlignment="1">
      <alignment vertical="center"/>
    </xf>
    <xf numFmtId="3" fontId="26" fillId="3" borderId="0" xfId="0" applyNumberFormat="1" applyFont="1" applyFill="1" applyAlignment="1">
      <alignment vertical="center"/>
    </xf>
    <xf numFmtId="9" fontId="26" fillId="3" borderId="0" xfId="7" applyFont="1" applyFill="1" applyBorder="1" applyAlignment="1" applyProtection="1">
      <alignment vertical="center"/>
    </xf>
    <xf numFmtId="0" fontId="26" fillId="3" borderId="0" xfId="0" applyFont="1" applyFill="1" applyAlignment="1">
      <alignment vertical="center"/>
    </xf>
    <xf numFmtId="0" fontId="26" fillId="2" borderId="2" xfId="0" applyFont="1" applyFill="1" applyBorder="1" applyAlignment="1">
      <alignment horizontal="center" vertical="center"/>
    </xf>
    <xf numFmtId="4" fontId="22" fillId="0" borderId="0" xfId="0" applyNumberFormat="1" applyFont="1"/>
    <xf numFmtId="9" fontId="22" fillId="0" borderId="0" xfId="7" applyFont="1" applyAlignment="1" applyProtection="1">
      <alignment vertical="center" wrapText="1"/>
    </xf>
    <xf numFmtId="3" fontId="26" fillId="3" borderId="0" xfId="0" applyNumberFormat="1" applyFont="1" applyFill="1" applyAlignment="1">
      <alignment horizontal="right" vertical="center"/>
    </xf>
    <xf numFmtId="9" fontId="26" fillId="3" borderId="0" xfId="7" applyFont="1" applyFill="1" applyBorder="1" applyAlignment="1" applyProtection="1">
      <alignment horizontal="center" vertical="center"/>
    </xf>
    <xf numFmtId="9" fontId="33" fillId="3" borderId="0" xfId="7" applyFont="1" applyFill="1" applyBorder="1" applyAlignment="1" applyProtection="1">
      <alignment horizontal="center" vertical="center"/>
    </xf>
    <xf numFmtId="0" fontId="26" fillId="0" borderId="0" xfId="0" applyFont="1" applyAlignment="1">
      <alignment vertical="center" wrapText="1"/>
    </xf>
    <xf numFmtId="1" fontId="9" fillId="0" borderId="26" xfId="0" applyNumberFormat="1" applyFont="1" applyBorder="1" applyAlignment="1">
      <alignment horizontal="center" vertical="center" wrapText="1"/>
    </xf>
    <xf numFmtId="9" fontId="7" fillId="0" borderId="68" xfId="7" applyFont="1" applyBorder="1" applyAlignment="1" applyProtection="1">
      <alignment horizontal="center" vertical="center"/>
      <protection locked="0"/>
    </xf>
    <xf numFmtId="3" fontId="9" fillId="0" borderId="69" xfId="0" applyNumberFormat="1" applyFont="1" applyBorder="1" applyAlignment="1">
      <alignment horizontal="right" vertical="center"/>
    </xf>
    <xf numFmtId="3" fontId="44" fillId="0" borderId="70" xfId="0" applyNumberFormat="1" applyFont="1" applyBorder="1" applyAlignment="1">
      <alignment horizontal="right" vertical="center"/>
    </xf>
    <xf numFmtId="3" fontId="9" fillId="0" borderId="71" xfId="0" applyNumberFormat="1" applyFont="1" applyBorder="1" applyAlignment="1">
      <alignment horizontal="right" vertical="center"/>
    </xf>
    <xf numFmtId="1" fontId="7" fillId="0" borderId="64" xfId="0" applyNumberFormat="1" applyFont="1" applyBorder="1" applyAlignment="1" applyProtection="1">
      <alignment horizontal="center" vertical="center" wrapText="1"/>
      <protection locked="0"/>
    </xf>
    <xf numFmtId="9" fontId="7" fillId="0" borderId="54" xfId="7" applyFont="1" applyBorder="1" applyAlignment="1" applyProtection="1">
      <alignment horizontal="center" vertical="center" wrapText="1"/>
      <protection locked="0"/>
    </xf>
    <xf numFmtId="0" fontId="33" fillId="0" borderId="0" xfId="0" applyFont="1" applyAlignment="1">
      <alignment horizontal="center" vertical="center"/>
    </xf>
    <xf numFmtId="3" fontId="33" fillId="0" borderId="0" xfId="0" applyNumberFormat="1" applyFont="1" applyAlignment="1">
      <alignment vertical="center"/>
    </xf>
    <xf numFmtId="3" fontId="9" fillId="0" borderId="2" xfId="0" applyNumberFormat="1" applyFont="1" applyBorder="1" applyAlignment="1">
      <alignment horizontal="center" vertical="center"/>
    </xf>
    <xf numFmtId="0" fontId="9" fillId="0" borderId="4" xfId="0" applyFont="1" applyBorder="1" applyAlignment="1">
      <alignment vertical="center"/>
    </xf>
    <xf numFmtId="0" fontId="9" fillId="0" borderId="0" xfId="0" applyFont="1" applyAlignment="1">
      <alignment vertical="center"/>
    </xf>
    <xf numFmtId="0" fontId="49" fillId="0" borderId="0" xfId="0" applyFont="1" applyAlignment="1">
      <alignment horizontal="justify"/>
    </xf>
    <xf numFmtId="0" fontId="10" fillId="0" borderId="12" xfId="0" applyFont="1" applyBorder="1" applyAlignment="1">
      <alignment horizontal="center" vertical="center" wrapText="1"/>
    </xf>
    <xf numFmtId="0" fontId="22" fillId="0" borderId="0" xfId="0" applyFont="1" applyAlignment="1">
      <alignment horizontal="center" vertical="center"/>
    </xf>
    <xf numFmtId="181" fontId="9" fillId="0" borderId="0" xfId="0" applyNumberFormat="1" applyFont="1" applyAlignment="1">
      <alignment horizontal="center" vertical="center"/>
    </xf>
    <xf numFmtId="0" fontId="32" fillId="0" borderId="19" xfId="0" applyFont="1" applyBorder="1" applyAlignment="1">
      <alignment horizontal="center" vertical="center" wrapText="1"/>
    </xf>
    <xf numFmtId="3" fontId="22" fillId="0" borderId="0" xfId="0" applyNumberFormat="1" applyFont="1" applyAlignment="1">
      <alignment horizontal="center" vertical="center"/>
    </xf>
    <xf numFmtId="0" fontId="32" fillId="0" borderId="74"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67"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29" xfId="0" applyFont="1" applyBorder="1" applyAlignment="1">
      <alignment horizontal="center" vertical="center" wrapText="1"/>
    </xf>
    <xf numFmtId="0" fontId="32" fillId="5" borderId="76" xfId="0" applyFont="1" applyFill="1" applyBorder="1" applyAlignment="1">
      <alignment horizontal="center" vertical="center"/>
    </xf>
    <xf numFmtId="0" fontId="50" fillId="0" borderId="0" xfId="0" applyFont="1"/>
    <xf numFmtId="0" fontId="12" fillId="0" borderId="2" xfId="0" applyFont="1" applyBorder="1" applyAlignment="1">
      <alignment horizontal="center" vertical="center" wrapText="1"/>
    </xf>
    <xf numFmtId="1" fontId="8" fillId="0" borderId="28" xfId="0" applyNumberFormat="1" applyFont="1" applyBorder="1" applyAlignment="1">
      <alignment horizontal="center" vertical="center" wrapText="1"/>
    </xf>
    <xf numFmtId="185" fontId="22" fillId="0" borderId="0" xfId="0" applyNumberFormat="1" applyFont="1"/>
    <xf numFmtId="3" fontId="8" fillId="0" borderId="2" xfId="0" applyNumberFormat="1" applyFont="1" applyBorder="1" applyAlignment="1">
      <alignment horizontal="center" vertical="center"/>
    </xf>
    <xf numFmtId="0" fontId="67" fillId="0" borderId="0" xfId="0" applyFont="1" applyAlignment="1" applyProtection="1">
      <alignment horizontal="center" vertical="center"/>
      <protection locked="0"/>
    </xf>
    <xf numFmtId="0" fontId="67" fillId="0" borderId="3" xfId="0" applyFont="1" applyBorder="1" applyAlignment="1" applyProtection="1">
      <alignment horizontal="center" vertical="center" wrapText="1"/>
      <protection locked="0"/>
    </xf>
    <xf numFmtId="0" fontId="61" fillId="0" borderId="2" xfId="0" applyFont="1" applyBorder="1" applyAlignment="1">
      <alignment horizontal="justify" vertical="center" wrapText="1"/>
    </xf>
    <xf numFmtId="174" fontId="61" fillId="0" borderId="2" xfId="3" applyNumberFormat="1" applyFont="1" applyBorder="1" applyAlignment="1" applyProtection="1">
      <alignment horizontal="center" vertical="center"/>
    </xf>
    <xf numFmtId="0" fontId="69" fillId="0" borderId="0" xfId="0" applyFont="1"/>
    <xf numFmtId="174" fontId="0" fillId="0" borderId="0" xfId="3" applyNumberFormat="1" applyFont="1" applyProtection="1"/>
    <xf numFmtId="0" fontId="9" fillId="0" borderId="2" xfId="0" applyFont="1" applyBorder="1" applyAlignment="1">
      <alignment horizontal="center" vertical="center"/>
    </xf>
    <xf numFmtId="9" fontId="9" fillId="0" borderId="2" xfId="7" applyFont="1" applyBorder="1" applyAlignment="1" applyProtection="1">
      <alignment horizontal="center" vertical="center"/>
    </xf>
    <xf numFmtId="3" fontId="11" fillId="0" borderId="2" xfId="0" applyNumberFormat="1" applyFont="1" applyBorder="1" applyAlignment="1">
      <alignment horizontal="center" vertical="center"/>
    </xf>
    <xf numFmtId="0" fontId="61" fillId="0" borderId="2" xfId="0" applyFont="1" applyBorder="1" applyAlignment="1">
      <alignment horizontal="right" vertical="center" wrapText="1"/>
    </xf>
    <xf numFmtId="10" fontId="22" fillId="0" borderId="0" xfId="0" applyNumberFormat="1" applyFont="1" applyAlignment="1">
      <alignment vertical="center" wrapText="1"/>
    </xf>
    <xf numFmtId="10" fontId="22" fillId="0" borderId="0" xfId="7" applyNumberFormat="1" applyFont="1" applyAlignment="1" applyProtection="1">
      <alignment vertical="center" wrapText="1"/>
    </xf>
    <xf numFmtId="3" fontId="8" fillId="0" borderId="0" xfId="0" applyNumberFormat="1" applyFont="1" applyAlignment="1">
      <alignment vertical="center" wrapText="1"/>
    </xf>
    <xf numFmtId="9" fontId="67" fillId="0" borderId="0" xfId="7" applyFont="1" applyAlignment="1" applyProtection="1">
      <alignment vertical="center" wrapText="1"/>
    </xf>
    <xf numFmtId="9" fontId="70" fillId="0" borderId="0" xfId="7" applyFont="1" applyAlignment="1" applyProtection="1">
      <alignment vertical="center" wrapText="1"/>
    </xf>
    <xf numFmtId="10" fontId="71" fillId="0" borderId="0" xfId="7" applyNumberFormat="1" applyFont="1" applyAlignment="1" applyProtection="1">
      <alignment vertical="center" wrapText="1"/>
    </xf>
    <xf numFmtId="10" fontId="72" fillId="0" borderId="0" xfId="7" applyNumberFormat="1" applyFont="1" applyAlignment="1" applyProtection="1">
      <alignment vertical="center" wrapText="1"/>
    </xf>
    <xf numFmtId="0" fontId="22" fillId="0" borderId="0" xfId="0" applyFont="1" applyAlignment="1">
      <alignment horizontal="center" wrapText="1"/>
    </xf>
    <xf numFmtId="0" fontId="73" fillId="0" borderId="0" xfId="0" applyFont="1" applyAlignment="1">
      <alignment horizontal="center" vertical="center" wrapText="1"/>
    </xf>
    <xf numFmtId="0" fontId="73" fillId="0" borderId="0" xfId="0" applyFont="1" applyAlignment="1">
      <alignment horizontal="center" vertical="center"/>
    </xf>
    <xf numFmtId="0" fontId="53" fillId="0" borderId="0" xfId="0" applyFont="1" applyAlignment="1">
      <alignment horizontal="centerContinuous" vertical="center" wrapText="1"/>
    </xf>
    <xf numFmtId="0" fontId="53" fillId="0" borderId="2" xfId="0" applyFont="1" applyBorder="1" applyAlignment="1" applyProtection="1">
      <alignment horizontal="center" vertical="center" wrapText="1"/>
      <protection locked="0"/>
    </xf>
    <xf numFmtId="0" fontId="53" fillId="0" borderId="0" xfId="0" applyFont="1" applyAlignment="1">
      <alignment vertical="center" wrapText="1"/>
    </xf>
    <xf numFmtId="0" fontId="53" fillId="0" borderId="0" xfId="0" applyFont="1" applyAlignment="1">
      <alignment horizontal="center" vertical="center" wrapText="1"/>
    </xf>
    <xf numFmtId="4" fontId="51" fillId="0" borderId="11" xfId="0" applyNumberFormat="1" applyFont="1" applyBorder="1" applyAlignment="1" applyProtection="1">
      <alignment horizontal="center" vertical="center" wrapText="1"/>
      <protection locked="0"/>
    </xf>
    <xf numFmtId="0" fontId="60" fillId="0" borderId="2" xfId="0" applyFont="1" applyBorder="1" applyAlignment="1">
      <alignment horizontal="center" vertical="center" wrapText="1"/>
    </xf>
    <xf numFmtId="3" fontId="60" fillId="0" borderId="2" xfId="0" applyNumberFormat="1" applyFont="1" applyBorder="1" applyAlignment="1">
      <alignment horizontal="center" vertical="center" wrapText="1"/>
    </xf>
    <xf numFmtId="3" fontId="51" fillId="0" borderId="2" xfId="0" applyNumberFormat="1" applyFont="1" applyBorder="1" applyAlignment="1" applyProtection="1">
      <alignment horizontal="center" vertical="center" wrapText="1"/>
      <protection locked="0"/>
    </xf>
    <xf numFmtId="9" fontId="60" fillId="0" borderId="2" xfId="7" applyFont="1" applyFill="1" applyBorder="1" applyAlignment="1" applyProtection="1">
      <alignment horizontal="center" vertical="center" wrapText="1"/>
    </xf>
    <xf numFmtId="0" fontId="76" fillId="0" borderId="2" xfId="0" applyFont="1" applyBorder="1" applyAlignment="1" applyProtection="1">
      <alignment horizontal="center" vertical="center" wrapText="1"/>
      <protection locked="0"/>
    </xf>
    <xf numFmtId="169" fontId="51" fillId="0" borderId="2" xfId="0" applyNumberFormat="1" applyFont="1" applyBorder="1" applyAlignment="1" applyProtection="1">
      <alignment horizontal="center" vertical="center" wrapText="1"/>
      <protection locked="0"/>
    </xf>
    <xf numFmtId="3" fontId="75" fillId="0" borderId="2" xfId="0" applyNumberFormat="1" applyFont="1" applyBorder="1" applyAlignment="1" applyProtection="1">
      <alignment horizontal="center" vertical="center" wrapText="1"/>
      <protection locked="0"/>
    </xf>
    <xf numFmtId="3" fontId="60" fillId="0" borderId="0" xfId="0" applyNumberFormat="1" applyFont="1" applyAlignment="1">
      <alignment vertical="center" wrapText="1"/>
    </xf>
    <xf numFmtId="0" fontId="60" fillId="0" borderId="0" xfId="0" applyFont="1" applyAlignment="1">
      <alignment horizontal="center" vertical="center" wrapText="1"/>
    </xf>
    <xf numFmtId="3" fontId="60" fillId="0" borderId="19" xfId="0" applyNumberFormat="1" applyFont="1" applyBorder="1" applyAlignment="1">
      <alignment vertical="center" wrapText="1"/>
    </xf>
    <xf numFmtId="0" fontId="60" fillId="0" borderId="1" xfId="0" applyFont="1" applyBorder="1" applyAlignment="1">
      <alignment vertical="center" wrapText="1"/>
    </xf>
    <xf numFmtId="3" fontId="60" fillId="0" borderId="2" xfId="0" applyNumberFormat="1" applyFont="1" applyBorder="1" applyAlignment="1">
      <alignment vertical="center" wrapText="1"/>
    </xf>
    <xf numFmtId="3" fontId="60" fillId="0" borderId="3" xfId="0" applyNumberFormat="1" applyFont="1" applyBorder="1" applyAlignment="1">
      <alignment vertical="center" wrapText="1"/>
    </xf>
    <xf numFmtId="3" fontId="60" fillId="0" borderId="25" xfId="0" applyNumberFormat="1" applyFont="1" applyBorder="1" applyAlignment="1">
      <alignment vertical="center" wrapText="1"/>
    </xf>
    <xf numFmtId="0" fontId="60" fillId="0" borderId="1" xfId="0" applyFont="1" applyBorder="1" applyAlignment="1">
      <alignment horizontal="left" vertical="center" wrapText="1"/>
    </xf>
    <xf numFmtId="0" fontId="53" fillId="0" borderId="28" xfId="0" applyFont="1" applyBorder="1" applyAlignment="1">
      <alignment vertical="center" wrapText="1"/>
    </xf>
    <xf numFmtId="0" fontId="53" fillId="0" borderId="8" xfId="0" applyFont="1" applyBorder="1" applyAlignment="1">
      <alignment horizontal="center" vertical="center" wrapText="1"/>
    </xf>
    <xf numFmtId="169" fontId="53" fillId="0" borderId="8" xfId="0" applyNumberFormat="1" applyFont="1" applyBorder="1" applyAlignment="1">
      <alignment horizontal="center" vertical="center" wrapText="1"/>
    </xf>
    <xf numFmtId="3" fontId="53" fillId="0" borderId="8" xfId="0" applyNumberFormat="1" applyFont="1" applyBorder="1" applyAlignment="1">
      <alignment vertical="center" wrapText="1"/>
    </xf>
    <xf numFmtId="3" fontId="53" fillId="0" borderId="29" xfId="0" applyNumberFormat="1" applyFont="1" applyBorder="1" applyAlignment="1">
      <alignment vertical="center" wrapText="1"/>
    </xf>
    <xf numFmtId="3" fontId="60" fillId="0" borderId="21" xfId="0" applyNumberFormat="1" applyFont="1" applyBorder="1" applyAlignment="1">
      <alignment vertical="center" wrapText="1"/>
    </xf>
    <xf numFmtId="0" fontId="60" fillId="0" borderId="39" xfId="0" applyFont="1" applyBorder="1" applyAlignment="1">
      <alignment horizontal="center" vertical="center" wrapText="1"/>
    </xf>
    <xf numFmtId="3" fontId="31" fillId="0" borderId="22" xfId="0" applyNumberFormat="1" applyFont="1" applyBorder="1" applyAlignment="1">
      <alignment vertical="center" wrapText="1"/>
    </xf>
    <xf numFmtId="3" fontId="60" fillId="0" borderId="22" xfId="0" applyNumberFormat="1" applyFont="1" applyBorder="1" applyAlignment="1">
      <alignment vertical="center" wrapText="1"/>
    </xf>
    <xf numFmtId="3" fontId="60" fillId="0" borderId="1" xfId="0" applyNumberFormat="1" applyFont="1" applyBorder="1" applyAlignment="1">
      <alignment vertical="center" wrapText="1"/>
    </xf>
    <xf numFmtId="0" fontId="60" fillId="0" borderId="5" xfId="0" applyFont="1" applyBorder="1" applyAlignment="1">
      <alignment horizontal="center" vertical="center" wrapText="1"/>
    </xf>
    <xf numFmtId="3" fontId="60" fillId="0" borderId="31" xfId="0" quotePrefix="1" applyNumberFormat="1" applyFont="1" applyBorder="1" applyAlignment="1">
      <alignment horizontal="left" vertical="center" wrapText="1"/>
    </xf>
    <xf numFmtId="0" fontId="60" fillId="0" borderId="40" xfId="0" applyFont="1" applyBorder="1" applyAlignment="1">
      <alignment horizontal="center" vertical="center" wrapText="1"/>
    </xf>
    <xf numFmtId="3" fontId="60" fillId="0" borderId="29" xfId="0" applyNumberFormat="1" applyFont="1" applyBorder="1" applyAlignment="1">
      <alignment vertical="center" wrapText="1"/>
    </xf>
    <xf numFmtId="0" fontId="53" fillId="0" borderId="37" xfId="0" applyFont="1" applyBorder="1" applyAlignment="1">
      <alignment vertical="center" wrapText="1"/>
    </xf>
    <xf numFmtId="0" fontId="53" fillId="0" borderId="41" xfId="0" applyFont="1" applyBorder="1" applyAlignment="1">
      <alignment horizontal="center" vertical="center" wrapText="1"/>
    </xf>
    <xf numFmtId="3" fontId="53" fillId="0" borderId="38" xfId="0" applyNumberFormat="1" applyFont="1" applyBorder="1" applyAlignment="1">
      <alignment vertical="center" wrapText="1"/>
    </xf>
    <xf numFmtId="3" fontId="53" fillId="0" borderId="15" xfId="0" applyNumberFormat="1" applyFont="1" applyBorder="1" applyAlignment="1">
      <alignment vertical="center" wrapText="1"/>
    </xf>
    <xf numFmtId="3" fontId="53" fillId="0" borderId="12" xfId="0" applyNumberFormat="1" applyFont="1" applyBorder="1" applyAlignment="1">
      <alignment vertical="center" wrapText="1"/>
    </xf>
    <xf numFmtId="0" fontId="60" fillId="0" borderId="21" xfId="0" quotePrefix="1" applyFont="1" applyBorder="1" applyAlignment="1">
      <alignment horizontal="left" vertical="center" wrapText="1"/>
    </xf>
    <xf numFmtId="0" fontId="60" fillId="0" borderId="39" xfId="0" quotePrefix="1" applyFont="1" applyBorder="1" applyAlignment="1">
      <alignment horizontal="center" vertical="center" wrapText="1"/>
    </xf>
    <xf numFmtId="3" fontId="60" fillId="0" borderId="23" xfId="0" applyNumberFormat="1" applyFont="1" applyBorder="1" applyAlignment="1">
      <alignment vertical="center" wrapText="1"/>
    </xf>
    <xf numFmtId="0" fontId="60" fillId="0" borderId="1" xfId="0" quotePrefix="1" applyFont="1" applyBorder="1" applyAlignment="1">
      <alignment horizontal="left" vertical="center" wrapText="1"/>
    </xf>
    <xf numFmtId="0" fontId="60" fillId="0" borderId="5" xfId="0" quotePrefix="1" applyFont="1" applyBorder="1" applyAlignment="1">
      <alignment horizontal="center" vertical="center" wrapText="1"/>
    </xf>
    <xf numFmtId="3" fontId="60" fillId="0" borderId="4" xfId="0" applyNumberFormat="1" applyFont="1" applyBorder="1" applyAlignment="1">
      <alignment vertical="center" wrapText="1"/>
    </xf>
    <xf numFmtId="0" fontId="60" fillId="0" borderId="6" xfId="0" applyFont="1" applyBorder="1" applyAlignment="1">
      <alignment horizontal="left" vertical="center" wrapText="1"/>
    </xf>
    <xf numFmtId="0" fontId="60" fillId="0" borderId="10" xfId="0" quotePrefix="1" applyFont="1" applyBorder="1" applyAlignment="1">
      <alignment horizontal="center" vertical="center" wrapText="1"/>
    </xf>
    <xf numFmtId="3" fontId="60" fillId="0" borderId="7" xfId="0" applyNumberFormat="1" applyFont="1" applyBorder="1" applyAlignment="1">
      <alignment vertical="center" wrapText="1"/>
    </xf>
    <xf numFmtId="3" fontId="60" fillId="0" borderId="9" xfId="0" applyNumberFormat="1" applyFont="1" applyBorder="1" applyAlignment="1">
      <alignment vertical="center" wrapText="1"/>
    </xf>
    <xf numFmtId="0" fontId="0" fillId="7" borderId="0" xfId="0" applyFill="1" applyAlignment="1">
      <alignment vertical="center"/>
    </xf>
    <xf numFmtId="0" fontId="0" fillId="7" borderId="0" xfId="0" applyFill="1" applyAlignment="1">
      <alignment vertical="center" wrapText="1"/>
    </xf>
    <xf numFmtId="0" fontId="6" fillId="7" borderId="0" xfId="0" applyFont="1" applyFill="1" applyAlignment="1">
      <alignment horizontal="centerContinuous" vertical="center"/>
    </xf>
    <xf numFmtId="0" fontId="6" fillId="7" borderId="0" xfId="0" applyFont="1" applyFill="1" applyAlignment="1">
      <alignment vertical="center"/>
    </xf>
    <xf numFmtId="0" fontId="53" fillId="0" borderId="49" xfId="0" applyFont="1" applyBorder="1" applyAlignment="1">
      <alignment horizontal="centerContinuous" vertical="center" wrapText="1"/>
    </xf>
    <xf numFmtId="0" fontId="60" fillId="0" borderId="50" xfId="0" applyFont="1" applyBorder="1" applyAlignment="1">
      <alignment vertical="center" wrapText="1"/>
    </xf>
    <xf numFmtId="0" fontId="60" fillId="0" borderId="0" xfId="0" applyFont="1" applyAlignment="1">
      <alignment vertical="center"/>
    </xf>
    <xf numFmtId="0" fontId="53" fillId="0" borderId="4" xfId="0" applyFont="1" applyBorder="1" applyAlignment="1" applyProtection="1">
      <alignment horizontal="center" vertical="center" wrapText="1"/>
      <protection locked="0"/>
    </xf>
    <xf numFmtId="0" fontId="53" fillId="0" borderId="49" xfId="0" applyFont="1" applyBorder="1" applyAlignment="1">
      <alignment vertical="center" wrapText="1"/>
    </xf>
    <xf numFmtId="0" fontId="53" fillId="0" borderId="50" xfId="0" applyFont="1" applyBorder="1" applyAlignment="1">
      <alignment vertical="center" wrapText="1"/>
    </xf>
    <xf numFmtId="0" fontId="60" fillId="0" borderId="49" xfId="0" applyFont="1" applyBorder="1" applyAlignment="1">
      <alignment vertical="center" wrapText="1"/>
    </xf>
    <xf numFmtId="0" fontId="60" fillId="0" borderId="50" xfId="0" applyFont="1" applyBorder="1" applyAlignment="1">
      <alignment vertical="center"/>
    </xf>
    <xf numFmtId="0" fontId="60" fillId="0" borderId="0" xfId="0" applyFont="1" applyAlignment="1">
      <alignment vertical="center" wrapText="1"/>
    </xf>
    <xf numFmtId="0" fontId="8" fillId="0" borderId="1" xfId="0" applyFont="1" applyBorder="1" applyAlignment="1">
      <alignment vertical="center"/>
    </xf>
    <xf numFmtId="0" fontId="61" fillId="0" borderId="2" xfId="0" applyFont="1" applyBorder="1" applyAlignment="1">
      <alignment vertical="center"/>
    </xf>
    <xf numFmtId="0" fontId="53" fillId="0" borderId="0" xfId="0" applyFont="1" applyAlignment="1">
      <alignment horizontal="right" vertical="center" wrapText="1"/>
    </xf>
    <xf numFmtId="0" fontId="61" fillId="0" borderId="81" xfId="0" applyFont="1" applyBorder="1" applyAlignment="1">
      <alignment horizontal="justify" vertical="center" wrapText="1"/>
    </xf>
    <xf numFmtId="0" fontId="61" fillId="0" borderId="22" xfId="0" applyFont="1" applyBorder="1" applyAlignment="1">
      <alignment horizontal="justify" vertical="center" wrapText="1"/>
    </xf>
    <xf numFmtId="0" fontId="61" fillId="0" borderId="7" xfId="0" applyFont="1" applyBorder="1" applyAlignment="1">
      <alignment horizontal="justify" vertical="center" wrapText="1"/>
    </xf>
    <xf numFmtId="0" fontId="61" fillId="0" borderId="11" xfId="0" applyFont="1" applyBorder="1" applyAlignment="1">
      <alignment horizontal="justify" vertical="center" wrapText="1"/>
    </xf>
    <xf numFmtId="3" fontId="61" fillId="0" borderId="2" xfId="0" applyNumberFormat="1" applyFont="1" applyBorder="1" applyAlignment="1">
      <alignment horizontal="center" vertical="center"/>
    </xf>
    <xf numFmtId="3" fontId="61" fillId="0" borderId="11" xfId="0" applyNumberFormat="1" applyFont="1" applyBorder="1" applyAlignment="1">
      <alignment horizontal="center" vertical="center"/>
    </xf>
    <xf numFmtId="3" fontId="61" fillId="0" borderId="7" xfId="0" applyNumberFormat="1" applyFont="1" applyBorder="1" applyAlignment="1">
      <alignment horizontal="center" vertical="center"/>
    </xf>
    <xf numFmtId="0" fontId="60" fillId="11" borderId="49" xfId="0" applyFont="1" applyFill="1" applyBorder="1" applyAlignment="1">
      <alignment vertical="center"/>
    </xf>
    <xf numFmtId="0" fontId="60" fillId="11" borderId="0" xfId="0" applyFont="1" applyFill="1" applyAlignment="1">
      <alignment vertical="center"/>
    </xf>
    <xf numFmtId="0" fontId="60" fillId="11" borderId="50" xfId="0" applyFont="1" applyFill="1" applyBorder="1" applyAlignment="1">
      <alignment vertical="center"/>
    </xf>
    <xf numFmtId="0" fontId="60" fillId="11" borderId="49" xfId="0" applyFont="1" applyFill="1" applyBorder="1" applyAlignment="1">
      <alignment vertical="center" wrapText="1"/>
    </xf>
    <xf numFmtId="1" fontId="60" fillId="11" borderId="0" xfId="0" applyNumberFormat="1" applyFont="1" applyFill="1" applyAlignment="1">
      <alignment horizontal="center" vertical="center" wrapText="1"/>
    </xf>
    <xf numFmtId="0" fontId="60" fillId="11" borderId="0" xfId="0" applyFont="1" applyFill="1" applyAlignment="1">
      <alignment vertical="center" wrapText="1"/>
    </xf>
    <xf numFmtId="0" fontId="60" fillId="11" borderId="50" xfId="0" applyFont="1" applyFill="1" applyBorder="1" applyAlignment="1">
      <alignment vertical="center" wrapText="1"/>
    </xf>
    <xf numFmtId="173" fontId="60" fillId="11" borderId="50" xfId="0" applyNumberFormat="1" applyFont="1" applyFill="1" applyBorder="1" applyAlignment="1">
      <alignment vertical="center" wrapText="1"/>
    </xf>
    <xf numFmtId="0" fontId="54" fillId="11" borderId="49" xfId="0" applyFont="1" applyFill="1" applyBorder="1" applyAlignment="1">
      <alignment vertical="center"/>
    </xf>
    <xf numFmtId="0" fontId="54" fillId="11" borderId="0" xfId="0" applyFont="1" applyFill="1" applyAlignment="1">
      <alignment vertical="center"/>
    </xf>
    <xf numFmtId="0" fontId="54" fillId="11" borderId="50" xfId="0" applyFont="1" applyFill="1" applyBorder="1" applyAlignment="1">
      <alignment vertical="center"/>
    </xf>
    <xf numFmtId="0" fontId="54" fillId="11" borderId="51" xfId="0" applyFont="1" applyFill="1" applyBorder="1" applyAlignment="1">
      <alignment vertical="center"/>
    </xf>
    <xf numFmtId="0" fontId="54" fillId="11" borderId="52" xfId="0" applyFont="1" applyFill="1" applyBorder="1" applyAlignment="1">
      <alignment vertical="center"/>
    </xf>
    <xf numFmtId="0" fontId="54" fillId="11" borderId="53" xfId="0" applyFont="1" applyFill="1" applyBorder="1" applyAlignment="1">
      <alignment vertical="center"/>
    </xf>
    <xf numFmtId="0" fontId="60" fillId="11" borderId="0" xfId="0" applyFont="1" applyFill="1" applyAlignment="1">
      <alignment horizontal="center" vertical="center"/>
    </xf>
    <xf numFmtId="0" fontId="60" fillId="11" borderId="50" xfId="0" applyFont="1" applyFill="1" applyBorder="1" applyAlignment="1">
      <alignment horizontal="center" vertical="center"/>
    </xf>
    <xf numFmtId="170" fontId="51" fillId="11" borderId="2" xfId="0" applyNumberFormat="1" applyFont="1" applyFill="1" applyBorder="1" applyAlignment="1" applyProtection="1">
      <alignment vertical="center"/>
      <protection locked="0"/>
    </xf>
    <xf numFmtId="3" fontId="60" fillId="11" borderId="2" xfId="0" applyNumberFormat="1" applyFont="1" applyFill="1" applyBorder="1" applyAlignment="1">
      <alignment vertical="center" wrapText="1"/>
    </xf>
    <xf numFmtId="170" fontId="51" fillId="11" borderId="0" xfId="0" applyNumberFormat="1" applyFont="1" applyFill="1" applyAlignment="1" applyProtection="1">
      <alignment vertical="center"/>
      <protection locked="0"/>
    </xf>
    <xf numFmtId="3" fontId="31" fillId="11" borderId="2" xfId="0" applyNumberFormat="1" applyFont="1" applyFill="1" applyBorder="1" applyAlignment="1">
      <alignment vertical="center" wrapText="1"/>
    </xf>
    <xf numFmtId="3" fontId="51" fillId="11" borderId="2" xfId="0" applyNumberFormat="1" applyFont="1" applyFill="1" applyBorder="1" applyAlignment="1" applyProtection="1">
      <alignment vertical="center" wrapText="1"/>
      <protection locked="0"/>
    </xf>
    <xf numFmtId="0" fontId="76" fillId="11" borderId="0" xfId="0" applyFont="1" applyFill="1" applyAlignment="1">
      <alignment horizontal="center" vertical="center"/>
    </xf>
    <xf numFmtId="2" fontId="80" fillId="11" borderId="2" xfId="0" applyNumberFormat="1" applyFont="1" applyFill="1" applyBorder="1" applyAlignment="1">
      <alignment vertical="center"/>
    </xf>
    <xf numFmtId="3" fontId="75" fillId="11" borderId="2" xfId="0" applyNumberFormat="1" applyFont="1" applyFill="1" applyBorder="1" applyAlignment="1" applyProtection="1">
      <alignment vertical="center" wrapText="1"/>
      <protection locked="0"/>
    </xf>
    <xf numFmtId="9" fontId="31" fillId="11" borderId="2" xfId="0" applyNumberFormat="1" applyFont="1" applyFill="1" applyBorder="1" applyAlignment="1">
      <alignment vertical="center"/>
    </xf>
    <xf numFmtId="3" fontId="60" fillId="11" borderId="0" xfId="0" applyNumberFormat="1" applyFont="1" applyFill="1" applyAlignment="1">
      <alignment vertical="center" wrapText="1"/>
    </xf>
    <xf numFmtId="171" fontId="31" fillId="11" borderId="2" xfId="5" applyNumberFormat="1" applyFont="1" applyFill="1" applyBorder="1" applyAlignment="1" applyProtection="1">
      <alignment horizontal="right" vertical="center" wrapText="1"/>
    </xf>
    <xf numFmtId="0" fontId="77" fillId="11" borderId="49" xfId="0" applyFont="1" applyFill="1" applyBorder="1" applyAlignment="1">
      <alignment vertical="center" wrapText="1"/>
    </xf>
    <xf numFmtId="0" fontId="60" fillId="11" borderId="26" xfId="0" applyFont="1" applyFill="1" applyBorder="1" applyAlignment="1">
      <alignment vertical="center"/>
    </xf>
    <xf numFmtId="170" fontId="51" fillId="11" borderId="1" xfId="0" applyNumberFormat="1" applyFont="1" applyFill="1" applyBorder="1" applyAlignment="1" applyProtection="1">
      <alignment horizontal="center" vertical="center"/>
      <protection locked="0"/>
    </xf>
    <xf numFmtId="3" fontId="31" fillId="11" borderId="4" xfId="0" applyNumberFormat="1" applyFont="1" applyFill="1" applyBorder="1" applyAlignment="1">
      <alignment horizontal="right" vertical="center"/>
    </xf>
    <xf numFmtId="3" fontId="31" fillId="11" borderId="26" xfId="0" applyNumberFormat="1" applyFont="1" applyFill="1" applyBorder="1" applyAlignment="1">
      <alignment horizontal="right" vertical="center"/>
    </xf>
    <xf numFmtId="3" fontId="31" fillId="11" borderId="25" xfId="0" applyNumberFormat="1" applyFont="1" applyFill="1" applyBorder="1" applyAlignment="1">
      <alignment horizontal="right" vertical="center"/>
    </xf>
    <xf numFmtId="4" fontId="30" fillId="11" borderId="27" xfId="0" applyNumberFormat="1" applyFont="1" applyFill="1" applyBorder="1" applyAlignment="1">
      <alignment horizontal="center" vertical="center"/>
    </xf>
    <xf numFmtId="0" fontId="60" fillId="11" borderId="26" xfId="0" quotePrefix="1" applyFont="1" applyFill="1" applyBorder="1" applyAlignment="1">
      <alignment horizontal="left" vertical="center"/>
    </xf>
    <xf numFmtId="169" fontId="31" fillId="11" borderId="1" xfId="0" applyNumberFormat="1" applyFont="1" applyFill="1" applyBorder="1" applyAlignment="1">
      <alignment horizontal="center" vertical="center"/>
    </xf>
    <xf numFmtId="3" fontId="31" fillId="11" borderId="2" xfId="0" applyNumberFormat="1" applyFont="1" applyFill="1" applyBorder="1" applyAlignment="1">
      <alignment horizontal="right" vertical="center" wrapText="1"/>
    </xf>
    <xf numFmtId="3" fontId="31" fillId="11" borderId="27" xfId="0" applyNumberFormat="1" applyFont="1" applyFill="1" applyBorder="1" applyAlignment="1">
      <alignment horizontal="right" vertical="center"/>
    </xf>
    <xf numFmtId="169" fontId="31" fillId="11" borderId="1" xfId="0" applyNumberFormat="1" applyFont="1" applyFill="1" applyBorder="1" applyAlignment="1">
      <alignment horizontal="center" vertical="center" wrapText="1"/>
    </xf>
    <xf numFmtId="3" fontId="31" fillId="11" borderId="4" xfId="0" applyNumberFormat="1" applyFont="1" applyFill="1" applyBorder="1" applyAlignment="1">
      <alignment horizontal="right" vertical="center" wrapText="1"/>
    </xf>
    <xf numFmtId="3" fontId="31" fillId="11" borderId="26" xfId="0" applyNumberFormat="1" applyFont="1" applyFill="1" applyBorder="1" applyAlignment="1">
      <alignment horizontal="right" vertical="center" wrapText="1"/>
    </xf>
    <xf numFmtId="3" fontId="31" fillId="11" borderId="25" xfId="0" applyNumberFormat="1" applyFont="1" applyFill="1" applyBorder="1" applyAlignment="1">
      <alignment horizontal="right" vertical="center" wrapText="1"/>
    </xf>
    <xf numFmtId="3" fontId="31" fillId="11" borderId="27" xfId="0" applyNumberFormat="1" applyFont="1" applyFill="1" applyBorder="1" applyAlignment="1">
      <alignment horizontal="right" vertical="center" wrapText="1"/>
    </xf>
    <xf numFmtId="0" fontId="60" fillId="11" borderId="30" xfId="0" quotePrefix="1" applyFont="1" applyFill="1" applyBorder="1" applyAlignment="1">
      <alignment horizontal="left" vertical="center"/>
    </xf>
    <xf numFmtId="169" fontId="60" fillId="11" borderId="31" xfId="0" applyNumberFormat="1" applyFont="1" applyFill="1" applyBorder="1" applyAlignment="1">
      <alignment horizontal="center" vertical="center"/>
    </xf>
    <xf numFmtId="3" fontId="31" fillId="11" borderId="11" xfId="0" applyNumberFormat="1" applyFont="1" applyFill="1" applyBorder="1" applyAlignment="1">
      <alignment horizontal="right" vertical="center" wrapText="1"/>
    </xf>
    <xf numFmtId="3" fontId="31" fillId="11" borderId="32" xfId="0" applyNumberFormat="1" applyFont="1" applyFill="1" applyBorder="1" applyAlignment="1">
      <alignment horizontal="right" vertical="center"/>
    </xf>
    <xf numFmtId="3" fontId="31" fillId="11" borderId="30" xfId="0" applyNumberFormat="1" applyFont="1" applyFill="1" applyBorder="1" applyAlignment="1">
      <alignment horizontal="right" vertical="center"/>
    </xf>
    <xf numFmtId="3" fontId="31" fillId="11" borderId="33" xfId="0" applyNumberFormat="1" applyFont="1" applyFill="1" applyBorder="1" applyAlignment="1">
      <alignment horizontal="right" vertical="center"/>
    </xf>
    <xf numFmtId="3" fontId="31" fillId="11" borderId="34" xfId="0" applyNumberFormat="1" applyFont="1" applyFill="1" applyBorder="1" applyAlignment="1">
      <alignment horizontal="right" vertical="center"/>
    </xf>
    <xf numFmtId="0" fontId="60" fillId="11" borderId="1" xfId="0" applyFont="1" applyFill="1" applyBorder="1" applyAlignment="1">
      <alignment vertical="center" wrapText="1"/>
    </xf>
    <xf numFmtId="1" fontId="51" fillId="11" borderId="2" xfId="0" applyNumberFormat="1" applyFont="1" applyFill="1" applyBorder="1" applyAlignment="1" applyProtection="1">
      <alignment horizontal="center" vertical="center" wrapText="1"/>
      <protection locked="0"/>
    </xf>
    <xf numFmtId="170" fontId="31" fillId="11" borderId="2" xfId="0" applyNumberFormat="1" applyFont="1" applyFill="1" applyBorder="1" applyAlignment="1">
      <alignment horizontal="center" vertical="center" wrapText="1"/>
    </xf>
    <xf numFmtId="0" fontId="60" fillId="11" borderId="1" xfId="0" applyFont="1" applyFill="1" applyBorder="1" applyAlignment="1">
      <alignment vertical="center"/>
    </xf>
    <xf numFmtId="1" fontId="51" fillId="11" borderId="2" xfId="0" applyNumberFormat="1" applyFont="1" applyFill="1" applyBorder="1" applyAlignment="1" applyProtection="1">
      <alignment horizontal="center" vertical="center"/>
      <protection locked="0"/>
    </xf>
    <xf numFmtId="0" fontId="51" fillId="11" borderId="2" xfId="0" applyFont="1" applyFill="1" applyBorder="1" applyAlignment="1" applyProtection="1">
      <alignment horizontal="center" vertical="center"/>
      <protection locked="0"/>
    </xf>
    <xf numFmtId="168" fontId="60" fillId="11" borderId="50" xfId="3" applyFont="1" applyFill="1" applyBorder="1" applyAlignment="1" applyProtection="1">
      <alignment vertical="center"/>
    </xf>
    <xf numFmtId="2" fontId="60" fillId="11" borderId="2" xfId="0" applyNumberFormat="1" applyFont="1" applyFill="1" applyBorder="1" applyAlignment="1">
      <alignment horizontal="center" vertical="center" wrapText="1"/>
    </xf>
    <xf numFmtId="0" fontId="51" fillId="11" borderId="2" xfId="0" applyFont="1" applyFill="1" applyBorder="1" applyAlignment="1" applyProtection="1">
      <alignment horizontal="center" vertical="center" wrapText="1"/>
      <protection locked="0"/>
    </xf>
    <xf numFmtId="170" fontId="60" fillId="11" borderId="2" xfId="0" applyNumberFormat="1" applyFont="1" applyFill="1" applyBorder="1" applyAlignment="1">
      <alignment horizontal="center" vertical="center" wrapText="1"/>
    </xf>
    <xf numFmtId="170" fontId="51" fillId="11" borderId="2" xfId="0" applyNumberFormat="1" applyFont="1" applyFill="1" applyBorder="1" applyAlignment="1" applyProtection="1">
      <alignment horizontal="center" vertical="center" wrapText="1"/>
      <protection locked="0"/>
    </xf>
    <xf numFmtId="0" fontId="60" fillId="11" borderId="2" xfId="0" applyFont="1" applyFill="1" applyBorder="1" applyAlignment="1">
      <alignment vertical="center"/>
    </xf>
    <xf numFmtId="169" fontId="31" fillId="11" borderId="2" xfId="0" applyNumberFormat="1" applyFont="1" applyFill="1" applyBorder="1" applyAlignment="1">
      <alignment horizontal="center" vertical="center" wrapText="1"/>
    </xf>
    <xf numFmtId="0" fontId="53" fillId="7" borderId="26" xfId="0" applyFont="1" applyFill="1" applyBorder="1" applyAlignment="1">
      <alignment vertical="center"/>
    </xf>
    <xf numFmtId="170" fontId="53" fillId="7" borderId="1" xfId="0" applyNumberFormat="1" applyFont="1" applyFill="1" applyBorder="1" applyAlignment="1">
      <alignment horizontal="center" vertical="center"/>
    </xf>
    <xf numFmtId="3" fontId="30" fillId="7" borderId="2" xfId="0" applyNumberFormat="1" applyFont="1" applyFill="1" applyBorder="1" applyAlignment="1">
      <alignment vertical="center" wrapText="1"/>
    </xf>
    <xf numFmtId="3" fontId="30" fillId="7" borderId="4" xfId="0" applyNumberFormat="1" applyFont="1" applyFill="1" applyBorder="1" applyAlignment="1">
      <alignment horizontal="right" vertical="center"/>
    </xf>
    <xf numFmtId="3" fontId="30" fillId="7" borderId="26" xfId="0" applyNumberFormat="1" applyFont="1" applyFill="1" applyBorder="1" applyAlignment="1">
      <alignment horizontal="right" vertical="center"/>
    </xf>
    <xf numFmtId="3" fontId="30" fillId="7" borderId="25" xfId="0" applyNumberFormat="1" applyFont="1" applyFill="1" applyBorder="1" applyAlignment="1">
      <alignment horizontal="right" vertical="center"/>
    </xf>
    <xf numFmtId="3" fontId="30" fillId="7" borderId="27" xfId="0" applyNumberFormat="1" applyFont="1" applyFill="1" applyBorder="1" applyAlignment="1">
      <alignment horizontal="right" vertical="center"/>
    </xf>
    <xf numFmtId="169" fontId="30" fillId="7" borderId="1" xfId="0" applyNumberFormat="1" applyFont="1" applyFill="1" applyBorder="1" applyAlignment="1">
      <alignment horizontal="center" vertical="center"/>
    </xf>
    <xf numFmtId="3" fontId="30" fillId="7" borderId="2" xfId="0" applyNumberFormat="1" applyFont="1" applyFill="1" applyBorder="1" applyAlignment="1">
      <alignment horizontal="right" vertical="center" wrapText="1"/>
    </xf>
    <xf numFmtId="3" fontId="30" fillId="7" borderId="4" xfId="0" applyNumberFormat="1" applyFont="1" applyFill="1" applyBorder="1" applyAlignment="1">
      <alignment horizontal="right" vertical="center" wrapText="1"/>
    </xf>
    <xf numFmtId="3" fontId="30" fillId="7" borderId="26" xfId="0" applyNumberFormat="1" applyFont="1" applyFill="1" applyBorder="1" applyAlignment="1">
      <alignment horizontal="right" vertical="center" wrapText="1"/>
    </xf>
    <xf numFmtId="3" fontId="30" fillId="7" borderId="25" xfId="0" applyNumberFormat="1" applyFont="1" applyFill="1" applyBorder="1" applyAlignment="1">
      <alignment horizontal="right" vertical="center" wrapText="1"/>
    </xf>
    <xf numFmtId="3" fontId="30" fillId="7" borderId="27" xfId="0" applyNumberFormat="1" applyFont="1" applyFill="1" applyBorder="1" applyAlignment="1">
      <alignment horizontal="right" vertical="center" wrapText="1"/>
    </xf>
    <xf numFmtId="0" fontId="53" fillId="7" borderId="28" xfId="0" applyFont="1" applyFill="1" applyBorder="1" applyAlignment="1">
      <alignment vertical="center"/>
    </xf>
    <xf numFmtId="0" fontId="60" fillId="7" borderId="6" xfId="0" applyFont="1" applyFill="1" applyBorder="1" applyAlignment="1">
      <alignment vertical="center"/>
    </xf>
    <xf numFmtId="0" fontId="60" fillId="7" borderId="7" xfId="0" applyFont="1" applyFill="1" applyBorder="1" applyAlignment="1">
      <alignment vertical="center"/>
    </xf>
    <xf numFmtId="3" fontId="30" fillId="7" borderId="9" xfId="0" applyNumberFormat="1" applyFont="1" applyFill="1" applyBorder="1" applyAlignment="1">
      <alignment horizontal="right" vertical="center" wrapText="1"/>
    </xf>
    <xf numFmtId="3" fontId="30" fillId="7" borderId="55" xfId="0" applyNumberFormat="1" applyFont="1" applyFill="1" applyBorder="1" applyAlignment="1">
      <alignment horizontal="right" vertical="center" wrapText="1"/>
    </xf>
    <xf numFmtId="170" fontId="53" fillId="7" borderId="6" xfId="0" applyNumberFormat="1" applyFont="1" applyFill="1" applyBorder="1" applyAlignment="1">
      <alignment horizontal="center" vertical="center"/>
    </xf>
    <xf numFmtId="3" fontId="30" fillId="7" borderId="7" xfId="0" applyNumberFormat="1" applyFont="1" applyFill="1" applyBorder="1" applyAlignment="1">
      <alignment vertical="center" wrapText="1"/>
    </xf>
    <xf numFmtId="3" fontId="30" fillId="7" borderId="9" xfId="0" applyNumberFormat="1" applyFont="1" applyFill="1" applyBorder="1" applyAlignment="1">
      <alignment horizontal="right" vertical="center"/>
    </xf>
    <xf numFmtId="3" fontId="30" fillId="7" borderId="28" xfId="0" applyNumberFormat="1" applyFont="1" applyFill="1" applyBorder="1" applyAlignment="1">
      <alignment horizontal="right" vertical="center"/>
    </xf>
    <xf numFmtId="3" fontId="30" fillId="7" borderId="29" xfId="0" applyNumberFormat="1" applyFont="1" applyFill="1" applyBorder="1" applyAlignment="1">
      <alignment horizontal="right" vertical="center"/>
    </xf>
    <xf numFmtId="3" fontId="30" fillId="7" borderId="55" xfId="0" applyNumberFormat="1" applyFont="1" applyFill="1" applyBorder="1" applyAlignment="1">
      <alignment horizontal="right" vertical="center"/>
    </xf>
    <xf numFmtId="0" fontId="60" fillId="11" borderId="17" xfId="0" quotePrefix="1" applyFont="1" applyFill="1" applyBorder="1" applyAlignment="1">
      <alignment horizontal="left" vertical="center"/>
    </xf>
    <xf numFmtId="169" fontId="30" fillId="11" borderId="48" xfId="0" applyNumberFormat="1" applyFont="1" applyFill="1" applyBorder="1" applyAlignment="1">
      <alignment horizontal="center" vertical="center"/>
    </xf>
    <xf numFmtId="3" fontId="31" fillId="11" borderId="81" xfId="0" applyNumberFormat="1" applyFont="1" applyFill="1" applyBorder="1" applyAlignment="1">
      <alignment horizontal="right" vertical="center" wrapText="1"/>
    </xf>
    <xf numFmtId="3" fontId="31" fillId="11" borderId="67" xfId="0" applyNumberFormat="1" applyFont="1" applyFill="1" applyBorder="1" applyAlignment="1">
      <alignment horizontal="right" vertical="center" wrapText="1"/>
    </xf>
    <xf numFmtId="3" fontId="31" fillId="11" borderId="17" xfId="0" applyNumberFormat="1" applyFont="1" applyFill="1" applyBorder="1" applyAlignment="1">
      <alignment horizontal="right" vertical="center" wrapText="1"/>
    </xf>
    <xf numFmtId="3" fontId="31" fillId="11" borderId="65" xfId="0" applyNumberFormat="1" applyFont="1" applyFill="1" applyBorder="1" applyAlignment="1">
      <alignment horizontal="right" vertical="center" wrapText="1"/>
    </xf>
    <xf numFmtId="3" fontId="31" fillId="11" borderId="94" xfId="0" applyNumberFormat="1" applyFont="1" applyFill="1" applyBorder="1" applyAlignment="1">
      <alignment horizontal="right" vertical="center" wrapText="1"/>
    </xf>
    <xf numFmtId="169" fontId="30" fillId="7" borderId="6" xfId="0" applyNumberFormat="1" applyFont="1" applyFill="1" applyBorder="1" applyAlignment="1">
      <alignment horizontal="center" vertical="center"/>
    </xf>
    <xf numFmtId="3" fontId="30" fillId="7" borderId="7" xfId="0" applyNumberFormat="1" applyFont="1" applyFill="1" applyBorder="1" applyAlignment="1">
      <alignment horizontal="right" vertical="center" wrapText="1"/>
    </xf>
    <xf numFmtId="3" fontId="30" fillId="7" borderId="28" xfId="0" applyNumberFormat="1" applyFont="1" applyFill="1" applyBorder="1" applyAlignment="1">
      <alignment horizontal="right" vertical="center" wrapText="1"/>
    </xf>
    <xf numFmtId="3" fontId="30" fillId="7" borderId="29" xfId="0" applyNumberFormat="1" applyFont="1" applyFill="1" applyBorder="1" applyAlignment="1">
      <alignment horizontal="right" vertical="center" wrapText="1"/>
    </xf>
    <xf numFmtId="0" fontId="6" fillId="7" borderId="0" xfId="0" applyFont="1" applyFill="1" applyAlignment="1">
      <alignment vertical="center" wrapText="1"/>
    </xf>
    <xf numFmtId="0" fontId="5" fillId="7" borderId="0" xfId="0" applyFont="1" applyFill="1" applyAlignment="1">
      <alignment horizontal="left" vertical="center" wrapText="1"/>
    </xf>
    <xf numFmtId="2" fontId="5" fillId="7" borderId="0" xfId="0" applyNumberFormat="1" applyFont="1" applyFill="1" applyAlignment="1">
      <alignment vertical="center"/>
    </xf>
    <xf numFmtId="3" fontId="6" fillId="7" borderId="0" xfId="0" applyNumberFormat="1" applyFont="1" applyFill="1" applyAlignment="1">
      <alignment vertical="center"/>
    </xf>
    <xf numFmtId="168" fontId="6" fillId="7" borderId="0" xfId="3" applyFont="1" applyFill="1" applyBorder="1" applyAlignment="1" applyProtection="1">
      <alignment horizontal="right" vertical="center"/>
    </xf>
    <xf numFmtId="168" fontId="5" fillId="7" borderId="0" xfId="3" quotePrefix="1" applyFont="1" applyFill="1" applyBorder="1" applyAlignment="1" applyProtection="1">
      <alignment horizontal="right" vertical="center"/>
    </xf>
    <xf numFmtId="178" fontId="0" fillId="7" borderId="0" xfId="0" applyNumberFormat="1" applyFill="1" applyAlignment="1">
      <alignment vertical="center"/>
    </xf>
    <xf numFmtId="1" fontId="60" fillId="0" borderId="0" xfId="0" applyNumberFormat="1" applyFont="1" applyAlignment="1">
      <alignment horizontal="center" vertical="center" wrapText="1"/>
    </xf>
    <xf numFmtId="173" fontId="60" fillId="0" borderId="50" xfId="0" applyNumberFormat="1" applyFont="1" applyBorder="1" applyAlignment="1">
      <alignment vertical="center" wrapText="1"/>
    </xf>
    <xf numFmtId="0" fontId="60" fillId="0" borderId="49" xfId="0" applyFont="1" applyBorder="1" applyAlignment="1">
      <alignment vertical="center"/>
    </xf>
    <xf numFmtId="0" fontId="60" fillId="0" borderId="51" xfId="0" applyFont="1" applyBorder="1" applyAlignment="1">
      <alignment vertical="center"/>
    </xf>
    <xf numFmtId="0" fontId="60" fillId="0" borderId="52" xfId="0" applyFont="1" applyBorder="1" applyAlignment="1">
      <alignment vertical="center"/>
    </xf>
    <xf numFmtId="0" fontId="60" fillId="0" borderId="53" xfId="0" applyFont="1" applyBorder="1" applyAlignment="1">
      <alignment vertical="center"/>
    </xf>
    <xf numFmtId="0" fontId="76" fillId="0" borderId="0" xfId="0" applyFont="1" applyAlignment="1">
      <alignment horizontal="center" vertical="center"/>
    </xf>
    <xf numFmtId="9" fontId="31" fillId="0" borderId="2" xfId="0" applyNumberFormat="1" applyFont="1" applyBorder="1" applyAlignment="1">
      <alignment vertical="center"/>
    </xf>
    <xf numFmtId="171" fontId="31" fillId="0" borderId="2" xfId="5" applyNumberFormat="1" applyFont="1" applyFill="1" applyBorder="1" applyAlignment="1" applyProtection="1">
      <alignment horizontal="right" vertical="center" wrapText="1"/>
    </xf>
    <xf numFmtId="0" fontId="60" fillId="0" borderId="26" xfId="0" applyFont="1" applyBorder="1" applyAlignment="1">
      <alignment vertical="center"/>
    </xf>
    <xf numFmtId="170" fontId="51" fillId="0" borderId="1" xfId="0" applyNumberFormat="1" applyFont="1" applyBorder="1" applyAlignment="1" applyProtection="1">
      <alignment horizontal="center" vertical="center"/>
      <protection locked="0"/>
    </xf>
    <xf numFmtId="3" fontId="31" fillId="0" borderId="2" xfId="0" applyNumberFormat="1" applyFont="1" applyBorder="1" applyAlignment="1">
      <alignment vertical="center" wrapText="1"/>
    </xf>
    <xf numFmtId="3" fontId="31" fillId="0" borderId="4" xfId="0" applyNumberFormat="1" applyFont="1" applyBorder="1" applyAlignment="1">
      <alignment horizontal="right" vertical="center"/>
    </xf>
    <xf numFmtId="3" fontId="31" fillId="0" borderId="26" xfId="0" applyNumberFormat="1" applyFont="1" applyBorder="1" applyAlignment="1">
      <alignment horizontal="right" vertical="center"/>
    </xf>
    <xf numFmtId="3" fontId="31" fillId="0" borderId="25" xfId="0" applyNumberFormat="1" applyFont="1" applyBorder="1" applyAlignment="1">
      <alignment horizontal="right" vertical="center"/>
    </xf>
    <xf numFmtId="4" fontId="30" fillId="0" borderId="27" xfId="0" applyNumberFormat="1" applyFont="1" applyBorder="1" applyAlignment="1">
      <alignment horizontal="center" vertical="center"/>
    </xf>
    <xf numFmtId="0" fontId="60" fillId="0" borderId="26" xfId="0" quotePrefix="1" applyFont="1" applyBorder="1" applyAlignment="1">
      <alignment horizontal="left" vertical="center"/>
    </xf>
    <xf numFmtId="169" fontId="31" fillId="0" borderId="1" xfId="0" applyNumberFormat="1" applyFont="1" applyBorder="1" applyAlignment="1">
      <alignment horizontal="center" vertical="center"/>
    </xf>
    <xf numFmtId="3" fontId="31" fillId="0" borderId="2" xfId="0" applyNumberFormat="1" applyFont="1" applyBorder="1" applyAlignment="1">
      <alignment horizontal="right" vertical="center" wrapText="1"/>
    </xf>
    <xf numFmtId="3" fontId="31" fillId="0" borderId="27" xfId="0" applyNumberFormat="1" applyFont="1" applyBorder="1" applyAlignment="1">
      <alignment horizontal="right" vertical="center"/>
    </xf>
    <xf numFmtId="169" fontId="31" fillId="3" borderId="1" xfId="0" applyNumberFormat="1" applyFont="1" applyFill="1" applyBorder="1" applyAlignment="1">
      <alignment horizontal="center" vertical="center" wrapText="1"/>
    </xf>
    <xf numFmtId="3" fontId="31" fillId="3" borderId="4" xfId="0" applyNumberFormat="1" applyFont="1" applyFill="1" applyBorder="1" applyAlignment="1">
      <alignment horizontal="right" vertical="center" wrapText="1"/>
    </xf>
    <xf numFmtId="3" fontId="31" fillId="3" borderId="26" xfId="0" applyNumberFormat="1" applyFont="1" applyFill="1" applyBorder="1" applyAlignment="1">
      <alignment horizontal="right" vertical="center" wrapText="1"/>
    </xf>
    <xf numFmtId="3" fontId="31" fillId="3" borderId="25" xfId="0" applyNumberFormat="1" applyFont="1" applyFill="1" applyBorder="1" applyAlignment="1">
      <alignment horizontal="right" vertical="center" wrapText="1"/>
    </xf>
    <xf numFmtId="3" fontId="31" fillId="3" borderId="27" xfId="0" applyNumberFormat="1" applyFont="1" applyFill="1" applyBorder="1" applyAlignment="1">
      <alignment horizontal="right" vertical="center" wrapText="1"/>
    </xf>
    <xf numFmtId="169" fontId="53" fillId="0" borderId="1" xfId="0" applyNumberFormat="1" applyFont="1" applyBorder="1" applyAlignment="1">
      <alignment horizontal="center" vertical="center"/>
    </xf>
    <xf numFmtId="169" fontId="60" fillId="0" borderId="31" xfId="0" applyNumberFormat="1" applyFont="1" applyBorder="1" applyAlignment="1">
      <alignment horizontal="center" vertical="center"/>
    </xf>
    <xf numFmtId="3" fontId="31" fillId="0" borderId="11" xfId="0" applyNumberFormat="1" applyFont="1" applyBorder="1" applyAlignment="1">
      <alignment horizontal="right" vertical="center" wrapText="1"/>
    </xf>
    <xf numFmtId="3" fontId="31" fillId="0" borderId="32" xfId="0" applyNumberFormat="1" applyFont="1" applyBorder="1" applyAlignment="1">
      <alignment horizontal="right" vertical="center"/>
    </xf>
    <xf numFmtId="3" fontId="31" fillId="0" borderId="30" xfId="0" applyNumberFormat="1" applyFont="1" applyBorder="1" applyAlignment="1">
      <alignment horizontal="right" vertical="center"/>
    </xf>
    <xf numFmtId="3" fontId="31" fillId="0" borderId="33" xfId="0" applyNumberFormat="1" applyFont="1" applyBorder="1" applyAlignment="1">
      <alignment horizontal="right" vertical="center"/>
    </xf>
    <xf numFmtId="3" fontId="31" fillId="0" borderId="34" xfId="0" applyNumberFormat="1" applyFont="1" applyBorder="1" applyAlignment="1">
      <alignment horizontal="right" vertical="center"/>
    </xf>
    <xf numFmtId="1" fontId="51" fillId="0" borderId="2" xfId="0" applyNumberFormat="1" applyFont="1" applyBorder="1" applyAlignment="1" applyProtection="1">
      <alignment horizontal="center" vertical="center" wrapText="1"/>
      <protection locked="0"/>
    </xf>
    <xf numFmtId="170" fontId="31" fillId="0" borderId="2" xfId="0" applyNumberFormat="1" applyFont="1" applyBorder="1" applyAlignment="1">
      <alignment horizontal="center" vertical="center" wrapText="1"/>
    </xf>
    <xf numFmtId="0" fontId="60" fillId="0" borderId="1" xfId="0" applyFont="1" applyBorder="1" applyAlignment="1">
      <alignment vertical="center"/>
    </xf>
    <xf numFmtId="1" fontId="51" fillId="0" borderId="2" xfId="0" applyNumberFormat="1"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68" fontId="60" fillId="0" borderId="50" xfId="3" applyFont="1" applyBorder="1" applyAlignment="1" applyProtection="1">
      <alignment vertical="center"/>
    </xf>
    <xf numFmtId="2" fontId="60" fillId="0" borderId="2" xfId="0" applyNumberFormat="1" applyFont="1" applyBorder="1" applyAlignment="1">
      <alignment horizontal="center" vertical="center" wrapText="1"/>
    </xf>
    <xf numFmtId="0" fontId="51" fillId="0" borderId="2" xfId="0" applyFont="1" applyBorder="1" applyAlignment="1" applyProtection="1">
      <alignment horizontal="center" vertical="center" wrapText="1"/>
      <protection locked="0"/>
    </xf>
    <xf numFmtId="170" fontId="60" fillId="0" borderId="2" xfId="0" applyNumberFormat="1" applyFont="1" applyBorder="1" applyAlignment="1">
      <alignment horizontal="center" vertical="center" wrapText="1"/>
    </xf>
    <xf numFmtId="170" fontId="51" fillId="0" borderId="2" xfId="0" applyNumberFormat="1" applyFont="1" applyBorder="1" applyAlignment="1" applyProtection="1">
      <alignment horizontal="center" vertical="center" wrapText="1"/>
      <protection locked="0"/>
    </xf>
    <xf numFmtId="169" fontId="31" fillId="3" borderId="2" xfId="0" applyNumberFormat="1" applyFont="1" applyFill="1" applyBorder="1" applyAlignment="1">
      <alignment horizontal="center" vertical="center" wrapText="1"/>
    </xf>
    <xf numFmtId="169" fontId="81" fillId="0" borderId="2" xfId="0" applyNumberFormat="1" applyFont="1" applyBorder="1" applyAlignment="1" applyProtection="1">
      <alignment horizontal="center" vertical="center" wrapText="1"/>
      <protection locked="0"/>
    </xf>
    <xf numFmtId="3" fontId="10" fillId="3" borderId="0" xfId="0" applyNumberFormat="1" applyFont="1" applyFill="1" applyAlignment="1">
      <alignment horizontal="center" vertical="center"/>
    </xf>
    <xf numFmtId="3" fontId="22" fillId="0" borderId="0" xfId="0" applyNumberFormat="1" applyFont="1" applyAlignment="1">
      <alignment vertical="center" wrapText="1"/>
    </xf>
    <xf numFmtId="10" fontId="38" fillId="0" borderId="4" xfId="7" applyNumberFormat="1" applyFont="1" applyFill="1" applyBorder="1" applyAlignment="1" applyProtection="1">
      <alignment horizontal="center" vertical="center"/>
    </xf>
    <xf numFmtId="10" fontId="44" fillId="0" borderId="4" xfId="7" applyNumberFormat="1" applyFont="1" applyFill="1" applyBorder="1" applyAlignment="1" applyProtection="1">
      <alignment horizontal="center" vertical="center"/>
    </xf>
    <xf numFmtId="10" fontId="35" fillId="0" borderId="4" xfId="7" applyNumberFormat="1" applyFont="1" applyFill="1" applyBorder="1" applyAlignment="1" applyProtection="1">
      <alignment horizontal="center" vertical="center"/>
    </xf>
    <xf numFmtId="0" fontId="54" fillId="0" borderId="0" xfId="0" applyFont="1" applyAlignment="1">
      <alignment vertical="center" wrapText="1"/>
    </xf>
    <xf numFmtId="0" fontId="54" fillId="0" borderId="0" xfId="0" applyFont="1"/>
    <xf numFmtId="0" fontId="54" fillId="0" borderId="0" xfId="0" applyFont="1" applyAlignment="1">
      <alignment horizontal="left" vertical="center" wrapText="1"/>
    </xf>
    <xf numFmtId="0" fontId="1" fillId="8" borderId="0" xfId="0" applyFont="1" applyFill="1" applyAlignment="1">
      <alignment vertical="center"/>
    </xf>
    <xf numFmtId="0" fontId="0" fillId="8" borderId="0" xfId="0" applyFill="1" applyAlignment="1">
      <alignment vertical="center"/>
    </xf>
    <xf numFmtId="0" fontId="0" fillId="8" borderId="0" xfId="0" applyFill="1" applyAlignment="1">
      <alignment vertical="center" wrapText="1"/>
    </xf>
    <xf numFmtId="0" fontId="22" fillId="8" borderId="0" xfId="0" applyFont="1" applyFill="1" applyAlignment="1">
      <alignment vertical="center"/>
    </xf>
    <xf numFmtId="3" fontId="0" fillId="8" borderId="0" xfId="0" applyNumberFormat="1" applyFill="1" applyAlignment="1">
      <alignment vertical="center"/>
    </xf>
    <xf numFmtId="0" fontId="26" fillId="0" borderId="0" xfId="0" applyFont="1" applyAlignment="1">
      <alignment horizontal="right" vertical="center" wrapText="1"/>
    </xf>
    <xf numFmtId="0" fontId="37" fillId="0" borderId="0" xfId="0" applyFont="1" applyAlignment="1">
      <alignment horizontal="left" vertical="center" wrapText="1"/>
    </xf>
    <xf numFmtId="0" fontId="53" fillId="12" borderId="1" xfId="0" applyFont="1" applyFill="1" applyBorder="1" applyAlignment="1">
      <alignment vertical="center" wrapText="1"/>
    </xf>
    <xf numFmtId="0" fontId="53" fillId="12" borderId="2" xfId="0" applyFont="1" applyFill="1" applyBorder="1" applyAlignment="1">
      <alignment horizontal="right" vertical="center" wrapText="1"/>
    </xf>
    <xf numFmtId="0" fontId="53" fillId="12" borderId="11" xfId="0" applyFont="1" applyFill="1" applyBorder="1" applyAlignment="1">
      <alignment horizontal="center" vertical="center" wrapText="1"/>
    </xf>
    <xf numFmtId="0" fontId="53" fillId="12" borderId="41" xfId="0" applyFont="1" applyFill="1" applyBorder="1" applyAlignment="1">
      <alignment horizontal="center" vertical="center" wrapText="1"/>
    </xf>
    <xf numFmtId="3" fontId="60" fillId="12" borderId="38" xfId="0" applyNumberFormat="1" applyFont="1" applyFill="1" applyBorder="1" applyAlignment="1">
      <alignment vertical="center" wrapText="1"/>
    </xf>
    <xf numFmtId="3" fontId="53" fillId="12" borderId="15" xfId="0" applyNumberFormat="1" applyFont="1" applyFill="1" applyBorder="1" applyAlignment="1">
      <alignment vertical="center" wrapText="1"/>
    </xf>
    <xf numFmtId="3" fontId="53" fillId="12" borderId="12" xfId="0" applyNumberFormat="1" applyFont="1" applyFill="1" applyBorder="1" applyAlignment="1">
      <alignment vertical="center" wrapText="1"/>
    </xf>
    <xf numFmtId="0" fontId="53" fillId="12" borderId="42" xfId="0" applyFont="1" applyFill="1" applyBorder="1" applyAlignment="1">
      <alignment vertical="center" wrapText="1"/>
    </xf>
    <xf numFmtId="0" fontId="53" fillId="12" borderId="43" xfId="0" applyFont="1" applyFill="1" applyBorder="1" applyAlignment="1">
      <alignment horizontal="center" vertical="center" wrapText="1"/>
    </xf>
    <xf numFmtId="3" fontId="53" fillId="12" borderId="44" xfId="0" applyNumberFormat="1" applyFont="1" applyFill="1" applyBorder="1" applyAlignment="1">
      <alignment vertical="center" wrapText="1"/>
    </xf>
    <xf numFmtId="3" fontId="53" fillId="12" borderId="45" xfId="0" applyNumberFormat="1" applyFont="1" applyFill="1" applyBorder="1" applyAlignment="1">
      <alignment vertical="center" wrapText="1"/>
    </xf>
    <xf numFmtId="0" fontId="22" fillId="8" borderId="0" xfId="0" applyFont="1" applyFill="1"/>
    <xf numFmtId="0" fontId="29" fillId="8" borderId="0" xfId="0" applyFont="1" applyFill="1" applyAlignment="1">
      <alignment horizontal="justify" vertical="top" wrapText="1"/>
    </xf>
    <xf numFmtId="0" fontId="42" fillId="8" borderId="0" xfId="2" applyFont="1" applyFill="1" applyBorder="1" applyAlignment="1" applyProtection="1">
      <alignment horizontal="center" vertical="top" wrapText="1"/>
    </xf>
    <xf numFmtId="0" fontId="43" fillId="8" borderId="0" xfId="0" applyFont="1" applyFill="1" applyAlignment="1">
      <alignment horizontal="right" vertical="top" wrapText="1"/>
    </xf>
    <xf numFmtId="0" fontId="22" fillId="8" borderId="0" xfId="0" applyFont="1" applyFill="1" applyAlignment="1">
      <alignment vertical="center" wrapText="1"/>
    </xf>
    <xf numFmtId="0" fontId="32" fillId="8" borderId="0" xfId="0" applyFont="1" applyFill="1" applyAlignment="1">
      <alignment vertical="center"/>
    </xf>
    <xf numFmtId="0" fontId="32" fillId="8" borderId="0" xfId="0" applyFont="1" applyFill="1"/>
    <xf numFmtId="0" fontId="10" fillId="8" borderId="12" xfId="0" applyFont="1" applyFill="1" applyBorder="1" applyAlignment="1">
      <alignment vertical="center"/>
    </xf>
    <xf numFmtId="0" fontId="27" fillId="8" borderId="0" xfId="0" applyFont="1" applyFill="1" applyAlignment="1">
      <alignment vertical="center"/>
    </xf>
    <xf numFmtId="0" fontId="31" fillId="8" borderId="0" xfId="0" applyFont="1" applyFill="1" applyAlignment="1">
      <alignment horizontal="center" vertical="center"/>
    </xf>
    <xf numFmtId="0" fontId="32" fillId="8" borderId="0" xfId="0" applyFont="1" applyFill="1" applyAlignment="1">
      <alignment horizontal="center" vertical="center"/>
    </xf>
    <xf numFmtId="0" fontId="41" fillId="0" borderId="49" xfId="0" applyFont="1" applyBorder="1" applyAlignment="1">
      <alignment horizontal="center" vertical="center" wrapText="1"/>
    </xf>
    <xf numFmtId="0" fontId="29" fillId="0" borderId="50" xfId="0" applyFont="1" applyBorder="1" applyAlignment="1">
      <alignment horizontal="center" vertical="center" wrapText="1"/>
    </xf>
    <xf numFmtId="0" fontId="22" fillId="0" borderId="49" xfId="0" applyFont="1" applyBorder="1"/>
    <xf numFmtId="0" fontId="22" fillId="0" borderId="50" xfId="0" applyFont="1" applyBorder="1"/>
    <xf numFmtId="0" fontId="8" fillId="0" borderId="49" xfId="0" applyFont="1" applyBorder="1" applyAlignment="1">
      <alignment horizontal="justify" vertical="center" wrapText="1"/>
    </xf>
    <xf numFmtId="0" fontId="8" fillId="0" borderId="50" xfId="0" applyFont="1" applyBorder="1" applyAlignment="1">
      <alignment horizontal="justify" vertical="center" wrapText="1"/>
    </xf>
    <xf numFmtId="169" fontId="14" fillId="12" borderId="7" xfId="0" applyNumberFormat="1" applyFont="1" applyFill="1" applyBorder="1" applyAlignment="1">
      <alignment horizontal="center" vertical="center"/>
    </xf>
    <xf numFmtId="0" fontId="10" fillId="12" borderId="7" xfId="0" applyFont="1" applyFill="1" applyBorder="1" applyAlignment="1">
      <alignment horizontal="center" vertical="center"/>
    </xf>
    <xf numFmtId="0" fontId="22" fillId="0" borderId="86" xfId="0" applyFont="1" applyBorder="1"/>
    <xf numFmtId="0" fontId="22" fillId="0" borderId="87" xfId="0" applyFont="1" applyBorder="1"/>
    <xf numFmtId="0" fontId="22" fillId="0" borderId="88" xfId="0" applyFont="1" applyBorder="1"/>
    <xf numFmtId="0" fontId="84" fillId="12" borderId="13" xfId="0" applyFont="1" applyFill="1" applyBorder="1" applyAlignment="1">
      <alignment vertical="center"/>
    </xf>
    <xf numFmtId="1" fontId="84" fillId="12" borderId="37" xfId="0" applyNumberFormat="1" applyFont="1" applyFill="1" applyBorder="1" applyAlignment="1">
      <alignment horizontal="center" vertical="center"/>
    </xf>
    <xf numFmtId="3" fontId="84" fillId="12" borderId="38" xfId="0" applyNumberFormat="1" applyFont="1" applyFill="1" applyBorder="1" applyAlignment="1">
      <alignment vertical="center" wrapText="1"/>
    </xf>
    <xf numFmtId="3" fontId="84" fillId="12" borderId="15" xfId="0" applyNumberFormat="1" applyFont="1" applyFill="1" applyBorder="1" applyAlignment="1">
      <alignment vertical="center" wrapText="1"/>
    </xf>
    <xf numFmtId="3" fontId="84" fillId="12" borderId="13" xfId="0" applyNumberFormat="1" applyFont="1" applyFill="1" applyBorder="1" applyAlignment="1">
      <alignment vertical="center" wrapText="1"/>
    </xf>
    <xf numFmtId="3" fontId="84" fillId="12" borderId="12" xfId="0" applyNumberFormat="1" applyFont="1" applyFill="1" applyBorder="1" applyAlignment="1">
      <alignment vertical="center" wrapText="1"/>
    </xf>
    <xf numFmtId="3" fontId="84" fillId="12" borderId="35" xfId="0" applyNumberFormat="1" applyFont="1" applyFill="1" applyBorder="1" applyAlignment="1">
      <alignment vertical="center" wrapText="1"/>
    </xf>
    <xf numFmtId="0" fontId="84" fillId="12" borderId="28" xfId="0" applyFont="1" applyFill="1" applyBorder="1" applyAlignment="1">
      <alignment vertical="center"/>
    </xf>
    <xf numFmtId="0" fontId="31" fillId="8" borderId="0" xfId="0" applyFont="1" applyFill="1"/>
    <xf numFmtId="0" fontId="31" fillId="0" borderId="0" xfId="0" applyFont="1"/>
    <xf numFmtId="0" fontId="8" fillId="8" borderId="0" xfId="0" applyFont="1" applyFill="1" applyAlignment="1">
      <alignment horizontal="left" vertical="center" wrapText="1"/>
    </xf>
    <xf numFmtId="3" fontId="7" fillId="0" borderId="2" xfId="0" applyNumberFormat="1" applyFont="1" applyBorder="1" applyAlignment="1" applyProtection="1">
      <alignment horizontal="center" vertical="center" wrapText="1"/>
      <protection locked="0"/>
    </xf>
    <xf numFmtId="0" fontId="22" fillId="0" borderId="50" xfId="0" applyFont="1" applyBorder="1" applyAlignment="1">
      <alignment vertical="center" wrapText="1"/>
    </xf>
    <xf numFmtId="0" fontId="26" fillId="8" borderId="0" xfId="0" applyFont="1" applyFill="1" applyAlignment="1">
      <alignment vertical="center"/>
    </xf>
    <xf numFmtId="0" fontId="26" fillId="8" borderId="0" xfId="0" applyFont="1" applyFill="1" applyAlignment="1">
      <alignment horizontal="center" vertical="center"/>
    </xf>
    <xf numFmtId="0" fontId="26" fillId="8" borderId="2" xfId="0" applyFont="1" applyFill="1" applyBorder="1" applyAlignment="1">
      <alignment horizontal="center" vertical="center"/>
    </xf>
    <xf numFmtId="9" fontId="26" fillId="8" borderId="2" xfId="0" applyNumberFormat="1" applyFont="1" applyFill="1" applyBorder="1" applyAlignment="1">
      <alignment horizontal="center" vertical="center"/>
    </xf>
    <xf numFmtId="3" fontId="22" fillId="8" borderId="0" xfId="0" applyNumberFormat="1" applyFont="1" applyFill="1"/>
    <xf numFmtId="4" fontId="22" fillId="8" borderId="0" xfId="0" applyNumberFormat="1" applyFont="1" applyFill="1"/>
    <xf numFmtId="0" fontId="73" fillId="8" borderId="0" xfId="0" applyFont="1" applyFill="1" applyAlignment="1">
      <alignment horizontal="center" vertical="center"/>
    </xf>
    <xf numFmtId="10" fontId="72" fillId="8" borderId="0" xfId="7" applyNumberFormat="1" applyFont="1" applyFill="1" applyAlignment="1" applyProtection="1">
      <alignment vertical="center" wrapText="1"/>
    </xf>
    <xf numFmtId="3" fontId="9" fillId="3" borderId="2" xfId="0" applyNumberFormat="1" applyFont="1" applyFill="1" applyBorder="1" applyAlignment="1">
      <alignment vertical="center"/>
    </xf>
    <xf numFmtId="3" fontId="9" fillId="3" borderId="4" xfId="0" applyNumberFormat="1" applyFont="1" applyFill="1" applyBorder="1" applyAlignment="1">
      <alignment vertical="center"/>
    </xf>
    <xf numFmtId="0" fontId="9" fillId="0" borderId="1" xfId="0" applyFont="1" applyBorder="1" applyAlignment="1">
      <alignment vertical="center"/>
    </xf>
    <xf numFmtId="0" fontId="9" fillId="8" borderId="0" xfId="0" applyFont="1" applyFill="1" applyAlignment="1">
      <alignment vertical="center"/>
    </xf>
    <xf numFmtId="0" fontId="28" fillId="8" borderId="0" xfId="0" applyFont="1" applyFill="1" applyAlignment="1">
      <alignment vertical="center"/>
    </xf>
    <xf numFmtId="0" fontId="22" fillId="8" borderId="0" xfId="0" applyFont="1" applyFill="1" applyAlignment="1">
      <alignment horizontal="center" vertical="center"/>
    </xf>
    <xf numFmtId="176" fontId="12" fillId="8" borderId="0" xfId="0" applyNumberFormat="1" applyFont="1" applyFill="1" applyAlignment="1">
      <alignment horizontal="center" vertical="center" wrapText="1"/>
    </xf>
    <xf numFmtId="0" fontId="0" fillId="8" borderId="0" xfId="0" applyFill="1"/>
    <xf numFmtId="0" fontId="0" fillId="0" borderId="49" xfId="0" applyBorder="1"/>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0" fontId="3" fillId="0" borderId="49" xfId="0" applyFont="1" applyBorder="1" applyAlignment="1">
      <alignment vertical="center" wrapText="1"/>
    </xf>
    <xf numFmtId="0" fontId="15" fillId="8" borderId="0" xfId="0" applyFont="1" applyFill="1"/>
    <xf numFmtId="0" fontId="0" fillId="0" borderId="0" xfId="0" applyAlignment="1">
      <alignment vertical="center" wrapText="1"/>
    </xf>
    <xf numFmtId="0" fontId="0" fillId="0" borderId="50" xfId="0" applyBorder="1"/>
    <xf numFmtId="0" fontId="61" fillId="0" borderId="7" xfId="0" applyFont="1" applyBorder="1" applyAlignment="1">
      <alignment vertical="center"/>
    </xf>
    <xf numFmtId="0" fontId="0" fillId="11" borderId="51" xfId="0" applyFill="1" applyBorder="1"/>
    <xf numFmtId="0" fontId="0" fillId="11" borderId="52" xfId="0" applyFill="1" applyBorder="1"/>
    <xf numFmtId="0" fontId="54" fillId="8" borderId="0" xfId="0" applyFont="1" applyFill="1" applyAlignment="1">
      <alignment vertical="center" wrapText="1"/>
    </xf>
    <xf numFmtId="0" fontId="54" fillId="8" borderId="0" xfId="0" applyFont="1" applyFill="1" applyAlignment="1">
      <alignment horizontal="left" vertical="center" wrapText="1"/>
    </xf>
    <xf numFmtId="0" fontId="54" fillId="8" borderId="0" xfId="0" applyFont="1" applyFill="1"/>
    <xf numFmtId="0" fontId="54" fillId="0" borderId="50" xfId="0" applyFont="1" applyBorder="1" applyAlignment="1">
      <alignment vertical="center" wrapText="1"/>
    </xf>
    <xf numFmtId="0" fontId="83" fillId="0" borderId="49" xfId="0" applyFont="1" applyBorder="1" applyAlignment="1">
      <alignment horizontal="left" vertical="center" wrapText="1"/>
    </xf>
    <xf numFmtId="0" fontId="26" fillId="8" borderId="11" xfId="0" applyFont="1" applyFill="1" applyBorder="1" applyAlignment="1">
      <alignment vertical="center"/>
    </xf>
    <xf numFmtId="0" fontId="33" fillId="8" borderId="2" xfId="0" applyFont="1" applyFill="1" applyBorder="1" applyAlignment="1">
      <alignment horizontal="center" vertical="center" wrapText="1"/>
    </xf>
    <xf numFmtId="1" fontId="33" fillId="8" borderId="13" xfId="0" applyNumberFormat="1" applyFont="1" applyFill="1" applyBorder="1" applyAlignment="1">
      <alignment horizontal="center" vertical="center" wrapText="1"/>
    </xf>
    <xf numFmtId="0" fontId="33" fillId="8" borderId="62" xfId="0" applyFont="1" applyFill="1" applyBorder="1" applyAlignment="1">
      <alignment horizontal="center" vertical="center" wrapText="1"/>
    </xf>
    <xf numFmtId="1" fontId="9" fillId="8" borderId="26" xfId="0" applyNumberFormat="1" applyFont="1" applyFill="1" applyBorder="1" applyAlignment="1">
      <alignment horizontal="center" vertical="center" wrapText="1"/>
    </xf>
    <xf numFmtId="3" fontId="9" fillId="8" borderId="56" xfId="0" applyNumberFormat="1" applyFont="1" applyFill="1" applyBorder="1" applyAlignment="1">
      <alignment horizontal="right" vertical="center"/>
    </xf>
    <xf numFmtId="3" fontId="9" fillId="8" borderId="69" xfId="0" applyNumberFormat="1" applyFont="1" applyFill="1" applyBorder="1" applyAlignment="1">
      <alignment horizontal="right" vertical="center"/>
    </xf>
    <xf numFmtId="3" fontId="9" fillId="8" borderId="70" xfId="0" applyNumberFormat="1" applyFont="1" applyFill="1" applyBorder="1" applyAlignment="1">
      <alignment horizontal="right" vertical="center"/>
    </xf>
    <xf numFmtId="0" fontId="9" fillId="8" borderId="1" xfId="0" applyFont="1" applyFill="1" applyBorder="1" applyAlignment="1">
      <alignment vertical="center" wrapText="1"/>
    </xf>
    <xf numFmtId="0" fontId="9" fillId="8" borderId="0" xfId="0" applyFont="1" applyFill="1" applyAlignment="1">
      <alignment horizontal="center" vertical="center"/>
    </xf>
    <xf numFmtId="1" fontId="9" fillId="8" borderId="64" xfId="0" applyNumberFormat="1" applyFont="1" applyFill="1" applyBorder="1" applyAlignment="1">
      <alignment horizontal="center" vertical="center" wrapText="1"/>
    </xf>
    <xf numFmtId="9" fontId="9" fillId="8" borderId="68" xfId="7" applyFont="1" applyFill="1" applyBorder="1" applyAlignment="1" applyProtection="1">
      <alignment horizontal="center" vertical="center"/>
    </xf>
    <xf numFmtId="175" fontId="9" fillId="8" borderId="68" xfId="7" applyNumberFormat="1" applyFont="1" applyFill="1" applyBorder="1" applyAlignment="1" applyProtection="1">
      <alignment horizontal="center" vertical="center"/>
    </xf>
    <xf numFmtId="0" fontId="9" fillId="8" borderId="3" xfId="0" applyFont="1" applyFill="1" applyBorder="1" applyAlignment="1">
      <alignment horizontal="center" vertical="center" wrapText="1"/>
    </xf>
    <xf numFmtId="9" fontId="9" fillId="8" borderId="54" xfId="7" applyFont="1" applyFill="1" applyBorder="1" applyAlignment="1" applyProtection="1">
      <alignment horizontal="center" vertical="center" wrapText="1"/>
    </xf>
    <xf numFmtId="0" fontId="9" fillId="8" borderId="64" xfId="0" applyFont="1" applyFill="1" applyBorder="1" applyAlignment="1">
      <alignment horizontal="center" vertical="center" wrapText="1"/>
    </xf>
    <xf numFmtId="0" fontId="9" fillId="8" borderId="56" xfId="0" applyFont="1" applyFill="1" applyBorder="1" applyAlignment="1">
      <alignment horizontal="center" vertical="center" wrapText="1"/>
    </xf>
    <xf numFmtId="9" fontId="9" fillId="8" borderId="56" xfId="7" applyFont="1" applyFill="1" applyBorder="1" applyAlignment="1" applyProtection="1">
      <alignment horizontal="center" vertical="center" wrapText="1"/>
    </xf>
    <xf numFmtId="3" fontId="9" fillId="8" borderId="27" xfId="0" applyNumberFormat="1" applyFont="1" applyFill="1" applyBorder="1" applyAlignment="1">
      <alignment horizontal="right" vertical="center"/>
    </xf>
    <xf numFmtId="1" fontId="9" fillId="8" borderId="28" xfId="0" applyNumberFormat="1" applyFont="1" applyFill="1" applyBorder="1" applyAlignment="1">
      <alignment horizontal="center" vertical="center" wrapText="1"/>
    </xf>
    <xf numFmtId="3" fontId="9" fillId="8" borderId="57" xfId="0" applyNumberFormat="1" applyFont="1" applyFill="1" applyBorder="1" applyAlignment="1">
      <alignment horizontal="right" vertical="center"/>
    </xf>
    <xf numFmtId="3" fontId="9" fillId="8" borderId="71" xfId="0" applyNumberFormat="1" applyFont="1" applyFill="1" applyBorder="1" applyAlignment="1">
      <alignment horizontal="right" vertical="center"/>
    </xf>
    <xf numFmtId="3" fontId="9" fillId="8" borderId="72" xfId="0" applyNumberFormat="1" applyFont="1" applyFill="1" applyBorder="1" applyAlignment="1">
      <alignment horizontal="right" vertical="center"/>
    </xf>
    <xf numFmtId="3" fontId="26" fillId="8" borderId="73" xfId="0" applyNumberFormat="1" applyFont="1" applyFill="1" applyBorder="1" applyAlignment="1">
      <alignment vertical="center"/>
    </xf>
    <xf numFmtId="3" fontId="26" fillId="8" borderId="62" xfId="0" applyNumberFormat="1" applyFont="1" applyFill="1" applyBorder="1" applyAlignment="1">
      <alignment vertical="center"/>
    </xf>
    <xf numFmtId="3" fontId="9" fillId="8" borderId="0" xfId="0" applyNumberFormat="1" applyFont="1" applyFill="1"/>
    <xf numFmtId="0" fontId="26" fillId="0" borderId="49" xfId="0" applyFont="1" applyBorder="1" applyAlignment="1">
      <alignment horizontal="right" vertical="center" wrapText="1"/>
    </xf>
    <xf numFmtId="0" fontId="37" fillId="0" borderId="50" xfId="0" applyFont="1" applyBorder="1" applyAlignment="1">
      <alignment horizontal="left" vertical="center" wrapText="1"/>
    </xf>
    <xf numFmtId="0" fontId="10" fillId="11" borderId="2" xfId="0" applyFont="1" applyFill="1" applyBorder="1" applyAlignment="1">
      <alignment horizontal="center" vertical="center"/>
    </xf>
    <xf numFmtId="0" fontId="10" fillId="11" borderId="2" xfId="0" applyFont="1" applyFill="1" applyBorder="1" applyAlignment="1">
      <alignment vertical="center"/>
    </xf>
    <xf numFmtId="0" fontId="22" fillId="11" borderId="2" xfId="0" applyFont="1" applyFill="1" applyBorder="1" applyAlignment="1">
      <alignment vertical="center"/>
    </xf>
    <xf numFmtId="0" fontId="3" fillId="0" borderId="38" xfId="0" applyFont="1" applyBorder="1" applyAlignment="1">
      <alignment horizontal="center"/>
    </xf>
    <xf numFmtId="0" fontId="1" fillId="0" borderId="0" xfId="0" applyFont="1"/>
    <xf numFmtId="0" fontId="10" fillId="0" borderId="0" xfId="0" applyFont="1" applyAlignment="1">
      <alignment horizontal="center" vertical="center" wrapText="1"/>
    </xf>
    <xf numFmtId="0" fontId="3" fillId="14" borderId="6" xfId="0" applyFont="1" applyFill="1" applyBorder="1" applyAlignment="1">
      <alignment horizontal="center" vertical="center" wrapText="1"/>
    </xf>
    <xf numFmtId="0" fontId="3" fillId="15"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3" fillId="0" borderId="0" xfId="0" applyFont="1" applyAlignment="1">
      <alignment horizontal="center" vertical="center"/>
    </xf>
    <xf numFmtId="0" fontId="8" fillId="0" borderId="1" xfId="0" applyFont="1" applyBorder="1" applyAlignment="1">
      <alignment horizontal="center" vertical="center" wrapText="1"/>
    </xf>
    <xf numFmtId="3" fontId="8" fillId="0" borderId="2" xfId="0" applyNumberFormat="1" applyFont="1" applyBorder="1" applyAlignment="1">
      <alignment horizontal="center" vertical="center" wrapText="1"/>
    </xf>
    <xf numFmtId="3" fontId="85" fillId="0" borderId="2" xfId="0" applyNumberFormat="1" applyFont="1" applyBorder="1" applyAlignment="1" applyProtection="1">
      <alignment horizontal="center" vertical="center" wrapText="1"/>
      <protection locked="0"/>
    </xf>
    <xf numFmtId="9" fontId="44" fillId="0" borderId="4" xfId="0" applyNumberFormat="1" applyFont="1"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175" fontId="35" fillId="0" borderId="104" xfId="0" applyNumberFormat="1" applyFont="1" applyBorder="1" applyAlignment="1">
      <alignment horizontal="center" vertical="center" wrapText="1"/>
    </xf>
    <xf numFmtId="3" fontId="7" fillId="0" borderId="2" xfId="0" applyNumberFormat="1" applyFont="1" applyBorder="1" applyAlignment="1">
      <alignment horizontal="center" vertical="center" wrapText="1"/>
    </xf>
    <xf numFmtId="0" fontId="65" fillId="0" borderId="0" xfId="0" applyFont="1" applyAlignment="1">
      <alignment vertical="center" wrapText="1"/>
    </xf>
    <xf numFmtId="0" fontId="86" fillId="0" borderId="0" xfId="0" applyFont="1" applyAlignment="1">
      <alignment horizontal="center" vertical="center" wrapText="1"/>
    </xf>
    <xf numFmtId="0" fontId="13" fillId="0" borderId="0" xfId="0" applyFont="1" applyAlignment="1">
      <alignment horizontal="center" vertical="center" wrapText="1"/>
    </xf>
    <xf numFmtId="0" fontId="3" fillId="0" borderId="0" xfId="0" applyFont="1" applyAlignment="1">
      <alignment horizontal="center" vertical="center" wrapText="1"/>
    </xf>
    <xf numFmtId="3" fontId="8" fillId="0" borderId="1" xfId="0" applyNumberFormat="1" applyFont="1" applyBorder="1" applyAlignment="1">
      <alignment horizontal="center" vertical="center" wrapText="1"/>
    </xf>
    <xf numFmtId="1" fontId="8" fillId="0" borderId="26" xfId="0" applyNumberFormat="1" applyFont="1" applyBorder="1" applyAlignment="1">
      <alignment horizontal="center" vertical="center" wrapText="1"/>
    </xf>
    <xf numFmtId="3" fontId="0" fillId="8" borderId="0" xfId="0" applyNumberFormat="1" applyFill="1"/>
    <xf numFmtId="188" fontId="22" fillId="8" borderId="0" xfId="0" applyNumberFormat="1" applyFont="1" applyFill="1" applyAlignment="1">
      <alignment vertical="center"/>
    </xf>
    <xf numFmtId="0" fontId="32" fillId="10" borderId="2" xfId="0" applyFont="1" applyFill="1" applyBorder="1"/>
    <xf numFmtId="0" fontId="22" fillId="10" borderId="2" xfId="0" applyFont="1" applyFill="1" applyBorder="1"/>
    <xf numFmtId="0" fontId="22" fillId="8" borderId="0" xfId="0" applyFont="1" applyFill="1" applyAlignment="1">
      <alignment horizontal="left" vertical="center" wrapText="1"/>
    </xf>
    <xf numFmtId="3" fontId="22" fillId="0" borderId="0" xfId="0" applyNumberFormat="1" applyFont="1" applyAlignment="1">
      <alignment horizontal="center" vertical="center" wrapText="1"/>
    </xf>
    <xf numFmtId="4" fontId="22" fillId="0" borderId="0" xfId="0" applyNumberFormat="1" applyFont="1" applyAlignment="1">
      <alignment vertical="center" wrapText="1"/>
    </xf>
    <xf numFmtId="3" fontId="10" fillId="0" borderId="0" xfId="0" applyNumberFormat="1" applyFont="1" applyAlignment="1">
      <alignment vertical="center" wrapText="1"/>
    </xf>
    <xf numFmtId="0" fontId="10" fillId="8" borderId="0" xfId="0" applyFont="1" applyFill="1" applyAlignment="1">
      <alignment vertical="center" wrapText="1"/>
    </xf>
    <xf numFmtId="3" fontId="10" fillId="8" borderId="0" xfId="0" applyNumberFormat="1" applyFont="1" applyFill="1" applyAlignment="1">
      <alignment vertical="center" wrapText="1"/>
    </xf>
    <xf numFmtId="169" fontId="0" fillId="0" borderId="0" xfId="0" applyNumberFormat="1"/>
    <xf numFmtId="0" fontId="0" fillId="11" borderId="49" xfId="0" applyFill="1" applyBorder="1"/>
    <xf numFmtId="0" fontId="0" fillId="11" borderId="0" xfId="0" applyFill="1"/>
    <xf numFmtId="0" fontId="3" fillId="12" borderId="100" xfId="0" applyFont="1" applyFill="1" applyBorder="1" applyAlignment="1">
      <alignment horizontal="center" vertical="center"/>
    </xf>
    <xf numFmtId="0" fontId="3" fillId="0" borderId="0" xfId="0" applyFont="1" applyAlignment="1">
      <alignment vertical="center" wrapText="1"/>
    </xf>
    <xf numFmtId="0" fontId="0" fillId="7" borderId="0" xfId="0" applyFill="1"/>
    <xf numFmtId="0" fontId="68" fillId="7" borderId="0" xfId="0" applyFont="1" applyFill="1" applyAlignment="1">
      <alignment horizontal="center" vertical="center"/>
    </xf>
    <xf numFmtId="186" fontId="13" fillId="7" borderId="0" xfId="0" applyNumberFormat="1" applyFont="1" applyFill="1" applyAlignment="1">
      <alignment horizontal="right" vertical="center"/>
    </xf>
    <xf numFmtId="186" fontId="74" fillId="7" borderId="0" xfId="0" applyNumberFormat="1" applyFont="1" applyFill="1" applyAlignment="1">
      <alignment horizontal="right" vertical="center"/>
    </xf>
    <xf numFmtId="0" fontId="0" fillId="11" borderId="50" xfId="0" applyFill="1" applyBorder="1"/>
    <xf numFmtId="0" fontId="3" fillId="7" borderId="2" xfId="0" applyFont="1" applyFill="1" applyBorder="1"/>
    <xf numFmtId="0" fontId="68" fillId="7" borderId="18" xfId="0" applyFont="1" applyFill="1" applyBorder="1" applyAlignment="1">
      <alignment horizontal="center" vertical="center"/>
    </xf>
    <xf numFmtId="169" fontId="65" fillId="7" borderId="0" xfId="0" applyNumberFormat="1" applyFont="1" applyFill="1"/>
    <xf numFmtId="0" fontId="0" fillId="7" borderId="0" xfId="0" applyFill="1" applyAlignment="1">
      <alignment horizontal="right"/>
    </xf>
    <xf numFmtId="3" fontId="94" fillId="0" borderId="0" xfId="0" applyNumberFormat="1" applyFont="1" applyAlignment="1">
      <alignment vertical="center" wrapText="1"/>
    </xf>
    <xf numFmtId="3" fontId="72" fillId="0" borderId="0" xfId="7" applyNumberFormat="1" applyFont="1" applyAlignment="1" applyProtection="1">
      <alignment vertical="center" wrapText="1"/>
    </xf>
    <xf numFmtId="189" fontId="0" fillId="8" borderId="0" xfId="0" applyNumberFormat="1" applyFill="1"/>
    <xf numFmtId="0" fontId="1" fillId="0" borderId="0" xfId="0" applyFont="1" applyAlignment="1">
      <alignment vertical="center" wrapText="1"/>
    </xf>
    <xf numFmtId="10" fontId="1" fillId="0" borderId="0" xfId="7" applyNumberFormat="1" applyFont="1" applyAlignment="1" applyProtection="1">
      <alignment vertical="center" wrapText="1"/>
    </xf>
    <xf numFmtId="0" fontId="1" fillId="8" borderId="0" xfId="0" applyFont="1" applyFill="1" applyAlignment="1">
      <alignment horizontal="center"/>
    </xf>
    <xf numFmtId="1" fontId="8" fillId="0" borderId="1" xfId="0" applyNumberFormat="1" applyFont="1" applyBorder="1" applyAlignment="1">
      <alignment horizontal="center" vertical="center" wrapText="1"/>
    </xf>
    <xf numFmtId="0" fontId="61" fillId="19" borderId="81" xfId="0" applyFont="1" applyFill="1" applyBorder="1" applyAlignment="1">
      <alignment horizontal="center" vertical="center"/>
    </xf>
    <xf numFmtId="0" fontId="61" fillId="19" borderId="2" xfId="0" applyFont="1" applyFill="1" applyBorder="1" applyAlignment="1">
      <alignment horizontal="center" vertical="center"/>
    </xf>
    <xf numFmtId="0" fontId="61" fillId="19" borderId="7" xfId="0" applyFont="1" applyFill="1" applyBorder="1" applyAlignment="1">
      <alignment horizontal="center" vertical="center"/>
    </xf>
    <xf numFmtId="0" fontId="61" fillId="19" borderId="2" xfId="0" applyFont="1" applyFill="1" applyBorder="1" applyAlignment="1">
      <alignment horizontal="justify" vertical="center" wrapText="1"/>
    </xf>
    <xf numFmtId="0" fontId="61" fillId="19" borderId="7" xfId="0" applyFont="1" applyFill="1" applyBorder="1" applyAlignment="1">
      <alignment horizontal="justify" vertical="center" wrapText="1"/>
    </xf>
    <xf numFmtId="0" fontId="61" fillId="19" borderId="2" xfId="0" applyFont="1" applyFill="1" applyBorder="1" applyAlignment="1">
      <alignment vertical="center"/>
    </xf>
    <xf numFmtId="0" fontId="61" fillId="19" borderId="4" xfId="0" applyFont="1" applyFill="1" applyBorder="1" applyAlignment="1">
      <alignment vertical="center"/>
    </xf>
    <xf numFmtId="0" fontId="61" fillId="19" borderId="7" xfId="0" applyFont="1" applyFill="1" applyBorder="1" applyAlignment="1">
      <alignment vertical="center"/>
    </xf>
    <xf numFmtId="0" fontId="61" fillId="19" borderId="9" xfId="0" applyFont="1" applyFill="1" applyBorder="1" applyAlignment="1">
      <alignment vertical="center"/>
    </xf>
    <xf numFmtId="0" fontId="61" fillId="19" borderId="11" xfId="0" applyFont="1" applyFill="1" applyBorder="1" applyAlignment="1">
      <alignment horizontal="justify" vertical="center" wrapText="1"/>
    </xf>
    <xf numFmtId="0" fontId="61" fillId="19" borderId="81" xfId="0" applyFont="1" applyFill="1" applyBorder="1" applyAlignment="1">
      <alignment horizontal="justify" vertical="center" wrapText="1"/>
    </xf>
    <xf numFmtId="0" fontId="61" fillId="0" borderId="81" xfId="0" applyFont="1" applyBorder="1" applyAlignment="1">
      <alignment vertical="center"/>
    </xf>
    <xf numFmtId="0" fontId="61" fillId="19" borderId="81" xfId="0" applyFont="1" applyFill="1" applyBorder="1" applyAlignment="1">
      <alignment vertical="center"/>
    </xf>
    <xf numFmtId="0" fontId="61" fillId="19" borderId="67" xfId="0" applyFont="1" applyFill="1" applyBorder="1" applyAlignment="1">
      <alignment vertical="center"/>
    </xf>
    <xf numFmtId="0" fontId="61" fillId="19" borderId="22" xfId="0" applyFont="1" applyFill="1" applyBorder="1" applyAlignment="1">
      <alignment horizontal="justify" vertical="center" wrapText="1"/>
    </xf>
    <xf numFmtId="184" fontId="61" fillId="0" borderId="2" xfId="0" applyNumberFormat="1" applyFont="1" applyBorder="1" applyAlignment="1">
      <alignment vertical="center"/>
    </xf>
    <xf numFmtId="184" fontId="59" fillId="0" borderId="2" xfId="0" applyNumberFormat="1" applyFont="1" applyBorder="1" applyAlignment="1">
      <alignment vertical="center"/>
    </xf>
    <xf numFmtId="0" fontId="54" fillId="11" borderId="2" xfId="0" applyFont="1" applyFill="1" applyBorder="1" applyAlignment="1">
      <alignment horizontal="center" vertical="center"/>
    </xf>
    <xf numFmtId="0" fontId="54" fillId="11" borderId="11" xfId="0" applyFont="1" applyFill="1" applyBorder="1" applyAlignment="1">
      <alignment horizontal="center" vertical="center"/>
    </xf>
    <xf numFmtId="0" fontId="53" fillId="0" borderId="50" xfId="0" applyFont="1" applyBorder="1" applyAlignment="1">
      <alignment horizontal="left" vertical="center" wrapText="1"/>
    </xf>
    <xf numFmtId="0" fontId="2" fillId="14" borderId="37" xfId="0" applyFont="1" applyFill="1" applyBorder="1" applyAlignment="1">
      <alignment horizontal="center" vertical="center" wrapText="1"/>
    </xf>
    <xf numFmtId="0" fontId="2" fillId="15" borderId="38" xfId="0" applyFont="1" applyFill="1" applyBorder="1" applyAlignment="1">
      <alignment horizontal="center" vertical="center" wrapText="1"/>
    </xf>
    <xf numFmtId="0" fontId="2" fillId="16" borderId="15"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2" fillId="2" borderId="12" xfId="0" applyFont="1" applyFill="1" applyBorder="1" applyAlignment="1">
      <alignment horizontal="center" vertical="center" wrapText="1"/>
    </xf>
    <xf numFmtId="175" fontId="35" fillId="0" borderId="37" xfId="0" applyNumberFormat="1" applyFont="1" applyBorder="1" applyAlignment="1">
      <alignment horizontal="center" vertical="center" wrapText="1"/>
    </xf>
    <xf numFmtId="175" fontId="35" fillId="0" borderId="38" xfId="0" applyNumberFormat="1" applyFont="1" applyBorder="1" applyAlignment="1">
      <alignment horizontal="center" vertical="center" wrapText="1"/>
    </xf>
    <xf numFmtId="175" fontId="35" fillId="0" borderId="15" xfId="0" applyNumberFormat="1" applyFont="1" applyBorder="1" applyAlignment="1">
      <alignment horizontal="center" vertical="center" wrapText="1"/>
    </xf>
    <xf numFmtId="0" fontId="3" fillId="0" borderId="0" xfId="0" applyFont="1"/>
    <xf numFmtId="0" fontId="0" fillId="0" borderId="50" xfId="0" applyBorder="1" applyAlignment="1">
      <alignment vertical="center" wrapText="1"/>
    </xf>
    <xf numFmtId="0" fontId="54" fillId="0" borderId="49" xfId="0" applyFont="1" applyBorder="1" applyAlignment="1">
      <alignment horizontal="left"/>
    </xf>
    <xf numFmtId="0" fontId="53" fillId="18" borderId="13" xfId="0" applyFont="1" applyFill="1" applyBorder="1" applyAlignment="1">
      <alignment horizontal="center" vertical="center" wrapText="1"/>
    </xf>
    <xf numFmtId="0" fontId="53" fillId="18" borderId="14" xfId="0" applyFont="1" applyFill="1" applyBorder="1" applyAlignment="1">
      <alignment horizontal="center" vertical="center" wrapText="1"/>
    </xf>
    <xf numFmtId="3" fontId="53" fillId="18" borderId="14" xfId="0" applyNumberFormat="1" applyFont="1" applyFill="1" applyBorder="1" applyAlignment="1">
      <alignment horizontal="center" vertical="center" wrapText="1"/>
    </xf>
    <xf numFmtId="3" fontId="53" fillId="18" borderId="15" xfId="0" applyNumberFormat="1" applyFont="1" applyFill="1" applyBorder="1" applyAlignment="1">
      <alignment horizontal="center" vertical="center" wrapText="1"/>
    </xf>
    <xf numFmtId="1" fontId="84" fillId="18" borderId="6" xfId="0" applyNumberFormat="1" applyFont="1" applyFill="1" applyBorder="1" applyAlignment="1">
      <alignment horizontal="centerContinuous" vertical="center" wrapText="1"/>
    </xf>
    <xf numFmtId="0" fontId="84" fillId="18" borderId="7" xfId="0" applyFont="1" applyFill="1" applyBorder="1" applyAlignment="1">
      <alignment horizontal="centerContinuous" vertical="center" wrapText="1"/>
    </xf>
    <xf numFmtId="0" fontId="84" fillId="18" borderId="9" xfId="0" applyFont="1" applyFill="1" applyBorder="1" applyAlignment="1">
      <alignment horizontal="center" vertical="center" wrapText="1"/>
    </xf>
    <xf numFmtId="0" fontId="53" fillId="18" borderId="1" xfId="0" applyFont="1" applyFill="1" applyBorder="1" applyAlignment="1">
      <alignment horizontal="center" vertical="center" wrapText="1"/>
    </xf>
    <xf numFmtId="0" fontId="53" fillId="18" borderId="1" xfId="0" applyFont="1" applyFill="1" applyBorder="1" applyAlignment="1">
      <alignment horizontal="center" vertical="center"/>
    </xf>
    <xf numFmtId="0" fontId="53" fillId="18" borderId="1" xfId="0" applyFont="1" applyFill="1" applyBorder="1" applyAlignment="1">
      <alignment horizontal="centerContinuous" vertical="center" wrapText="1"/>
    </xf>
    <xf numFmtId="0" fontId="53" fillId="18" borderId="1" xfId="0" applyFont="1" applyFill="1" applyBorder="1" applyAlignment="1">
      <alignment vertical="center" wrapText="1"/>
    </xf>
    <xf numFmtId="0" fontId="31" fillId="11" borderId="1" xfId="0" applyFont="1" applyFill="1" applyBorder="1" applyAlignment="1">
      <alignment vertical="center" wrapText="1"/>
    </xf>
    <xf numFmtId="0" fontId="60" fillId="11" borderId="1" xfId="0" applyFont="1" applyFill="1" applyBorder="1" applyAlignment="1">
      <alignment horizontal="left" vertical="center" wrapText="1"/>
    </xf>
    <xf numFmtId="0" fontId="84" fillId="18" borderId="1" xfId="0" applyFont="1" applyFill="1" applyBorder="1" applyAlignment="1">
      <alignment horizontal="center" vertical="center"/>
    </xf>
    <xf numFmtId="0" fontId="84" fillId="18" borderId="1" xfId="0" applyFont="1" applyFill="1" applyBorder="1" applyAlignment="1">
      <alignment horizontal="center" vertical="center" wrapText="1"/>
    </xf>
    <xf numFmtId="1" fontId="84" fillId="18" borderId="6" xfId="0" applyNumberFormat="1" applyFont="1" applyFill="1" applyBorder="1" applyAlignment="1">
      <alignment horizontal="center" vertical="center" wrapText="1"/>
    </xf>
    <xf numFmtId="0" fontId="84" fillId="18" borderId="7" xfId="0" applyFont="1" applyFill="1" applyBorder="1" applyAlignment="1">
      <alignment horizontal="center" vertical="center" wrapText="1"/>
    </xf>
    <xf numFmtId="0" fontId="84" fillId="11" borderId="0" xfId="0" applyFont="1" applyFill="1" applyAlignment="1">
      <alignment horizontal="center" vertical="center" wrapText="1"/>
    </xf>
    <xf numFmtId="0" fontId="84" fillId="11" borderId="50" xfId="0" applyFont="1" applyFill="1" applyBorder="1" applyAlignment="1">
      <alignment horizontal="left" vertical="center" wrapText="1"/>
    </xf>
    <xf numFmtId="0" fontId="60" fillId="19" borderId="20" xfId="0" applyFont="1" applyFill="1" applyBorder="1" applyAlignment="1">
      <alignment horizontal="right" vertical="center" wrapText="1"/>
    </xf>
    <xf numFmtId="0" fontId="60" fillId="19" borderId="39" xfId="0" applyFont="1" applyFill="1" applyBorder="1" applyAlignment="1">
      <alignment horizontal="left" vertical="center" wrapText="1"/>
    </xf>
    <xf numFmtId="0" fontId="60" fillId="19" borderId="49" xfId="0" applyFont="1" applyFill="1" applyBorder="1" applyAlignment="1">
      <alignment horizontal="right" vertical="center" wrapText="1"/>
    </xf>
    <xf numFmtId="0" fontId="60" fillId="19" borderId="79" xfId="0" applyFont="1" applyFill="1" applyBorder="1" applyAlignment="1">
      <alignment horizontal="left" vertical="center" wrapText="1"/>
    </xf>
    <xf numFmtId="0" fontId="60" fillId="19" borderId="26" xfId="0" applyFont="1" applyFill="1" applyBorder="1" applyAlignment="1">
      <alignment horizontal="right" vertical="center" wrapText="1"/>
    </xf>
    <xf numFmtId="0" fontId="60" fillId="19" borderId="5" xfId="0" applyFont="1" applyFill="1" applyBorder="1" applyAlignment="1">
      <alignment horizontal="left" vertical="center" wrapText="1"/>
    </xf>
    <xf numFmtId="0" fontId="60" fillId="19" borderId="51" xfId="0" applyFont="1" applyFill="1" applyBorder="1" applyAlignment="1">
      <alignment horizontal="right" vertical="center" wrapText="1"/>
    </xf>
    <xf numFmtId="0" fontId="60" fillId="19" borderId="98" xfId="0" applyFont="1" applyFill="1" applyBorder="1" applyAlignment="1">
      <alignment horizontal="left" vertical="center" wrapText="1"/>
    </xf>
    <xf numFmtId="0" fontId="60" fillId="19" borderId="17" xfId="0" applyFont="1" applyFill="1" applyBorder="1" applyAlignment="1">
      <alignment horizontal="right" vertical="center" wrapText="1"/>
    </xf>
    <xf numFmtId="0" fontId="60" fillId="19" borderId="66" xfId="0" applyFont="1" applyFill="1" applyBorder="1" applyAlignment="1">
      <alignment horizontal="left" vertical="center" wrapText="1"/>
    </xf>
    <xf numFmtId="0" fontId="60" fillId="19" borderId="30" xfId="0" applyFont="1" applyFill="1" applyBorder="1" applyAlignment="1">
      <alignment horizontal="right" vertical="center" wrapText="1"/>
    </xf>
    <xf numFmtId="0" fontId="60" fillId="19" borderId="40" xfId="0" applyFont="1" applyFill="1" applyBorder="1" applyAlignment="1">
      <alignment horizontal="left" vertical="center" wrapText="1"/>
    </xf>
    <xf numFmtId="0" fontId="60" fillId="19" borderId="86" xfId="0" applyFont="1" applyFill="1" applyBorder="1" applyAlignment="1">
      <alignment horizontal="right" vertical="center" wrapText="1"/>
    </xf>
    <xf numFmtId="0" fontId="60" fillId="19" borderId="43" xfId="0" applyFont="1" applyFill="1" applyBorder="1" applyAlignment="1">
      <alignment horizontal="left" vertical="center" wrapText="1"/>
    </xf>
    <xf numFmtId="0" fontId="60" fillId="19" borderId="28" xfId="0" applyFont="1" applyFill="1" applyBorder="1" applyAlignment="1">
      <alignment horizontal="right" vertical="center" wrapText="1"/>
    </xf>
    <xf numFmtId="0" fontId="60" fillId="19" borderId="10" xfId="0" applyFont="1" applyFill="1" applyBorder="1" applyAlignment="1">
      <alignment horizontal="left" vertical="center" wrapText="1"/>
    </xf>
    <xf numFmtId="0" fontId="0" fillId="11" borderId="86" xfId="0" applyFill="1" applyBorder="1"/>
    <xf numFmtId="0" fontId="0" fillId="11" borderId="87" xfId="0" applyFill="1" applyBorder="1"/>
    <xf numFmtId="0" fontId="0" fillId="11" borderId="88" xfId="0" applyFill="1" applyBorder="1"/>
    <xf numFmtId="0" fontId="3" fillId="11" borderId="49" xfId="0" applyFont="1" applyFill="1" applyBorder="1"/>
    <xf numFmtId="184" fontId="101" fillId="20" borderId="2" xfId="0" applyNumberFormat="1" applyFont="1" applyFill="1" applyBorder="1" applyAlignment="1">
      <alignment vertical="center"/>
    </xf>
    <xf numFmtId="184" fontId="102" fillId="20" borderId="2" xfId="0" applyNumberFormat="1" applyFont="1" applyFill="1" applyBorder="1" applyAlignment="1">
      <alignment vertical="center"/>
    </xf>
    <xf numFmtId="184" fontId="61" fillId="20" borderId="2" xfId="0" applyNumberFormat="1" applyFont="1" applyFill="1" applyBorder="1" applyAlignment="1">
      <alignment horizontal="center" vertical="center"/>
    </xf>
    <xf numFmtId="184" fontId="61" fillId="0" borderId="2" xfId="0" applyNumberFormat="1" applyFont="1" applyBorder="1" applyAlignment="1">
      <alignment horizontal="center" vertical="center"/>
    </xf>
    <xf numFmtId="0" fontId="61" fillId="11" borderId="4" xfId="0" applyFont="1" applyFill="1" applyBorder="1" applyAlignment="1">
      <alignment vertical="center"/>
    </xf>
    <xf numFmtId="9" fontId="100" fillId="21" borderId="4" xfId="7" applyFont="1" applyFill="1" applyBorder="1" applyAlignment="1" applyProtection="1">
      <alignment horizontal="center" vertical="center"/>
    </xf>
    <xf numFmtId="184" fontId="61" fillId="0" borderId="11" xfId="0" applyNumberFormat="1" applyFont="1" applyBorder="1" applyAlignment="1">
      <alignment horizontal="center" vertical="center"/>
    </xf>
    <xf numFmtId="184" fontId="61" fillId="0" borderId="11" xfId="0" applyNumberFormat="1" applyFont="1" applyBorder="1" applyAlignment="1">
      <alignment vertical="center"/>
    </xf>
    <xf numFmtId="184" fontId="59" fillId="0" borderId="11" xfId="0" applyNumberFormat="1" applyFont="1" applyBorder="1" applyAlignment="1">
      <alignment vertical="center"/>
    </xf>
    <xf numFmtId="9" fontId="100" fillId="21" borderId="32" xfId="7" applyFont="1" applyFill="1" applyBorder="1" applyAlignment="1" applyProtection="1">
      <alignment horizontal="center" vertical="center"/>
    </xf>
    <xf numFmtId="0" fontId="61" fillId="11" borderId="23" xfId="0" applyFont="1" applyFill="1" applyBorder="1" applyAlignment="1">
      <alignment vertical="center"/>
    </xf>
    <xf numFmtId="184" fontId="61" fillId="0" borderId="7" xfId="0" applyNumberFormat="1" applyFont="1" applyBorder="1" applyAlignment="1">
      <alignment horizontal="center" vertical="center"/>
    </xf>
    <xf numFmtId="184" fontId="61" fillId="0" borderId="7" xfId="0" applyNumberFormat="1" applyFont="1" applyBorder="1" applyAlignment="1">
      <alignment vertical="center"/>
    </xf>
    <xf numFmtId="184" fontId="59" fillId="0" borderId="7" xfId="0" applyNumberFormat="1" applyFont="1" applyBorder="1" applyAlignment="1">
      <alignment vertical="center"/>
    </xf>
    <xf numFmtId="9" fontId="100" fillId="21" borderId="9" xfId="7" applyFont="1" applyFill="1" applyBorder="1" applyAlignment="1" applyProtection="1">
      <alignment horizontal="center" vertical="center"/>
    </xf>
    <xf numFmtId="0" fontId="1" fillId="11" borderId="49" xfId="0" applyFont="1" applyFill="1" applyBorder="1"/>
    <xf numFmtId="0" fontId="103" fillId="20" borderId="22" xfId="0" applyFont="1" applyFill="1" applyBorder="1" applyAlignment="1">
      <alignment horizontal="center" vertical="center"/>
    </xf>
    <xf numFmtId="0" fontId="54" fillId="11" borderId="16" xfId="0" applyFont="1" applyFill="1" applyBorder="1" applyAlignment="1">
      <alignment vertical="center" wrapText="1"/>
    </xf>
    <xf numFmtId="0" fontId="54" fillId="11" borderId="16" xfId="0" applyFont="1" applyFill="1" applyBorder="1" applyAlignment="1">
      <alignment horizontal="left" vertical="center" wrapText="1"/>
    </xf>
    <xf numFmtId="0" fontId="54" fillId="11" borderId="35" xfId="0" applyFont="1" applyFill="1" applyBorder="1" applyAlignment="1">
      <alignment vertical="center" wrapText="1"/>
    </xf>
    <xf numFmtId="0" fontId="28" fillId="8" borderId="0" xfId="0" applyFont="1" applyFill="1" applyAlignment="1">
      <alignment vertical="center" wrapText="1"/>
    </xf>
    <xf numFmtId="0" fontId="26" fillId="8" borderId="77" xfId="0" applyFont="1" applyFill="1" applyBorder="1" applyAlignment="1">
      <alignment horizontal="right" vertical="center"/>
    </xf>
    <xf numFmtId="0" fontId="26" fillId="11" borderId="49" xfId="0" applyFont="1" applyFill="1" applyBorder="1" applyAlignment="1">
      <alignment vertical="center"/>
    </xf>
    <xf numFmtId="0" fontId="22" fillId="11" borderId="0" xfId="0" applyFont="1" applyFill="1" applyAlignment="1">
      <alignment vertical="center" wrapText="1"/>
    </xf>
    <xf numFmtId="0" fontId="41" fillId="11" borderId="49" xfId="0" applyFont="1" applyFill="1" applyBorder="1" applyAlignment="1">
      <alignment horizontal="center" vertical="center" wrapText="1"/>
    </xf>
    <xf numFmtId="0" fontId="29" fillId="11" borderId="50" xfId="0" applyFont="1" applyFill="1" applyBorder="1" applyAlignment="1">
      <alignment horizontal="center" vertical="center" wrapText="1"/>
    </xf>
    <xf numFmtId="0" fontId="29" fillId="11" borderId="50" xfId="0" applyFont="1" applyFill="1" applyBorder="1" applyAlignment="1">
      <alignment horizontal="center" vertical="center"/>
    </xf>
    <xf numFmtId="0" fontId="29" fillId="11" borderId="0" xfId="0" applyFont="1" applyFill="1" applyAlignment="1">
      <alignment horizontal="left" vertical="center"/>
    </xf>
    <xf numFmtId="0" fontId="29" fillId="11" borderId="0" xfId="0" applyFont="1" applyFill="1" applyAlignment="1">
      <alignment horizontal="center" vertical="center"/>
    </xf>
    <xf numFmtId="0" fontId="36" fillId="11" borderId="0" xfId="0" applyFont="1" applyFill="1" applyAlignment="1">
      <alignment vertical="center"/>
    </xf>
    <xf numFmtId="0" fontId="107" fillId="11" borderId="0" xfId="0" applyFont="1" applyFill="1" applyAlignment="1">
      <alignment vertical="center"/>
    </xf>
    <xf numFmtId="0" fontId="106" fillId="11" borderId="0" xfId="0" applyFont="1" applyFill="1" applyAlignment="1">
      <alignment vertical="center"/>
    </xf>
    <xf numFmtId="0" fontId="107" fillId="11" borderId="0" xfId="0" applyFont="1" applyFill="1" applyAlignment="1">
      <alignment horizontal="left" vertical="center"/>
    </xf>
    <xf numFmtId="167" fontId="106" fillId="11" borderId="0" xfId="6" applyFont="1" applyFill="1" applyBorder="1" applyAlignment="1" applyProtection="1">
      <alignment horizontal="center" vertical="center"/>
    </xf>
    <xf numFmtId="0" fontId="107" fillId="11" borderId="49" xfId="0" applyFont="1" applyFill="1" applyBorder="1" applyAlignment="1">
      <alignment vertical="center"/>
    </xf>
    <xf numFmtId="0" fontId="107" fillId="11" borderId="50" xfId="0" applyFont="1" applyFill="1" applyBorder="1" applyAlignment="1">
      <alignment vertical="center"/>
    </xf>
    <xf numFmtId="0" fontId="106" fillId="11" borderId="49" xfId="0" applyFont="1" applyFill="1" applyBorder="1" applyAlignment="1">
      <alignment vertical="center"/>
    </xf>
    <xf numFmtId="0" fontId="106" fillId="11" borderId="50" xfId="0" applyFont="1" applyFill="1" applyBorder="1" applyAlignment="1">
      <alignment horizontal="center" vertical="center"/>
    </xf>
    <xf numFmtId="0" fontId="36" fillId="11" borderId="49" xfId="0" applyFont="1" applyFill="1" applyBorder="1" applyAlignment="1">
      <alignment vertical="center"/>
    </xf>
    <xf numFmtId="0" fontId="29" fillId="11" borderId="49" xfId="0" applyFont="1" applyFill="1" applyBorder="1" applyAlignment="1">
      <alignment horizontal="left" vertical="center"/>
    </xf>
    <xf numFmtId="0" fontId="106" fillId="0" borderId="50" xfId="0" applyFont="1" applyBorder="1" applyAlignment="1">
      <alignment horizontal="center" vertical="center"/>
    </xf>
    <xf numFmtId="0" fontId="106" fillId="0" borderId="49" xfId="0" applyFont="1" applyBorder="1" applyAlignment="1">
      <alignment horizontal="right" vertical="center"/>
    </xf>
    <xf numFmtId="0" fontId="107" fillId="0" borderId="49" xfId="0" applyFont="1" applyBorder="1" applyAlignment="1">
      <alignment vertical="center"/>
    </xf>
    <xf numFmtId="0" fontId="58" fillId="0" borderId="49" xfId="0" applyFont="1" applyBorder="1" applyAlignment="1">
      <alignment horizontal="center" wrapText="1"/>
    </xf>
    <xf numFmtId="0" fontId="58" fillId="0" borderId="0" xfId="0" applyFont="1" applyAlignment="1">
      <alignment horizontal="center" wrapText="1"/>
    </xf>
    <xf numFmtId="0" fontId="58" fillId="0" borderId="50" xfId="0" applyFont="1" applyBorder="1" applyAlignment="1">
      <alignment horizontal="center" wrapText="1"/>
    </xf>
    <xf numFmtId="0" fontId="58" fillId="0" borderId="49" xfId="0" applyFont="1" applyBorder="1" applyAlignment="1">
      <alignment wrapText="1"/>
    </xf>
    <xf numFmtId="0" fontId="105" fillId="0" borderId="0" xfId="0" applyFont="1" applyAlignment="1">
      <alignment wrapText="1"/>
    </xf>
    <xf numFmtId="0" fontId="105" fillId="0" borderId="50" xfId="0" applyFont="1" applyBorder="1" applyAlignment="1">
      <alignment wrapText="1"/>
    </xf>
    <xf numFmtId="175" fontId="35" fillId="0" borderId="59" xfId="0" applyNumberFormat="1" applyFont="1" applyBorder="1" applyAlignment="1">
      <alignment horizontal="center" vertical="center" wrapText="1"/>
    </xf>
    <xf numFmtId="175" fontId="35" fillId="0" borderId="96" xfId="0" applyNumberFormat="1" applyFont="1" applyBorder="1" applyAlignment="1">
      <alignment horizontal="center" vertical="center" wrapText="1"/>
    </xf>
    <xf numFmtId="175" fontId="35" fillId="0" borderId="58" xfId="0" applyNumberFormat="1" applyFont="1" applyBorder="1" applyAlignment="1">
      <alignment horizontal="center" vertical="center" wrapText="1"/>
    </xf>
    <xf numFmtId="0" fontId="2" fillId="0" borderId="91" xfId="0" applyFont="1" applyBorder="1" applyAlignment="1" applyProtection="1">
      <alignment horizontal="center" vertical="center" wrapText="1"/>
      <protection locked="0"/>
    </xf>
    <xf numFmtId="0" fontId="2" fillId="0" borderId="111"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30" fillId="11" borderId="2" xfId="0" applyFont="1" applyFill="1" applyBorder="1" applyAlignment="1">
      <alignment horizontal="center" vertical="center" wrapText="1"/>
    </xf>
    <xf numFmtId="0" fontId="106" fillId="0" borderId="49" xfId="0" applyFont="1" applyBorder="1" applyAlignment="1">
      <alignment horizontal="center" vertical="center" wrapText="1"/>
    </xf>
    <xf numFmtId="0" fontId="106" fillId="0" borderId="0" xfId="0" applyFont="1" applyAlignment="1">
      <alignment horizontal="center" vertical="center" wrapText="1"/>
    </xf>
    <xf numFmtId="0" fontId="106" fillId="0" borderId="50" xfId="0" applyFont="1" applyBorder="1" applyAlignment="1">
      <alignment horizontal="center" vertical="center" wrapText="1"/>
    </xf>
    <xf numFmtId="0" fontId="107" fillId="0" borderId="0" xfId="0" applyFont="1" applyAlignment="1">
      <alignment vertical="center" wrapText="1"/>
    </xf>
    <xf numFmtId="0" fontId="109" fillId="11" borderId="49" xfId="0" applyFont="1" applyFill="1" applyBorder="1"/>
    <xf numFmtId="0" fontId="109" fillId="11" borderId="0" xfId="0" applyFont="1" applyFill="1"/>
    <xf numFmtId="0" fontId="109" fillId="0" borderId="0" xfId="0" applyFont="1"/>
    <xf numFmtId="0" fontId="107" fillId="0" borderId="0" xfId="0" applyFont="1"/>
    <xf numFmtId="0" fontId="107" fillId="11" borderId="0" xfId="0" applyFont="1" applyFill="1"/>
    <xf numFmtId="0" fontId="107" fillId="0" borderId="50" xfId="0" applyFont="1" applyBorder="1"/>
    <xf numFmtId="0" fontId="106" fillId="0" borderId="0" xfId="0" applyFont="1"/>
    <xf numFmtId="0" fontId="107" fillId="0" borderId="49" xfId="0" applyFont="1" applyBorder="1"/>
    <xf numFmtId="0" fontId="106" fillId="11" borderId="50" xfId="0" applyFont="1" applyFill="1" applyBorder="1" applyAlignment="1">
      <alignment horizontal="center" vertical="center" wrapText="1"/>
    </xf>
    <xf numFmtId="0" fontId="107" fillId="0" borderId="49" xfId="0" applyFont="1" applyBorder="1" applyAlignment="1">
      <alignment horizontal="justify" vertical="center" wrapText="1"/>
    </xf>
    <xf numFmtId="0" fontId="107" fillId="0" borderId="0" xfId="0" applyFont="1" applyAlignment="1">
      <alignment horizontal="justify" vertical="center" wrapText="1"/>
    </xf>
    <xf numFmtId="0" fontId="107" fillId="0" borderId="50" xfId="0" applyFont="1" applyBorder="1" applyAlignment="1">
      <alignment horizontal="justify" vertical="center" wrapText="1"/>
    </xf>
    <xf numFmtId="0" fontId="107" fillId="0" borderId="2" xfId="0" applyFont="1" applyBorder="1" applyAlignment="1">
      <alignment vertical="center" wrapText="1"/>
    </xf>
    <xf numFmtId="0" fontId="107" fillId="0" borderId="7" xfId="0" applyFont="1" applyBorder="1" applyAlignment="1">
      <alignment vertical="center" wrapText="1"/>
    </xf>
    <xf numFmtId="0" fontId="106" fillId="0" borderId="95" xfId="0" applyFont="1" applyBorder="1" applyAlignment="1">
      <alignment horizontal="center" vertical="center"/>
    </xf>
    <xf numFmtId="0" fontId="106" fillId="0" borderId="80" xfId="0" applyFont="1" applyBorder="1" applyAlignment="1">
      <alignment horizontal="center" vertical="center"/>
    </xf>
    <xf numFmtId="0" fontId="107" fillId="0" borderId="80" xfId="0" applyFont="1" applyBorder="1" applyAlignment="1">
      <alignment vertical="center"/>
    </xf>
    <xf numFmtId="0" fontId="107" fillId="8" borderId="0" xfId="0" applyFont="1" applyFill="1" applyAlignment="1">
      <alignment vertical="center"/>
    </xf>
    <xf numFmtId="0" fontId="107" fillId="8" borderId="50" xfId="0" applyFont="1" applyFill="1" applyBorder="1" applyAlignment="1">
      <alignment vertical="center"/>
    </xf>
    <xf numFmtId="0" fontId="12" fillId="0" borderId="4" xfId="0" applyFont="1" applyBorder="1" applyAlignment="1">
      <alignment horizontal="center" vertical="center" wrapText="1"/>
    </xf>
    <xf numFmtId="0" fontId="36" fillId="0" borderId="55" xfId="0" applyFont="1" applyBorder="1" applyAlignment="1">
      <alignment horizontal="center" vertical="center"/>
    </xf>
    <xf numFmtId="0" fontId="106" fillId="0" borderId="2" xfId="0" applyFont="1" applyBorder="1" applyAlignment="1">
      <alignment horizontal="center" vertical="center" wrapText="1"/>
    </xf>
    <xf numFmtId="0" fontId="106" fillId="0" borderId="7" xfId="0" applyFont="1" applyBorder="1" applyAlignment="1">
      <alignment horizontal="center" vertical="center" wrapText="1"/>
    </xf>
    <xf numFmtId="0" fontId="107" fillId="0" borderId="81" xfId="0" applyFont="1" applyBorder="1" applyAlignment="1">
      <alignment vertical="center" wrapText="1"/>
    </xf>
    <xf numFmtId="0" fontId="106" fillId="0" borderId="81" xfId="0" applyFont="1" applyBorder="1" applyAlignment="1">
      <alignment horizontal="center" vertical="center" wrapText="1"/>
    </xf>
    <xf numFmtId="0" fontId="60" fillId="11" borderId="3" xfId="0" applyFont="1" applyFill="1" applyBorder="1" applyAlignment="1">
      <alignment vertical="center"/>
    </xf>
    <xf numFmtId="0" fontId="60" fillId="11" borderId="5" xfId="0" applyFont="1" applyFill="1" applyBorder="1" applyAlignment="1">
      <alignment vertical="center"/>
    </xf>
    <xf numFmtId="0" fontId="53" fillId="12" borderId="37" xfId="0" applyFont="1" applyFill="1" applyBorder="1" applyAlignment="1">
      <alignment vertical="center" wrapText="1"/>
    </xf>
    <xf numFmtId="0" fontId="53" fillId="11" borderId="0" xfId="0" applyFont="1" applyFill="1" applyAlignment="1">
      <alignment horizontal="center" vertical="center" wrapText="1"/>
    </xf>
    <xf numFmtId="0" fontId="26" fillId="8" borderId="0" xfId="0" applyFont="1" applyFill="1" applyAlignment="1">
      <alignment horizontal="center" vertical="center" wrapText="1"/>
    </xf>
    <xf numFmtId="0" fontId="26" fillId="8" borderId="0" xfId="0" applyFont="1" applyFill="1" applyAlignment="1">
      <alignment horizontal="right" vertical="center" wrapText="1"/>
    </xf>
    <xf numFmtId="0" fontId="37" fillId="8" borderId="0" xfId="0" applyFont="1" applyFill="1" applyAlignment="1">
      <alignment horizontal="left" vertical="center" wrapText="1"/>
    </xf>
    <xf numFmtId="0" fontId="33" fillId="0" borderId="26" xfId="0" applyFont="1" applyBorder="1" applyAlignment="1">
      <alignment vertical="center"/>
    </xf>
    <xf numFmtId="0" fontId="33" fillId="0" borderId="56" xfId="0" applyFont="1" applyBorder="1" applyAlignment="1">
      <alignment vertical="center"/>
    </xf>
    <xf numFmtId="0" fontId="33" fillId="8" borderId="61" xfId="0" applyFont="1" applyFill="1" applyBorder="1" applyAlignment="1">
      <alignment horizontal="center" vertical="center" wrapText="1"/>
    </xf>
    <xf numFmtId="0" fontId="26" fillId="8" borderId="56" xfId="0" applyFont="1" applyFill="1" applyBorder="1" applyAlignment="1">
      <alignment horizontal="right" vertical="center"/>
    </xf>
    <xf numFmtId="0" fontId="45" fillId="8" borderId="56" xfId="0" applyFont="1" applyFill="1" applyBorder="1" applyAlignment="1">
      <alignment horizontal="left" vertical="center" wrapText="1"/>
    </xf>
    <xf numFmtId="0" fontId="45" fillId="8" borderId="5" xfId="0" applyFont="1" applyFill="1" applyBorder="1" applyAlignment="1">
      <alignment horizontal="left" vertical="center" wrapText="1"/>
    </xf>
    <xf numFmtId="0" fontId="28" fillId="8" borderId="3" xfId="0" applyFont="1" applyFill="1" applyBorder="1" applyAlignment="1">
      <alignment vertical="center" wrapText="1"/>
    </xf>
    <xf numFmtId="0" fontId="28" fillId="8" borderId="56" xfId="0" applyFont="1" applyFill="1" applyBorder="1" applyAlignment="1">
      <alignment vertical="center" wrapText="1"/>
    </xf>
    <xf numFmtId="0" fontId="33" fillId="8" borderId="16" xfId="0" applyFont="1" applyFill="1" applyBorder="1" applyAlignment="1">
      <alignment horizontal="center" vertical="center" wrapText="1"/>
    </xf>
    <xf numFmtId="0" fontId="9" fillId="8" borderId="26" xfId="0" applyFont="1" applyFill="1" applyBorder="1" applyAlignment="1">
      <alignment vertical="center" wrapText="1"/>
    </xf>
    <xf numFmtId="0" fontId="22" fillId="0" borderId="0" xfId="0" applyFont="1" applyAlignment="1">
      <alignment horizontal="center" vertical="center" wrapText="1"/>
    </xf>
    <xf numFmtId="0" fontId="33" fillId="2" borderId="2" xfId="0" applyFont="1" applyFill="1" applyBorder="1" applyAlignment="1">
      <alignment horizontal="center" vertical="center"/>
    </xf>
    <xf numFmtId="0" fontId="26" fillId="0" borderId="0" xfId="0" applyFont="1" applyAlignment="1">
      <alignment horizontal="center"/>
    </xf>
    <xf numFmtId="0" fontId="26" fillId="3" borderId="0" xfId="0" applyFont="1" applyFill="1" applyAlignment="1">
      <alignment horizontal="center" vertical="center"/>
    </xf>
    <xf numFmtId="0" fontId="88" fillId="11" borderId="0" xfId="0" applyFont="1" applyFill="1"/>
    <xf numFmtId="0" fontId="36" fillId="0" borderId="94"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110" fillId="8" borderId="0" xfId="0" applyFont="1" applyFill="1" applyAlignment="1">
      <alignment vertical="center" wrapText="1"/>
    </xf>
    <xf numFmtId="0" fontId="110" fillId="8" borderId="0" xfId="0" applyFont="1" applyFill="1" applyAlignment="1">
      <alignment vertical="center"/>
    </xf>
    <xf numFmtId="0" fontId="110" fillId="0" borderId="0" xfId="0" applyFont="1" applyAlignment="1">
      <alignment vertical="center"/>
    </xf>
    <xf numFmtId="0" fontId="53" fillId="0" borderId="2" xfId="0" applyFont="1" applyBorder="1" applyAlignment="1">
      <alignment horizontal="center" vertical="center" wrapText="1"/>
    </xf>
    <xf numFmtId="170" fontId="51" fillId="11" borderId="2" xfId="0" applyNumberFormat="1" applyFont="1" applyFill="1" applyBorder="1" applyAlignment="1">
      <alignment vertical="center"/>
    </xf>
    <xf numFmtId="9" fontId="81" fillId="11" borderId="2" xfId="0" applyNumberFormat="1" applyFont="1" applyFill="1" applyBorder="1" applyAlignment="1" applyProtection="1">
      <alignment vertical="center"/>
      <protection locked="0"/>
    </xf>
    <xf numFmtId="9" fontId="81" fillId="0" borderId="2" xfId="7" applyFont="1" applyFill="1" applyBorder="1" applyAlignment="1" applyProtection="1">
      <alignment horizontal="center" vertical="center" wrapText="1"/>
      <protection locked="0"/>
    </xf>
    <xf numFmtId="4" fontId="51" fillId="0" borderId="0" xfId="0" applyNumberFormat="1" applyFont="1" applyAlignment="1">
      <alignment horizontal="center" vertical="center" wrapText="1"/>
    </xf>
    <xf numFmtId="3" fontId="81" fillId="0" borderId="2" xfId="0" applyNumberFormat="1" applyFont="1" applyBorder="1" applyAlignment="1" applyProtection="1">
      <alignment horizontal="center" vertical="center" wrapText="1"/>
      <protection locked="0"/>
    </xf>
    <xf numFmtId="0" fontId="53" fillId="12" borderId="2" xfId="0" applyFont="1" applyFill="1" applyBorder="1" applyAlignment="1">
      <alignment horizontal="center" vertical="center" wrapText="1"/>
    </xf>
    <xf numFmtId="3" fontId="0" fillId="0" borderId="0" xfId="0" applyNumberFormat="1" applyAlignment="1">
      <alignment vertical="center"/>
    </xf>
    <xf numFmtId="3" fontId="96" fillId="0" borderId="12" xfId="0" applyNumberFormat="1" applyFont="1" applyBorder="1" applyAlignment="1">
      <alignment horizontal="center" vertical="center" wrapText="1"/>
    </xf>
    <xf numFmtId="9" fontId="81" fillId="0" borderId="2" xfId="0" applyNumberFormat="1" applyFont="1" applyBorder="1" applyAlignment="1" applyProtection="1">
      <alignment vertical="center"/>
      <protection locked="0"/>
    </xf>
    <xf numFmtId="0" fontId="30" fillId="11" borderId="4" xfId="0" applyFont="1" applyFill="1" applyBorder="1" applyAlignment="1">
      <alignment horizontal="center" vertical="center" wrapText="1"/>
    </xf>
    <xf numFmtId="0" fontId="77" fillId="0" borderId="51" xfId="0" applyFont="1" applyBorder="1"/>
    <xf numFmtId="1" fontId="60" fillId="0" borderId="52" xfId="0" applyNumberFormat="1" applyFont="1" applyBorder="1" applyAlignment="1">
      <alignment vertical="center"/>
    </xf>
    <xf numFmtId="0" fontId="30" fillId="0" borderId="52" xfId="0" applyFont="1" applyBorder="1" applyAlignment="1">
      <alignment horizontal="center" vertical="center" wrapText="1"/>
    </xf>
    <xf numFmtId="3" fontId="75" fillId="0" borderId="52" xfId="0" applyNumberFormat="1" applyFont="1" applyBorder="1" applyAlignment="1">
      <alignment horizontal="center" vertical="center" wrapText="1"/>
    </xf>
    <xf numFmtId="0" fontId="53" fillId="0" borderId="52" xfId="0" applyFont="1" applyBorder="1" applyAlignment="1">
      <alignment horizontal="center" vertical="center" wrapText="1"/>
    </xf>
    <xf numFmtId="0" fontId="13" fillId="11" borderId="0" xfId="0" applyFont="1" applyFill="1" applyAlignment="1">
      <alignment horizontal="left" vertical="center" wrapText="1"/>
    </xf>
    <xf numFmtId="0" fontId="13" fillId="11" borderId="50" xfId="0" applyFont="1" applyFill="1" applyBorder="1" applyAlignment="1">
      <alignment horizontal="left" vertical="center" wrapText="1"/>
    </xf>
    <xf numFmtId="0" fontId="28" fillId="0" borderId="0" xfId="0" applyFont="1" applyAlignment="1">
      <alignment vertical="center" wrapText="1"/>
    </xf>
    <xf numFmtId="0" fontId="28" fillId="0" borderId="50" xfId="0" applyFont="1" applyBorder="1" applyAlignment="1">
      <alignment vertical="center" wrapText="1"/>
    </xf>
    <xf numFmtId="0" fontId="22" fillId="8" borderId="0" xfId="0" applyFont="1" applyFill="1" applyProtection="1">
      <protection locked="0"/>
    </xf>
    <xf numFmtId="0" fontId="85" fillId="0" borderId="3" xfId="0" applyFont="1" applyBorder="1" applyAlignment="1" applyProtection="1">
      <alignment horizontal="center" vertical="center" wrapText="1"/>
      <protection locked="0"/>
    </xf>
    <xf numFmtId="3" fontId="111" fillId="0" borderId="27" xfId="0" applyNumberFormat="1" applyFont="1" applyBorder="1" applyAlignment="1">
      <alignment vertical="center"/>
    </xf>
    <xf numFmtId="0" fontId="26" fillId="11" borderId="0" xfId="0" applyFont="1" applyFill="1" applyAlignment="1">
      <alignment vertical="center" wrapText="1"/>
    </xf>
    <xf numFmtId="0" fontId="37" fillId="11" borderId="0" xfId="0" applyFont="1" applyFill="1" applyAlignment="1">
      <alignment horizontal="left" vertical="center" wrapText="1"/>
    </xf>
    <xf numFmtId="0" fontId="26" fillId="11" borderId="0" xfId="0" applyFont="1" applyFill="1" applyAlignment="1">
      <alignment horizontal="center" vertical="center" wrapText="1"/>
    </xf>
    <xf numFmtId="0" fontId="45" fillId="11" borderId="0" xfId="0" applyFont="1" applyFill="1" applyAlignment="1">
      <alignment vertical="center" wrapText="1"/>
    </xf>
    <xf numFmtId="0" fontId="45" fillId="11" borderId="0" xfId="0" applyFont="1" applyFill="1" applyAlignment="1">
      <alignment horizontal="center" vertical="center" wrapText="1"/>
    </xf>
    <xf numFmtId="0" fontId="9" fillId="11" borderId="0" xfId="0" applyFont="1" applyFill="1" applyAlignment="1">
      <alignment vertical="center" wrapText="1"/>
    </xf>
    <xf numFmtId="3" fontId="82" fillId="11" borderId="0" xfId="0" applyNumberFormat="1" applyFont="1" applyFill="1" applyAlignment="1">
      <alignment vertical="center"/>
    </xf>
    <xf numFmtId="3" fontId="9" fillId="11" borderId="0" xfId="0" applyNumberFormat="1" applyFont="1" applyFill="1" applyAlignment="1">
      <alignment vertical="center"/>
    </xf>
    <xf numFmtId="3" fontId="9" fillId="11" borderId="0" xfId="0" applyNumberFormat="1" applyFont="1" applyFill="1" applyAlignment="1">
      <alignment horizontal="left" vertical="center"/>
    </xf>
    <xf numFmtId="3" fontId="9" fillId="11" borderId="0" xfId="0" applyNumberFormat="1" applyFont="1" applyFill="1" applyAlignment="1">
      <alignment horizontal="center" vertical="center"/>
    </xf>
    <xf numFmtId="3" fontId="47" fillId="11" borderId="0" xfId="0" applyNumberFormat="1" applyFont="1" applyFill="1" applyAlignment="1">
      <alignment vertical="center"/>
    </xf>
    <xf numFmtId="3" fontId="46" fillId="11" borderId="0" xfId="0" applyNumberFormat="1" applyFont="1" applyFill="1" applyAlignment="1">
      <alignment vertical="center"/>
    </xf>
    <xf numFmtId="3" fontId="26" fillId="11" borderId="0" xfId="0" applyNumberFormat="1" applyFont="1" applyFill="1" applyAlignment="1">
      <alignment vertical="center"/>
    </xf>
    <xf numFmtId="0" fontId="22" fillId="3" borderId="0" xfId="0" applyFont="1" applyFill="1" applyAlignment="1">
      <alignment vertical="center" wrapText="1"/>
    </xf>
    <xf numFmtId="3" fontId="22" fillId="3" borderId="0" xfId="0" applyNumberFormat="1" applyFont="1" applyFill="1" applyAlignment="1">
      <alignment vertical="center"/>
    </xf>
    <xf numFmtId="10" fontId="22" fillId="3" borderId="0" xfId="7" applyNumberFormat="1" applyFont="1" applyFill="1" applyBorder="1" applyAlignment="1" applyProtection="1">
      <alignment vertical="center"/>
    </xf>
    <xf numFmtId="9" fontId="22" fillId="3" borderId="0" xfId="7" applyFont="1" applyFill="1" applyBorder="1" applyAlignment="1" applyProtection="1">
      <alignment vertical="center"/>
    </xf>
    <xf numFmtId="0" fontId="84" fillId="12" borderId="2" xfId="0" applyFont="1" applyFill="1" applyBorder="1" applyAlignment="1">
      <alignment vertical="center" wrapText="1"/>
    </xf>
    <xf numFmtId="0" fontId="112" fillId="11" borderId="81" xfId="0" applyFont="1" applyFill="1" applyBorder="1" applyAlignment="1">
      <alignment vertical="center" wrapText="1"/>
    </xf>
    <xf numFmtId="1" fontId="60" fillId="11" borderId="2" xfId="0" applyNumberFormat="1" applyFont="1" applyFill="1" applyBorder="1" applyAlignment="1">
      <alignment vertical="center"/>
    </xf>
    <xf numFmtId="1" fontId="60" fillId="11" borderId="0" xfId="0" applyNumberFormat="1" applyFont="1" applyFill="1" applyAlignment="1">
      <alignment vertical="center"/>
    </xf>
    <xf numFmtId="3" fontId="7" fillId="0" borderId="2" xfId="0" applyNumberFormat="1" applyFont="1" applyBorder="1" applyAlignment="1">
      <alignment vertical="center"/>
    </xf>
    <xf numFmtId="0" fontId="3" fillId="4" borderId="81" xfId="0" applyFont="1" applyFill="1" applyBorder="1" applyAlignment="1">
      <alignment horizontal="center" wrapText="1"/>
    </xf>
    <xf numFmtId="0" fontId="3" fillId="4" borderId="48" xfId="0" applyFont="1" applyFill="1" applyBorder="1" applyAlignment="1">
      <alignment horizontal="center"/>
    </xf>
    <xf numFmtId="0" fontId="3" fillId="4" borderId="67" xfId="0" applyFont="1" applyFill="1" applyBorder="1" applyAlignment="1">
      <alignment horizontal="center" wrapText="1"/>
    </xf>
    <xf numFmtId="0" fontId="0" fillId="0" borderId="2" xfId="0" applyBorder="1" applyAlignment="1">
      <alignment wrapText="1"/>
    </xf>
    <xf numFmtId="0" fontId="0" fillId="0" borderId="1" xfId="0" applyBorder="1"/>
    <xf numFmtId="0" fontId="0" fillId="0" borderId="4" xfId="0" applyBorder="1" applyAlignment="1">
      <alignment wrapText="1"/>
    </xf>
    <xf numFmtId="49" fontId="0" fillId="0" borderId="1" xfId="0" applyNumberFormat="1" applyBorder="1" applyAlignment="1">
      <alignment horizontal="center" vertical="center"/>
    </xf>
    <xf numFmtId="0" fontId="0" fillId="13" borderId="2" xfId="0" applyFill="1" applyBorder="1" applyAlignment="1">
      <alignment wrapText="1"/>
    </xf>
    <xf numFmtId="0" fontId="0" fillId="13" borderId="1" xfId="0" applyFill="1" applyBorder="1"/>
    <xf numFmtId="0" fontId="0" fillId="13" borderId="4" xfId="0" applyFill="1" applyBorder="1" applyAlignment="1">
      <alignment wrapText="1"/>
    </xf>
    <xf numFmtId="0" fontId="1" fillId="0" borderId="2" xfId="0" applyFont="1" applyBorder="1" applyAlignment="1">
      <alignment wrapText="1"/>
    </xf>
    <xf numFmtId="49" fontId="0" fillId="13" borderId="1" xfId="0" applyNumberFormat="1" applyFill="1" applyBorder="1" applyAlignment="1">
      <alignment horizontal="center" vertical="center"/>
    </xf>
    <xf numFmtId="0" fontId="1" fillId="13" borderId="2" xfId="0" applyFont="1" applyFill="1" applyBorder="1" applyAlignment="1">
      <alignment wrapText="1"/>
    </xf>
    <xf numFmtId="0" fontId="0" fillId="0" borderId="7" xfId="0" applyBorder="1" applyAlignment="1">
      <alignment wrapText="1"/>
    </xf>
    <xf numFmtId="0" fontId="0" fillId="0" borderId="6" xfId="0" applyBorder="1"/>
    <xf numFmtId="0" fontId="0" fillId="0" borderId="9" xfId="0" applyBorder="1" applyAlignment="1">
      <alignment wrapText="1"/>
    </xf>
    <xf numFmtId="49" fontId="0" fillId="0" borderId="6" xfId="0" applyNumberFormat="1" applyBorder="1" applyAlignment="1">
      <alignment horizontal="center" vertical="center"/>
    </xf>
    <xf numFmtId="0" fontId="0" fillId="13" borderId="2" xfId="0" applyFill="1" applyBorder="1"/>
    <xf numFmtId="0" fontId="93" fillId="19" borderId="22" xfId="0" applyFont="1" applyFill="1" applyBorder="1" applyAlignment="1">
      <alignment horizontal="justify" vertical="center" wrapText="1"/>
    </xf>
    <xf numFmtId="0" fontId="93" fillId="19" borderId="2" xfId="0" applyFont="1" applyFill="1" applyBorder="1" applyAlignment="1">
      <alignment horizontal="justify" vertical="center" wrapText="1"/>
    </xf>
    <xf numFmtId="0" fontId="93" fillId="19" borderId="7" xfId="0" applyFont="1" applyFill="1" applyBorder="1" applyAlignment="1">
      <alignment horizontal="justify" vertical="center" wrapText="1"/>
    </xf>
    <xf numFmtId="0" fontId="93" fillId="19" borderId="81" xfId="0" applyFont="1" applyFill="1" applyBorder="1" applyAlignment="1">
      <alignment horizontal="justify" vertical="center" wrapText="1"/>
    </xf>
    <xf numFmtId="0" fontId="93" fillId="19" borderId="11" xfId="0" applyFont="1" applyFill="1" applyBorder="1" applyAlignment="1">
      <alignment horizontal="justify" vertical="center" wrapText="1"/>
    </xf>
    <xf numFmtId="0" fontId="88" fillId="11" borderId="21" xfId="0" applyFont="1" applyFill="1" applyBorder="1" applyAlignment="1">
      <alignment horizontal="left" vertical="center"/>
    </xf>
    <xf numFmtId="0" fontId="88" fillId="11" borderId="1" xfId="0" applyFont="1" applyFill="1" applyBorder="1" applyAlignment="1">
      <alignment horizontal="left" vertical="center"/>
    </xf>
    <xf numFmtId="0" fontId="88" fillId="11" borderId="6" xfId="0" applyFont="1" applyFill="1" applyBorder="1" applyAlignment="1">
      <alignment horizontal="left" vertical="center"/>
    </xf>
    <xf numFmtId="0" fontId="6" fillId="0" borderId="3" xfId="0" applyFont="1" applyBorder="1" applyAlignment="1">
      <alignment horizontal="center" vertical="center" wrapText="1"/>
    </xf>
    <xf numFmtId="0" fontId="10" fillId="0" borderId="0" xfId="0" applyFont="1" applyAlignment="1">
      <alignment horizontal="center" vertical="center"/>
    </xf>
    <xf numFmtId="0" fontId="106" fillId="11" borderId="49" xfId="0" applyFont="1" applyFill="1" applyBorder="1" applyAlignment="1">
      <alignment horizontal="right" vertical="center"/>
    </xf>
    <xf numFmtId="179" fontId="22" fillId="0" borderId="0" xfId="0" applyNumberFormat="1" applyFont="1" applyAlignment="1">
      <alignment vertical="center"/>
    </xf>
    <xf numFmtId="0" fontId="32" fillId="0" borderId="23" xfId="0" applyFont="1" applyBorder="1" applyAlignment="1">
      <alignment horizontal="center" vertical="center" wrapText="1"/>
    </xf>
    <xf numFmtId="0" fontId="32" fillId="0" borderId="9" xfId="0" applyFont="1" applyBorder="1" applyAlignment="1">
      <alignment horizontal="center" vertical="center" wrapText="1"/>
    </xf>
    <xf numFmtId="0" fontId="61" fillId="0" borderId="45" xfId="0" applyFont="1" applyBorder="1" applyAlignment="1">
      <alignment horizontal="center" vertical="center"/>
    </xf>
    <xf numFmtId="0" fontId="61" fillId="0" borderId="22" xfId="0" applyFont="1" applyBorder="1" applyAlignment="1">
      <alignment horizontal="center" vertical="center"/>
    </xf>
    <xf numFmtId="0" fontId="61" fillId="0" borderId="2" xfId="0" applyFont="1" applyBorder="1" applyAlignment="1">
      <alignment horizontal="center" vertical="center"/>
    </xf>
    <xf numFmtId="0" fontId="61" fillId="0" borderId="11" xfId="0" applyFont="1" applyBorder="1" applyAlignment="1">
      <alignment horizontal="center" vertical="center"/>
    </xf>
    <xf numFmtId="3" fontId="61" fillId="0" borderId="22" xfId="0" applyNumberFormat="1" applyFont="1" applyBorder="1" applyAlignment="1">
      <alignment horizontal="center" vertical="center"/>
    </xf>
    <xf numFmtId="190" fontId="61" fillId="0" borderId="22" xfId="6" applyNumberFormat="1" applyFont="1" applyBorder="1" applyAlignment="1" applyProtection="1">
      <alignment horizontal="right" vertical="center"/>
    </xf>
    <xf numFmtId="190" fontId="61" fillId="0" borderId="2" xfId="6" applyNumberFormat="1" applyFont="1" applyBorder="1" applyAlignment="1" applyProtection="1">
      <alignment horizontal="right" vertical="center"/>
    </xf>
    <xf numFmtId="190" fontId="61" fillId="0" borderId="7" xfId="6" applyNumberFormat="1" applyFont="1" applyBorder="1" applyAlignment="1" applyProtection="1">
      <alignment horizontal="right" vertical="center"/>
    </xf>
    <xf numFmtId="190" fontId="61" fillId="0" borderId="81" xfId="6" applyNumberFormat="1" applyFont="1" applyBorder="1" applyAlignment="1" applyProtection="1">
      <alignment horizontal="right" vertical="center"/>
    </xf>
    <xf numFmtId="190" fontId="61" fillId="0" borderId="11" xfId="6" applyNumberFormat="1" applyFont="1" applyBorder="1" applyAlignment="1" applyProtection="1">
      <alignment horizontal="right" vertical="center"/>
    </xf>
    <xf numFmtId="0" fontId="88" fillId="0" borderId="0" xfId="0" applyFont="1"/>
    <xf numFmtId="164" fontId="88" fillId="0" borderId="50" xfId="0" applyNumberFormat="1" applyFont="1" applyBorder="1" applyAlignment="1">
      <alignment horizontal="center" vertical="center"/>
    </xf>
    <xf numFmtId="0" fontId="1" fillId="8" borderId="0" xfId="0" applyFont="1" applyFill="1" applyAlignment="1">
      <alignment horizontal="right"/>
    </xf>
    <xf numFmtId="0" fontId="0" fillId="8" borderId="2" xfId="0" applyFill="1" applyBorder="1" applyAlignment="1">
      <alignment horizontal="right"/>
    </xf>
    <xf numFmtId="3" fontId="0" fillId="8" borderId="2" xfId="0" applyNumberFormat="1" applyFill="1" applyBorder="1"/>
    <xf numFmtId="0" fontId="0" fillId="8" borderId="2" xfId="0" applyFill="1" applyBorder="1"/>
    <xf numFmtId="0" fontId="78" fillId="8" borderId="0" xfId="0" applyFont="1" applyFill="1" applyAlignment="1">
      <alignment horizontal="right"/>
    </xf>
    <xf numFmtId="0" fontId="78" fillId="8" borderId="0" xfId="0" applyFont="1" applyFill="1" applyAlignment="1">
      <alignment horizontal="center"/>
    </xf>
    <xf numFmtId="9" fontId="0" fillId="8" borderId="0" xfId="7" applyFont="1" applyFill="1" applyAlignment="1" applyProtection="1">
      <alignment horizontal="center"/>
    </xf>
    <xf numFmtId="9" fontId="0" fillId="8" borderId="2" xfId="7" applyFont="1" applyFill="1" applyBorder="1" applyAlignment="1" applyProtection="1">
      <alignment horizontal="center"/>
    </xf>
    <xf numFmtId="9" fontId="0" fillId="8" borderId="0" xfId="0" applyNumberFormat="1" applyFill="1" applyAlignment="1">
      <alignment horizontal="center"/>
    </xf>
    <xf numFmtId="9" fontId="3" fillId="8" borderId="0" xfId="0" applyNumberFormat="1" applyFont="1" applyFill="1" applyAlignment="1">
      <alignment horizontal="center"/>
    </xf>
    <xf numFmtId="9" fontId="0" fillId="0" borderId="2" xfId="7" applyFont="1" applyBorder="1" applyAlignment="1" applyProtection="1">
      <alignment wrapText="1"/>
    </xf>
    <xf numFmtId="9" fontId="0" fillId="0" borderId="1" xfId="7" applyFont="1" applyBorder="1" applyProtection="1"/>
    <xf numFmtId="9" fontId="0" fillId="0" borderId="4" xfId="7" applyFont="1" applyBorder="1" applyAlignment="1" applyProtection="1">
      <alignment wrapText="1"/>
    </xf>
    <xf numFmtId="9" fontId="0" fillId="0" borderId="0" xfId="7" applyFont="1" applyProtection="1"/>
    <xf numFmtId="9" fontId="0" fillId="0" borderId="1" xfId="7" applyFont="1" applyBorder="1" applyAlignment="1" applyProtection="1">
      <alignment horizontal="center" vertical="center"/>
    </xf>
    <xf numFmtId="9" fontId="0" fillId="13" borderId="2" xfId="7" applyFont="1" applyFill="1" applyBorder="1" applyAlignment="1" applyProtection="1">
      <alignment wrapText="1"/>
    </xf>
    <xf numFmtId="9" fontId="0" fillId="13" borderId="1" xfId="7" applyFont="1" applyFill="1" applyBorder="1" applyAlignment="1" applyProtection="1">
      <alignment horizontal="center" vertical="center"/>
    </xf>
    <xf numFmtId="9" fontId="0" fillId="13" borderId="4" xfId="7" applyFont="1" applyFill="1" applyBorder="1" applyAlignment="1" applyProtection="1">
      <alignment wrapText="1"/>
    </xf>
    <xf numFmtId="3" fontId="1" fillId="8" borderId="0" xfId="0" applyNumberFormat="1" applyFont="1" applyFill="1"/>
    <xf numFmtId="0" fontId="1" fillId="0" borderId="2" xfId="0" applyFont="1" applyBorder="1" applyAlignment="1">
      <alignment horizontal="center" wrapText="1"/>
    </xf>
    <xf numFmtId="0" fontId="0" fillId="0" borderId="1" xfId="0" applyBorder="1" applyAlignment="1">
      <alignment horizontal="center"/>
    </xf>
    <xf numFmtId="0" fontId="0" fillId="0" borderId="2" xfId="0" applyBorder="1" applyAlignment="1">
      <alignment horizontal="center" wrapText="1"/>
    </xf>
    <xf numFmtId="0" fontId="0" fillId="0" borderId="4" xfId="0" applyBorder="1" applyAlignment="1">
      <alignment horizontal="center" wrapText="1"/>
    </xf>
    <xf numFmtId="0" fontId="0" fillId="0" borderId="0" xfId="0" applyAlignment="1">
      <alignment horizontal="center"/>
    </xf>
    <xf numFmtId="0" fontId="0" fillId="13" borderId="2" xfId="0" applyFill="1" applyBorder="1" applyAlignment="1">
      <alignment horizontal="center" wrapText="1"/>
    </xf>
    <xf numFmtId="0" fontId="0" fillId="13" borderId="4" xfId="0" applyFill="1" applyBorder="1" applyAlignment="1">
      <alignment horizontal="center" wrapText="1"/>
    </xf>
    <xf numFmtId="9" fontId="0" fillId="0" borderId="2" xfId="7" applyFont="1" applyBorder="1" applyAlignment="1" applyProtection="1">
      <alignment horizontal="center" wrapText="1"/>
    </xf>
    <xf numFmtId="9" fontId="0" fillId="0" borderId="1" xfId="7" applyFont="1" applyBorder="1" applyAlignment="1" applyProtection="1">
      <alignment horizontal="center"/>
    </xf>
    <xf numFmtId="9" fontId="0" fillId="0" borderId="4" xfId="7" applyFont="1" applyBorder="1" applyAlignment="1" applyProtection="1">
      <alignment horizontal="center" wrapText="1"/>
    </xf>
    <xf numFmtId="9" fontId="0" fillId="0" borderId="0" xfId="7" applyFont="1" applyAlignment="1" applyProtection="1">
      <alignment horizontal="center"/>
    </xf>
    <xf numFmtId="10" fontId="61" fillId="0" borderId="23" xfId="7" applyNumberFormat="1" applyFont="1" applyBorder="1" applyAlignment="1" applyProtection="1">
      <alignment horizontal="center" vertical="center"/>
    </xf>
    <xf numFmtId="10" fontId="61" fillId="0" borderId="4" xfId="7" applyNumberFormat="1" applyFont="1" applyBorder="1" applyAlignment="1" applyProtection="1">
      <alignment horizontal="center" vertical="center"/>
    </xf>
    <xf numFmtId="10" fontId="61" fillId="0" borderId="9" xfId="7" applyNumberFormat="1" applyFont="1" applyBorder="1" applyAlignment="1" applyProtection="1">
      <alignment horizontal="center" vertical="center"/>
    </xf>
    <xf numFmtId="191" fontId="60" fillId="19" borderId="63" xfId="4" applyNumberFormat="1" applyFont="1" applyFill="1" applyBorder="1" applyAlignment="1" applyProtection="1">
      <alignment horizontal="right" vertical="center" wrapText="1"/>
    </xf>
    <xf numFmtId="191" fontId="60" fillId="0" borderId="20" xfId="4" applyNumberFormat="1" applyFont="1" applyBorder="1" applyAlignment="1" applyProtection="1">
      <alignment horizontal="right" vertical="center" wrapText="1"/>
    </xf>
    <xf numFmtId="191" fontId="60" fillId="0" borderId="22" xfId="4" applyNumberFormat="1" applyFont="1" applyBorder="1" applyAlignment="1" applyProtection="1">
      <alignment horizontal="right" vertical="center" wrapText="1"/>
    </xf>
    <xf numFmtId="191" fontId="60" fillId="0" borderId="39" xfId="4" applyNumberFormat="1" applyFont="1" applyBorder="1" applyAlignment="1" applyProtection="1">
      <alignment horizontal="right" vertical="center" wrapText="1"/>
    </xf>
    <xf numFmtId="191" fontId="60" fillId="19" borderId="19" xfId="4" applyNumberFormat="1" applyFont="1" applyFill="1" applyBorder="1" applyAlignment="1" applyProtection="1">
      <alignment horizontal="right" vertical="center" wrapText="1"/>
    </xf>
    <xf numFmtId="191" fontId="60" fillId="19" borderId="3" xfId="4" applyNumberFormat="1" applyFont="1" applyFill="1" applyBorder="1" applyAlignment="1" applyProtection="1">
      <alignment horizontal="right" vertical="center" wrapText="1"/>
    </xf>
    <xf numFmtId="191" fontId="60" fillId="0" borderId="26" xfId="4" applyNumberFormat="1" applyFont="1" applyBorder="1" applyAlignment="1" applyProtection="1">
      <alignment horizontal="right" vertical="center" wrapText="1"/>
    </xf>
    <xf numFmtId="191" fontId="60" fillId="0" borderId="2" xfId="4" applyNumberFormat="1" applyFont="1" applyBorder="1" applyAlignment="1" applyProtection="1">
      <alignment horizontal="right" vertical="center" wrapText="1"/>
    </xf>
    <xf numFmtId="191" fontId="60" fillId="0" borderId="5" xfId="4" applyNumberFormat="1" applyFont="1" applyBorder="1" applyAlignment="1" applyProtection="1">
      <alignment horizontal="right" vertical="center" wrapText="1"/>
    </xf>
    <xf numFmtId="191" fontId="60" fillId="19" borderId="25" xfId="4" applyNumberFormat="1" applyFont="1" applyFill="1" applyBorder="1" applyAlignment="1" applyProtection="1">
      <alignment horizontal="right" vertical="center" wrapText="1"/>
    </xf>
    <xf numFmtId="191" fontId="60" fillId="19" borderId="77" xfId="4" applyNumberFormat="1" applyFont="1" applyFill="1" applyBorder="1" applyAlignment="1" applyProtection="1">
      <alignment horizontal="right" vertical="center" wrapText="1"/>
    </xf>
    <xf numFmtId="191" fontId="60" fillId="0" borderId="30" xfId="4" applyNumberFormat="1" applyFont="1" applyBorder="1" applyAlignment="1" applyProtection="1">
      <alignment horizontal="right" vertical="center" wrapText="1"/>
    </xf>
    <xf numFmtId="191" fontId="60" fillId="0" borderId="11" xfId="4" applyNumberFormat="1" applyFont="1" applyBorder="1" applyAlignment="1" applyProtection="1">
      <alignment horizontal="right" vertical="center" wrapText="1"/>
    </xf>
    <xf numFmtId="191" fontId="60" fillId="0" borderId="40" xfId="4" applyNumberFormat="1" applyFont="1" applyBorder="1" applyAlignment="1" applyProtection="1">
      <alignment horizontal="right" vertical="center" wrapText="1"/>
    </xf>
    <xf numFmtId="191" fontId="60" fillId="19" borderId="33" xfId="4" applyNumberFormat="1" applyFont="1" applyFill="1" applyBorder="1" applyAlignment="1" applyProtection="1">
      <alignment horizontal="right" vertical="center" wrapText="1"/>
    </xf>
    <xf numFmtId="191" fontId="60" fillId="19" borderId="29" xfId="4" applyNumberFormat="1" applyFont="1" applyFill="1" applyBorder="1" applyAlignment="1" applyProtection="1">
      <alignment horizontal="right" vertical="center" wrapText="1"/>
    </xf>
    <xf numFmtId="191" fontId="60" fillId="19" borderId="65" xfId="4" applyNumberFormat="1" applyFont="1" applyFill="1" applyBorder="1" applyAlignment="1" applyProtection="1">
      <alignment horizontal="right" vertical="center" wrapText="1"/>
    </xf>
    <xf numFmtId="191" fontId="60" fillId="19" borderId="8" xfId="4" applyNumberFormat="1" applyFont="1" applyFill="1" applyBorder="1" applyAlignment="1" applyProtection="1">
      <alignment horizontal="right" vertical="center" wrapText="1"/>
    </xf>
    <xf numFmtId="191" fontId="60" fillId="0" borderId="28" xfId="4" applyNumberFormat="1" applyFont="1" applyBorder="1" applyAlignment="1" applyProtection="1">
      <alignment horizontal="right" vertical="center" wrapText="1"/>
    </xf>
    <xf numFmtId="191" fontId="60" fillId="0" borderId="7" xfId="4" applyNumberFormat="1" applyFont="1" applyBorder="1" applyAlignment="1" applyProtection="1">
      <alignment horizontal="right" vertical="center" wrapText="1"/>
    </xf>
    <xf numFmtId="191" fontId="60" fillId="0" borderId="10" xfId="4" applyNumberFormat="1" applyFont="1" applyBorder="1" applyAlignment="1" applyProtection="1">
      <alignment horizontal="right" vertical="center" wrapText="1"/>
    </xf>
    <xf numFmtId="191" fontId="60" fillId="19" borderId="83" xfId="4" applyNumberFormat="1" applyFont="1" applyFill="1" applyBorder="1" applyAlignment="1" applyProtection="1">
      <alignment horizontal="right" vertical="center" wrapText="1"/>
    </xf>
    <xf numFmtId="191" fontId="60" fillId="0" borderId="17" xfId="4" applyNumberFormat="1" applyFont="1" applyBorder="1" applyAlignment="1" applyProtection="1">
      <alignment horizontal="right" vertical="center" wrapText="1"/>
    </xf>
    <xf numFmtId="191" fontId="60" fillId="0" borderId="81" xfId="4" applyNumberFormat="1" applyFont="1" applyBorder="1" applyAlignment="1" applyProtection="1">
      <alignment horizontal="right" vertical="center" wrapText="1"/>
    </xf>
    <xf numFmtId="191" fontId="60" fillId="0" borderId="66" xfId="4" applyNumberFormat="1" applyFont="1" applyBorder="1" applyAlignment="1" applyProtection="1">
      <alignment horizontal="right" vertical="center" wrapText="1"/>
    </xf>
    <xf numFmtId="190" fontId="93" fillId="19" borderId="63" xfId="6" applyNumberFormat="1" applyFont="1" applyFill="1" applyBorder="1" applyAlignment="1" applyProtection="1">
      <alignment horizontal="right" vertical="center"/>
    </xf>
    <xf numFmtId="190" fontId="60" fillId="19" borderId="19" xfId="6" applyNumberFormat="1" applyFont="1" applyFill="1" applyBorder="1" applyAlignment="1" applyProtection="1">
      <alignment horizontal="right" vertical="center" wrapText="1"/>
    </xf>
    <xf numFmtId="190" fontId="93" fillId="19" borderId="3" xfId="6" applyNumberFormat="1" applyFont="1" applyFill="1" applyBorder="1" applyAlignment="1" applyProtection="1">
      <alignment horizontal="right" vertical="center"/>
    </xf>
    <xf numFmtId="190" fontId="60" fillId="19" borderId="65" xfId="6" applyNumberFormat="1" applyFont="1" applyFill="1" applyBorder="1" applyAlignment="1" applyProtection="1">
      <alignment horizontal="right" vertical="center" wrapText="1"/>
    </xf>
    <xf numFmtId="190" fontId="93" fillId="19" borderId="8" xfId="6" applyNumberFormat="1" applyFont="1" applyFill="1" applyBorder="1" applyAlignment="1" applyProtection="1">
      <alignment horizontal="right" vertical="center"/>
    </xf>
    <xf numFmtId="190" fontId="60" fillId="19" borderId="82" xfId="6" applyNumberFormat="1" applyFont="1" applyFill="1" applyBorder="1" applyAlignment="1" applyProtection="1">
      <alignment horizontal="right" vertical="center" wrapText="1"/>
    </xf>
    <xf numFmtId="190" fontId="93" fillId="19" borderId="83" xfId="6" applyNumberFormat="1" applyFont="1" applyFill="1" applyBorder="1" applyAlignment="1" applyProtection="1">
      <alignment horizontal="right" vertical="center"/>
    </xf>
    <xf numFmtId="190" fontId="93" fillId="19" borderId="77" xfId="6" applyNumberFormat="1" applyFont="1" applyFill="1" applyBorder="1" applyAlignment="1" applyProtection="1">
      <alignment horizontal="right" vertical="center"/>
    </xf>
    <xf numFmtId="190" fontId="54" fillId="0" borderId="22" xfId="6" applyNumberFormat="1" applyFont="1" applyFill="1" applyBorder="1" applyAlignment="1" applyProtection="1">
      <alignment horizontal="right" vertical="center" wrapText="1"/>
      <protection locked="0"/>
    </xf>
    <xf numFmtId="190" fontId="54" fillId="0" borderId="1" xfId="6" applyNumberFormat="1" applyFont="1" applyFill="1" applyBorder="1" applyAlignment="1" applyProtection="1">
      <alignment horizontal="right" vertical="center" wrapText="1"/>
      <protection locked="0"/>
    </xf>
    <xf numFmtId="190" fontId="54" fillId="0" borderId="2" xfId="6" applyNumberFormat="1" applyFont="1" applyFill="1" applyBorder="1" applyAlignment="1" applyProtection="1">
      <alignment horizontal="right" vertical="center" wrapText="1"/>
      <protection locked="0"/>
    </xf>
    <xf numFmtId="190" fontId="54" fillId="0" borderId="6" xfId="6" applyNumberFormat="1" applyFont="1" applyFill="1" applyBorder="1" applyAlignment="1" applyProtection="1">
      <alignment horizontal="right" vertical="center" wrapText="1"/>
      <protection locked="0"/>
    </xf>
    <xf numFmtId="190" fontId="54" fillId="0" borderId="7" xfId="6" applyNumberFormat="1" applyFont="1" applyFill="1" applyBorder="1" applyAlignment="1" applyProtection="1">
      <alignment horizontal="right" vertical="center" wrapText="1"/>
      <protection locked="0"/>
    </xf>
    <xf numFmtId="190" fontId="54" fillId="0" borderId="48" xfId="6" applyNumberFormat="1" applyFont="1" applyFill="1" applyBorder="1" applyAlignment="1" applyProtection="1">
      <alignment horizontal="right" vertical="center" wrapText="1"/>
      <protection locked="0"/>
    </xf>
    <xf numFmtId="190" fontId="54" fillId="0" borderId="81" xfId="6" applyNumberFormat="1" applyFont="1" applyFill="1" applyBorder="1" applyAlignment="1" applyProtection="1">
      <alignment horizontal="right" vertical="center" wrapText="1"/>
      <protection locked="0"/>
    </xf>
    <xf numFmtId="190" fontId="54" fillId="0" borderId="11" xfId="6" applyNumberFormat="1" applyFont="1" applyFill="1" applyBorder="1" applyAlignment="1" applyProtection="1">
      <alignment horizontal="right" vertical="center" wrapText="1"/>
      <protection locked="0"/>
    </xf>
    <xf numFmtId="190" fontId="99" fillId="12" borderId="37" xfId="6" applyNumberFormat="1" applyFont="1" applyFill="1" applyBorder="1" applyAlignment="1" applyProtection="1">
      <alignment horizontal="center" vertical="center"/>
    </xf>
    <xf numFmtId="190" fontId="99" fillId="12" borderId="38" xfId="6" applyNumberFormat="1" applyFont="1" applyFill="1" applyBorder="1" applyAlignment="1" applyProtection="1">
      <alignment horizontal="center" vertical="center"/>
    </xf>
    <xf numFmtId="9" fontId="0" fillId="7" borderId="2" xfId="7" applyFont="1" applyFill="1" applyBorder="1" applyAlignment="1" applyProtection="1">
      <alignment horizontal="center" vertical="center"/>
    </xf>
    <xf numFmtId="0" fontId="1" fillId="7" borderId="0" xfId="0" applyFont="1" applyFill="1" applyAlignment="1">
      <alignment horizontal="center"/>
    </xf>
    <xf numFmtId="0" fontId="0" fillId="8" borderId="49" xfId="0" applyFill="1" applyBorder="1" applyAlignment="1">
      <alignment vertical="center"/>
    </xf>
    <xf numFmtId="0" fontId="3" fillId="11" borderId="0" xfId="0" applyFont="1" applyFill="1" applyAlignment="1">
      <alignment horizontal="right" vertical="center" wrapText="1"/>
    </xf>
    <xf numFmtId="0" fontId="86" fillId="0" borderId="49" xfId="0" applyFont="1" applyBorder="1" applyAlignment="1">
      <alignment horizontal="center" vertical="center" wrapText="1"/>
    </xf>
    <xf numFmtId="0" fontId="0" fillId="0" borderId="52" xfId="0" applyBorder="1"/>
    <xf numFmtId="0" fontId="55" fillId="0" borderId="49" xfId="0" applyFont="1" applyBorder="1" applyAlignment="1">
      <alignment wrapText="1"/>
    </xf>
    <xf numFmtId="0" fontId="54" fillId="0" borderId="50" xfId="0" applyFont="1" applyBorder="1" applyAlignment="1">
      <alignment vertical="center"/>
    </xf>
    <xf numFmtId="0" fontId="0" fillId="0" borderId="50" xfId="0" applyBorder="1" applyAlignment="1">
      <alignment vertical="center"/>
    </xf>
    <xf numFmtId="0" fontId="61" fillId="0" borderId="22" xfId="0" applyFont="1" applyBorder="1" applyAlignment="1">
      <alignment horizontal="justify" vertical="center"/>
    </xf>
    <xf numFmtId="0" fontId="61" fillId="0" borderId="2" xfId="0" applyFont="1" applyBorder="1" applyAlignment="1">
      <alignment horizontal="justify" vertical="center"/>
    </xf>
    <xf numFmtId="0" fontId="61" fillId="0" borderId="7" xfId="0" applyFont="1" applyBorder="1" applyAlignment="1">
      <alignment horizontal="justify" vertical="center"/>
    </xf>
    <xf numFmtId="0" fontId="62" fillId="18" borderId="51" xfId="0" applyFont="1" applyFill="1" applyBorder="1" applyAlignment="1">
      <alignment vertical="center" textRotation="90" wrapText="1"/>
    </xf>
    <xf numFmtId="0" fontId="62" fillId="18" borderId="52" xfId="0" applyFont="1" applyFill="1" applyBorder="1" applyAlignment="1">
      <alignment vertical="center" textRotation="90" wrapText="1"/>
    </xf>
    <xf numFmtId="0" fontId="62" fillId="18" borderId="53" xfId="0" applyFont="1" applyFill="1" applyBorder="1" applyAlignment="1">
      <alignment vertical="center" textRotation="90" wrapText="1"/>
    </xf>
    <xf numFmtId="0" fontId="62" fillId="18" borderId="49" xfId="0" applyFont="1" applyFill="1" applyBorder="1" applyAlignment="1">
      <alignment vertical="center" textRotation="90" wrapText="1"/>
    </xf>
    <xf numFmtId="0" fontId="62" fillId="18" borderId="50" xfId="0" applyFont="1" applyFill="1" applyBorder="1" applyAlignment="1">
      <alignment vertical="center" textRotation="90" wrapText="1"/>
    </xf>
    <xf numFmtId="0" fontId="0" fillId="8" borderId="86" xfId="0" applyFill="1" applyBorder="1"/>
    <xf numFmtId="0" fontId="0" fillId="8" borderId="49" xfId="0" applyFill="1" applyBorder="1"/>
    <xf numFmtId="174" fontId="0" fillId="8" borderId="0" xfId="0" applyNumberFormat="1" applyFill="1"/>
    <xf numFmtId="14" fontId="0" fillId="8" borderId="0" xfId="0" applyNumberFormat="1" applyFill="1"/>
    <xf numFmtId="0" fontId="0" fillId="12" borderId="16" xfId="0" applyFill="1" applyBorder="1"/>
    <xf numFmtId="0" fontId="0" fillId="11" borderId="53" xfId="0" applyFill="1" applyBorder="1"/>
    <xf numFmtId="15" fontId="3" fillId="0" borderId="0" xfId="0" applyNumberFormat="1" applyFont="1" applyAlignment="1">
      <alignment horizontal="center" vertical="center" wrapText="1"/>
    </xf>
    <xf numFmtId="15" fontId="3" fillId="0" borderId="50" xfId="0" applyNumberFormat="1" applyFont="1" applyBorder="1" applyAlignment="1">
      <alignment horizontal="center" vertical="center" wrapText="1"/>
    </xf>
    <xf numFmtId="9" fontId="44" fillId="0" borderId="4" xfId="0" applyNumberFormat="1" applyFont="1" applyBorder="1" applyAlignment="1" applyProtection="1">
      <alignment horizontal="center" vertical="center" wrapText="1"/>
      <protection locked="0"/>
    </xf>
    <xf numFmtId="0" fontId="53" fillId="0" borderId="49" xfId="0" applyFont="1" applyBorder="1" applyAlignment="1">
      <alignment vertical="center"/>
    </xf>
    <xf numFmtId="0" fontId="53" fillId="0" borderId="0" xfId="0" applyFont="1"/>
    <xf numFmtId="0" fontId="88" fillId="0" borderId="49" xfId="0" applyFont="1" applyBorder="1"/>
    <xf numFmtId="0" fontId="88" fillId="0" borderId="50" xfId="0" applyFont="1" applyBorder="1"/>
    <xf numFmtId="0" fontId="88" fillId="11" borderId="50" xfId="0" applyFont="1" applyFill="1" applyBorder="1"/>
    <xf numFmtId="0" fontId="96" fillId="11" borderId="49" xfId="0" applyFont="1" applyFill="1" applyBorder="1"/>
    <xf numFmtId="0" fontId="22" fillId="11" borderId="49" xfId="0" applyFont="1" applyFill="1" applyBorder="1" applyAlignment="1">
      <alignment wrapText="1"/>
    </xf>
    <xf numFmtId="0" fontId="22" fillId="11" borderId="0" xfId="0" applyFont="1" applyFill="1" applyAlignment="1">
      <alignment wrapText="1"/>
    </xf>
    <xf numFmtId="0" fontId="22" fillId="11" borderId="50" xfId="0" applyFont="1" applyFill="1" applyBorder="1" applyAlignment="1">
      <alignment wrapText="1"/>
    </xf>
    <xf numFmtId="0" fontId="106" fillId="11" borderId="49" xfId="0" applyFont="1" applyFill="1" applyBorder="1" applyAlignment="1">
      <alignment horizontal="center" vertical="center" wrapText="1"/>
    </xf>
    <xf numFmtId="0" fontId="106" fillId="11" borderId="0" xfId="0" applyFont="1" applyFill="1" applyAlignment="1">
      <alignment horizontal="center" vertical="center" wrapText="1"/>
    </xf>
    <xf numFmtId="0" fontId="26" fillId="0" borderId="49" xfId="0" applyFont="1" applyBorder="1" applyAlignment="1">
      <alignment horizontal="center" vertical="center" wrapText="1"/>
    </xf>
    <xf numFmtId="0" fontId="26" fillId="0" borderId="0" xfId="0" applyFont="1" applyAlignment="1">
      <alignment horizontal="center" vertical="center" wrapText="1"/>
    </xf>
    <xf numFmtId="0" fontId="33" fillId="11" borderId="0" xfId="0" applyFont="1" applyFill="1" applyAlignment="1">
      <alignment horizontal="center" vertical="center" wrapText="1"/>
    </xf>
    <xf numFmtId="0" fontId="33" fillId="11" borderId="0" xfId="0" applyFont="1" applyFill="1" applyAlignment="1">
      <alignment horizontal="center" vertical="center"/>
    </xf>
    <xf numFmtId="0" fontId="23" fillId="0" borderId="50" xfId="0" applyFont="1" applyBorder="1" applyAlignment="1">
      <alignment horizontal="center" vertical="center"/>
    </xf>
    <xf numFmtId="0" fontId="61" fillId="0" borderId="81" xfId="0" applyFont="1" applyBorder="1" applyAlignment="1">
      <alignment horizontal="center" vertical="center"/>
    </xf>
    <xf numFmtId="0" fontId="61" fillId="0" borderId="7" xfId="0" applyFont="1" applyBorder="1" applyAlignment="1">
      <alignment horizontal="center" vertical="center"/>
    </xf>
    <xf numFmtId="0" fontId="106" fillId="11" borderId="0" xfId="0" applyFont="1" applyFill="1" applyAlignment="1">
      <alignment vertical="center" wrapText="1"/>
    </xf>
    <xf numFmtId="0" fontId="106" fillId="0" borderId="0" xfId="0" applyFont="1" applyAlignment="1">
      <alignment horizontal="right" vertical="center" wrapText="1"/>
    </xf>
    <xf numFmtId="0" fontId="107" fillId="0" borderId="0" xfId="0" applyFont="1" applyAlignment="1">
      <alignment horizontal="right"/>
    </xf>
    <xf numFmtId="0" fontId="106" fillId="11" borderId="0" xfId="0" applyFont="1" applyFill="1" applyAlignment="1">
      <alignment horizontal="right" vertical="center" wrapText="1"/>
    </xf>
    <xf numFmtId="0" fontId="109" fillId="0" borderId="0" xfId="0" applyFont="1" applyAlignment="1">
      <alignment horizontal="right"/>
    </xf>
    <xf numFmtId="0" fontId="107" fillId="11" borderId="0" xfId="0" applyFont="1" applyFill="1" applyAlignment="1">
      <alignment horizontal="right"/>
    </xf>
    <xf numFmtId="0" fontId="107" fillId="0" borderId="0" xfId="0" applyFont="1" applyAlignment="1">
      <alignment horizontal="center" vertical="center"/>
    </xf>
    <xf numFmtId="0" fontId="32" fillId="0" borderId="50" xfId="0" applyFont="1" applyBorder="1"/>
    <xf numFmtId="0" fontId="53" fillId="0" borderId="36" xfId="0" applyFont="1" applyBorder="1" applyAlignment="1">
      <alignment vertical="center"/>
    </xf>
    <xf numFmtId="0" fontId="53" fillId="0" borderId="76" xfId="0" applyFont="1" applyBorder="1" applyAlignment="1">
      <alignment vertical="center" wrapText="1"/>
    </xf>
    <xf numFmtId="0" fontId="26" fillId="11" borderId="87" xfId="0" applyFont="1" applyFill="1" applyBorder="1" applyAlignment="1">
      <alignment vertical="center" wrapText="1"/>
    </xf>
    <xf numFmtId="0" fontId="26" fillId="11" borderId="87" xfId="0" applyFont="1" applyFill="1" applyBorder="1" applyAlignment="1">
      <alignment horizontal="center" vertical="center"/>
    </xf>
    <xf numFmtId="0" fontId="22" fillId="11" borderId="88" xfId="0" applyFont="1" applyFill="1" applyBorder="1"/>
    <xf numFmtId="0" fontId="26" fillId="11" borderId="0" xfId="0" applyFont="1" applyFill="1" applyAlignment="1">
      <alignment horizontal="center" vertical="center"/>
    </xf>
    <xf numFmtId="0" fontId="22" fillId="11" borderId="50" xfId="0" applyFont="1" applyFill="1" applyBorder="1"/>
    <xf numFmtId="3" fontId="31" fillId="11" borderId="0" xfId="0" applyNumberFormat="1" applyFont="1" applyFill="1" applyAlignment="1">
      <alignment horizontal="center" vertical="center"/>
    </xf>
    <xf numFmtId="0" fontId="31" fillId="11" borderId="0" xfId="0" applyFont="1" applyFill="1" applyAlignment="1">
      <alignment horizontal="center" vertical="center"/>
    </xf>
    <xf numFmtId="174" fontId="9" fillId="11" borderId="0" xfId="3" applyNumberFormat="1" applyFont="1" applyFill="1" applyBorder="1" applyProtection="1"/>
    <xf numFmtId="174" fontId="22" fillId="11" borderId="0" xfId="3" applyNumberFormat="1" applyFont="1" applyFill="1" applyBorder="1" applyProtection="1"/>
    <xf numFmtId="9" fontId="22" fillId="11" borderId="49" xfId="7" applyFont="1" applyFill="1" applyBorder="1" applyAlignment="1" applyProtection="1">
      <alignment vertical="center" wrapText="1"/>
    </xf>
    <xf numFmtId="0" fontId="61" fillId="11" borderId="22" xfId="0" applyFont="1" applyFill="1" applyBorder="1" applyAlignment="1">
      <alignment horizontal="center" vertical="center" wrapText="1"/>
    </xf>
    <xf numFmtId="0" fontId="61" fillId="11" borderId="2" xfId="0" applyFont="1" applyFill="1" applyBorder="1" applyAlignment="1">
      <alignment horizontal="center" vertical="center" wrapText="1"/>
    </xf>
    <xf numFmtId="0" fontId="61" fillId="11" borderId="81" xfId="0" applyFont="1" applyFill="1" applyBorder="1" applyAlignment="1">
      <alignment horizontal="center" vertical="center" wrapText="1"/>
    </xf>
    <xf numFmtId="0" fontId="0" fillId="0" borderId="53" xfId="0" applyBorder="1"/>
    <xf numFmtId="191" fontId="60" fillId="0" borderId="20" xfId="4" applyNumberFormat="1" applyFont="1" applyBorder="1" applyAlignment="1" applyProtection="1">
      <alignment horizontal="center" vertical="center" wrapText="1"/>
    </xf>
    <xf numFmtId="191" fontId="60" fillId="0" borderId="26" xfId="4" applyNumberFormat="1" applyFont="1" applyBorder="1" applyAlignment="1" applyProtection="1">
      <alignment horizontal="center" vertical="center" wrapText="1"/>
    </xf>
    <xf numFmtId="191" fontId="60" fillId="0" borderId="30" xfId="4" applyNumberFormat="1" applyFont="1" applyBorder="1" applyAlignment="1" applyProtection="1">
      <alignment horizontal="center" vertical="center" wrapText="1"/>
    </xf>
    <xf numFmtId="191" fontId="60" fillId="0" borderId="21" xfId="0" applyNumberFormat="1" applyFont="1" applyBorder="1" applyAlignment="1">
      <alignment horizontal="center" vertical="center" wrapText="1"/>
    </xf>
    <xf numFmtId="191" fontId="60" fillId="0" borderId="1" xfId="0" applyNumberFormat="1" applyFont="1" applyBorder="1" applyAlignment="1">
      <alignment horizontal="center" vertical="center" wrapText="1"/>
    </xf>
    <xf numFmtId="191" fontId="60" fillId="0" borderId="6" xfId="0" applyNumberFormat="1" applyFont="1" applyBorder="1" applyAlignment="1">
      <alignment horizontal="center" vertical="center" wrapText="1"/>
    </xf>
    <xf numFmtId="191" fontId="60" fillId="0" borderId="48" xfId="0" applyNumberFormat="1" applyFont="1" applyBorder="1" applyAlignment="1">
      <alignment horizontal="center" vertical="center" wrapText="1"/>
    </xf>
    <xf numFmtId="191" fontId="60" fillId="0" borderId="31" xfId="0" applyNumberFormat="1" applyFont="1" applyBorder="1" applyAlignment="1">
      <alignment horizontal="center" vertical="center" wrapText="1"/>
    </xf>
    <xf numFmtId="0" fontId="13" fillId="0" borderId="0" xfId="0" applyFont="1" applyAlignment="1">
      <alignment horizontal="left" vertical="center" wrapText="1"/>
    </xf>
    <xf numFmtId="191" fontId="60" fillId="0" borderId="22" xfId="4" applyNumberFormat="1" applyFont="1" applyBorder="1" applyAlignment="1" applyProtection="1">
      <alignment horizontal="center" vertical="center" wrapText="1"/>
    </xf>
    <xf numFmtId="191" fontId="60" fillId="0" borderId="2" xfId="4" applyNumberFormat="1" applyFont="1" applyBorder="1" applyAlignment="1" applyProtection="1">
      <alignment horizontal="center" vertical="center" wrapText="1"/>
    </xf>
    <xf numFmtId="191" fontId="60" fillId="0" borderId="11" xfId="4" applyNumberFormat="1" applyFont="1" applyBorder="1" applyAlignment="1" applyProtection="1">
      <alignment horizontal="center" vertical="center" wrapText="1"/>
    </xf>
    <xf numFmtId="191" fontId="60" fillId="0" borderId="2" xfId="0" applyNumberFormat="1" applyFont="1" applyBorder="1" applyAlignment="1">
      <alignment horizontal="center" vertical="center" wrapText="1"/>
    </xf>
    <xf numFmtId="191" fontId="60" fillId="0" borderId="7" xfId="0" applyNumberFormat="1" applyFont="1" applyBorder="1" applyAlignment="1">
      <alignment horizontal="center" vertical="center" wrapText="1"/>
    </xf>
    <xf numFmtId="191" fontId="60" fillId="0" borderId="81" xfId="0" applyNumberFormat="1" applyFont="1" applyBorder="1" applyAlignment="1">
      <alignment horizontal="center" vertical="center" wrapText="1"/>
    </xf>
    <xf numFmtId="190" fontId="84" fillId="12" borderId="16" xfId="6" applyNumberFormat="1" applyFont="1" applyFill="1" applyBorder="1" applyAlignment="1" applyProtection="1">
      <alignment horizontal="center" vertical="center"/>
    </xf>
    <xf numFmtId="4" fontId="115" fillId="0" borderId="0" xfId="0" applyNumberFormat="1" applyFont="1" applyAlignment="1">
      <alignment horizontal="center" vertical="center" wrapText="1"/>
    </xf>
    <xf numFmtId="0" fontId="61" fillId="8" borderId="0" xfId="0" applyFont="1" applyFill="1" applyAlignment="1">
      <alignment vertical="center"/>
    </xf>
    <xf numFmtId="0" fontId="59" fillId="0" borderId="36" xfId="0" applyFont="1" applyBorder="1" applyAlignment="1">
      <alignment vertical="center"/>
    </xf>
    <xf numFmtId="0" fontId="61" fillId="0" borderId="0" xfId="0" applyFont="1" applyAlignment="1">
      <alignment vertical="center"/>
    </xf>
    <xf numFmtId="0" fontId="61" fillId="8" borderId="0" xfId="0" applyFont="1" applyFill="1" applyAlignment="1">
      <alignment vertical="center" wrapText="1"/>
    </xf>
    <xf numFmtId="0" fontId="59" fillId="0" borderId="76" xfId="0" applyFont="1" applyBorder="1" applyAlignment="1">
      <alignment vertical="center" wrapText="1"/>
    </xf>
    <xf numFmtId="0" fontId="61" fillId="0" borderId="11" xfId="0" applyFont="1" applyBorder="1" applyAlignment="1">
      <alignment horizontal="justify" vertical="center"/>
    </xf>
    <xf numFmtId="10" fontId="61" fillId="0" borderId="32" xfId="7" applyNumberFormat="1" applyFont="1" applyBorder="1" applyAlignment="1" applyProtection="1">
      <alignment horizontal="center" vertical="center"/>
    </xf>
    <xf numFmtId="0" fontId="61" fillId="0" borderId="81" xfId="0" applyFont="1" applyBorder="1" applyAlignment="1">
      <alignment horizontal="justify" vertical="center"/>
    </xf>
    <xf numFmtId="10" fontId="61" fillId="0" borderId="67" xfId="7" applyNumberFormat="1" applyFont="1" applyBorder="1" applyAlignment="1" applyProtection="1">
      <alignment horizontal="center" vertical="center"/>
    </xf>
    <xf numFmtId="0" fontId="61" fillId="11" borderId="11" xfId="0" applyFont="1" applyFill="1" applyBorder="1" applyAlignment="1">
      <alignment vertical="center" wrapText="1"/>
    </xf>
    <xf numFmtId="0" fontId="61" fillId="11" borderId="7" xfId="0" applyFont="1" applyFill="1" applyBorder="1" applyAlignment="1">
      <alignment vertical="center" wrapText="1"/>
    </xf>
    <xf numFmtId="0" fontId="22" fillId="10" borderId="0" xfId="0" applyFont="1" applyFill="1" applyAlignment="1">
      <alignment vertical="center" wrapText="1"/>
    </xf>
    <xf numFmtId="0" fontId="22" fillId="10" borderId="2" xfId="0" applyFont="1" applyFill="1" applyBorder="1" applyAlignment="1">
      <alignment vertical="center" wrapText="1"/>
    </xf>
    <xf numFmtId="0" fontId="32" fillId="8" borderId="0" xfId="0" applyFont="1" applyFill="1" applyAlignment="1">
      <alignment horizontal="left"/>
    </xf>
    <xf numFmtId="0" fontId="22" fillId="8" borderId="0" xfId="0" applyFont="1" applyFill="1" applyAlignment="1">
      <alignment horizontal="left"/>
    </xf>
    <xf numFmtId="0" fontId="32" fillId="8" borderId="0" xfId="0" applyFont="1" applyFill="1" applyAlignment="1">
      <alignment horizontal="left" vertical="center"/>
    </xf>
    <xf numFmtId="17" fontId="22" fillId="8" borderId="0" xfId="0" applyNumberFormat="1" applyFont="1" applyFill="1"/>
    <xf numFmtId="190" fontId="54" fillId="0" borderId="5" xfId="6" applyNumberFormat="1" applyFont="1" applyFill="1" applyBorder="1" applyAlignment="1" applyProtection="1">
      <alignment horizontal="right" vertical="center" wrapText="1"/>
      <protection locked="0"/>
    </xf>
    <xf numFmtId="190" fontId="54" fillId="0" borderId="10" xfId="6" applyNumberFormat="1" applyFont="1" applyFill="1" applyBorder="1" applyAlignment="1" applyProtection="1">
      <alignment horizontal="right" vertical="center" wrapText="1"/>
      <protection locked="0"/>
    </xf>
    <xf numFmtId="190" fontId="54" fillId="0" borderId="66" xfId="6" applyNumberFormat="1" applyFont="1" applyFill="1" applyBorder="1" applyAlignment="1" applyProtection="1">
      <alignment horizontal="right" vertical="center" wrapText="1"/>
      <protection locked="0"/>
    </xf>
    <xf numFmtId="190" fontId="99" fillId="12" borderId="41" xfId="6" applyNumberFormat="1" applyFont="1" applyFill="1" applyBorder="1" applyAlignment="1" applyProtection="1">
      <alignment horizontal="center" vertical="center"/>
    </xf>
    <xf numFmtId="0" fontId="61" fillId="11" borderId="39" xfId="0" applyFont="1" applyFill="1" applyBorder="1" applyAlignment="1">
      <alignment horizontal="center" vertical="center" wrapText="1"/>
    </xf>
    <xf numFmtId="0" fontId="61" fillId="11" borderId="5" xfId="0" applyFont="1" applyFill="1" applyBorder="1" applyAlignment="1">
      <alignment horizontal="center" vertical="center" wrapText="1"/>
    </xf>
    <xf numFmtId="0" fontId="27" fillId="0" borderId="1" xfId="0" applyFont="1" applyBorder="1" applyAlignment="1">
      <alignment horizontal="center" vertical="center"/>
    </xf>
    <xf numFmtId="0" fontId="61" fillId="0" borderId="22" xfId="0" applyFont="1" applyBorder="1" applyAlignment="1">
      <alignment horizontal="center" vertical="center" wrapText="1"/>
    </xf>
    <xf numFmtId="0" fontId="61" fillId="0" borderId="2" xfId="0" applyFont="1" applyBorder="1" applyAlignment="1">
      <alignment horizontal="center" vertical="center" wrapText="1"/>
    </xf>
    <xf numFmtId="0" fontId="61" fillId="0" borderId="7" xfId="0" applyFont="1" applyBorder="1" applyAlignment="1">
      <alignment horizontal="center" vertical="center" wrapText="1"/>
    </xf>
    <xf numFmtId="0" fontId="0" fillId="11" borderId="49" xfId="0" applyFill="1" applyBorder="1" applyAlignment="1">
      <alignment vertical="center"/>
    </xf>
    <xf numFmtId="0" fontId="0" fillId="11" borderId="95" xfId="0" applyFill="1" applyBorder="1" applyAlignment="1">
      <alignment vertical="center"/>
    </xf>
    <xf numFmtId="0" fontId="0" fillId="11" borderId="95" xfId="0" applyFill="1" applyBorder="1"/>
    <xf numFmtId="0" fontId="0" fillId="8" borderId="50" xfId="0" applyFill="1" applyBorder="1"/>
    <xf numFmtId="189" fontId="6" fillId="8" borderId="50" xfId="0" applyNumberFormat="1" applyFont="1" applyFill="1" applyBorder="1"/>
    <xf numFmtId="0" fontId="22" fillId="8" borderId="0" xfId="0" applyFont="1" applyFill="1" applyAlignment="1">
      <alignment horizontal="center"/>
    </xf>
    <xf numFmtId="0" fontId="10" fillId="8" borderId="0" xfId="0" applyFont="1" applyFill="1" applyAlignment="1">
      <alignment horizontal="center" vertical="center"/>
    </xf>
    <xf numFmtId="170" fontId="22" fillId="8" borderId="0" xfId="0" applyNumberFormat="1" applyFont="1" applyFill="1" applyAlignment="1">
      <alignment horizontal="center" vertical="center"/>
    </xf>
    <xf numFmtId="169" fontId="61" fillId="19" borderId="22" xfId="0" applyNumberFormat="1" applyFont="1" applyFill="1" applyBorder="1" applyAlignment="1">
      <alignment horizontal="center" vertical="center"/>
    </xf>
    <xf numFmtId="169" fontId="61" fillId="19" borderId="2" xfId="0" applyNumberFormat="1" applyFont="1" applyFill="1" applyBorder="1" applyAlignment="1">
      <alignment horizontal="center" vertical="center"/>
    </xf>
    <xf numFmtId="169" fontId="61" fillId="19" borderId="11" xfId="0" applyNumberFormat="1" applyFont="1" applyFill="1" applyBorder="1" applyAlignment="1">
      <alignment horizontal="center" vertical="center"/>
    </xf>
    <xf numFmtId="169" fontId="61" fillId="19" borderId="7" xfId="0" applyNumberFormat="1" applyFont="1" applyFill="1" applyBorder="1" applyAlignment="1">
      <alignment horizontal="center" vertical="center"/>
    </xf>
    <xf numFmtId="0" fontId="3" fillId="8" borderId="0" xfId="0" applyFont="1" applyFill="1"/>
    <xf numFmtId="175" fontId="0" fillId="8" borderId="0" xfId="7" applyNumberFormat="1" applyFont="1" applyFill="1" applyAlignment="1" applyProtection="1">
      <alignment horizontal="center"/>
    </xf>
    <xf numFmtId="175" fontId="0" fillId="8" borderId="0" xfId="0" applyNumberFormat="1" applyFill="1"/>
    <xf numFmtId="0" fontId="54" fillId="0" borderId="50" xfId="0" applyFont="1" applyBorder="1" applyAlignment="1">
      <alignment horizontal="center" vertical="center" wrapText="1"/>
    </xf>
    <xf numFmtId="0" fontId="61" fillId="19" borderId="11" xfId="0" applyFont="1" applyFill="1" applyBorder="1" applyAlignment="1">
      <alignment horizontal="left" vertical="center" wrapText="1"/>
    </xf>
    <xf numFmtId="0" fontId="61" fillId="19" borderId="81" xfId="0" applyFont="1" applyFill="1" applyBorder="1" applyAlignment="1">
      <alignment horizontal="left" vertical="center" wrapText="1"/>
    </xf>
    <xf numFmtId="0" fontId="0" fillId="0" borderId="49" xfId="0" applyBorder="1" applyAlignment="1">
      <alignment vertical="center" wrapText="1"/>
    </xf>
    <xf numFmtId="0" fontId="1" fillId="0" borderId="49" xfId="0" applyFont="1" applyBorder="1"/>
    <xf numFmtId="0" fontId="53" fillId="11" borderId="50" xfId="0" applyFont="1" applyFill="1" applyBorder="1"/>
    <xf numFmtId="0" fontId="61" fillId="0" borderId="56" xfId="0" applyFont="1" applyBorder="1" applyAlignment="1" applyProtection="1">
      <alignment horizontal="justify" vertical="center" wrapText="1"/>
      <protection locked="0"/>
    </xf>
    <xf numFmtId="0" fontId="61" fillId="0" borderId="27" xfId="0" applyFont="1" applyBorder="1" applyAlignment="1" applyProtection="1">
      <alignment horizontal="justify" vertical="center" wrapText="1"/>
      <protection locked="0"/>
    </xf>
    <xf numFmtId="3" fontId="85" fillId="0" borderId="5" xfId="0" applyNumberFormat="1" applyFont="1" applyBorder="1" applyAlignment="1" applyProtection="1">
      <alignment horizontal="center" vertical="center" wrapText="1"/>
      <protection locked="0"/>
    </xf>
    <xf numFmtId="9" fontId="44" fillId="0" borderId="2" xfId="0" applyNumberFormat="1" applyFont="1" applyBorder="1" applyAlignment="1">
      <alignment horizontal="center" vertical="center" wrapText="1"/>
    </xf>
    <xf numFmtId="9" fontId="44" fillId="0" borderId="111" xfId="0" applyNumberFormat="1" applyFont="1" applyBorder="1" applyAlignment="1">
      <alignment horizontal="center" vertical="center" wrapText="1"/>
    </xf>
    <xf numFmtId="0" fontId="12" fillId="12" borderId="16" xfId="0" applyFont="1" applyFill="1" applyBorder="1" applyAlignment="1">
      <alignment vertical="center" wrapText="1"/>
    </xf>
    <xf numFmtId="0" fontId="12" fillId="12" borderId="35" xfId="0" applyFont="1" applyFill="1" applyBorder="1" applyAlignment="1">
      <alignment vertical="center" wrapText="1"/>
    </xf>
    <xf numFmtId="0" fontId="0" fillId="0" borderId="87" xfId="0" applyBorder="1"/>
    <xf numFmtId="0" fontId="0" fillId="0" borderId="88" xfId="0" applyBorder="1"/>
    <xf numFmtId="191" fontId="60" fillId="19" borderId="47" xfId="0" applyNumberFormat="1" applyFont="1" applyFill="1" applyBorder="1" applyAlignment="1">
      <alignment horizontal="right" vertical="center" wrapText="1"/>
    </xf>
    <xf numFmtId="191" fontId="60" fillId="0" borderId="21" xfId="0" applyNumberFormat="1" applyFont="1" applyBorder="1" applyAlignment="1">
      <alignment horizontal="right" vertical="center" wrapText="1"/>
    </xf>
    <xf numFmtId="191" fontId="60" fillId="0" borderId="22" xfId="0" applyNumberFormat="1" applyFont="1" applyBorder="1" applyAlignment="1">
      <alignment horizontal="right" vertical="center" wrapText="1"/>
    </xf>
    <xf numFmtId="191" fontId="60" fillId="0" borderId="24" xfId="0" applyNumberFormat="1" applyFont="1" applyBorder="1" applyAlignment="1">
      <alignment horizontal="right" vertical="center" wrapText="1"/>
    </xf>
    <xf numFmtId="191" fontId="60" fillId="19" borderId="56" xfId="0" applyNumberFormat="1" applyFont="1" applyFill="1" applyBorder="1" applyAlignment="1">
      <alignment horizontal="right" vertical="center" wrapText="1"/>
    </xf>
    <xf numFmtId="191" fontId="60" fillId="0" borderId="1" xfId="0" applyNumberFormat="1" applyFont="1" applyBorder="1" applyAlignment="1">
      <alignment horizontal="right" vertical="center" wrapText="1"/>
    </xf>
    <xf numFmtId="191" fontId="60" fillId="0" borderId="2" xfId="0" applyNumberFormat="1" applyFont="1" applyBorder="1" applyAlignment="1">
      <alignment horizontal="right" vertical="center" wrapText="1"/>
    </xf>
    <xf numFmtId="191" fontId="60" fillId="0" borderId="27" xfId="0" applyNumberFormat="1" applyFont="1" applyBorder="1" applyAlignment="1">
      <alignment horizontal="right" vertical="center" wrapText="1"/>
    </xf>
    <xf numFmtId="191" fontId="60" fillId="19" borderId="57" xfId="0" applyNumberFormat="1" applyFont="1" applyFill="1" applyBorder="1" applyAlignment="1">
      <alignment horizontal="right" vertical="center" wrapText="1"/>
    </xf>
    <xf numFmtId="191" fontId="60" fillId="0" borderId="6" xfId="0" applyNumberFormat="1" applyFont="1" applyBorder="1" applyAlignment="1">
      <alignment horizontal="right" vertical="center" wrapText="1"/>
    </xf>
    <xf numFmtId="191" fontId="60" fillId="0" borderId="7" xfId="0" applyNumberFormat="1" applyFont="1" applyBorder="1" applyAlignment="1">
      <alignment horizontal="right" vertical="center" wrapText="1"/>
    </xf>
    <xf numFmtId="191" fontId="60" fillId="0" borderId="55" xfId="0" applyNumberFormat="1" applyFont="1" applyBorder="1" applyAlignment="1">
      <alignment horizontal="right" vertical="center" wrapText="1"/>
    </xf>
    <xf numFmtId="191" fontId="60" fillId="19" borderId="18" xfId="0" applyNumberFormat="1" applyFont="1" applyFill="1" applyBorder="1" applyAlignment="1">
      <alignment horizontal="right" vertical="center" wrapText="1"/>
    </xf>
    <xf numFmtId="191" fontId="60" fillId="0" borderId="48" xfId="0" applyNumberFormat="1" applyFont="1" applyBorder="1" applyAlignment="1">
      <alignment horizontal="right" vertical="center" wrapText="1"/>
    </xf>
    <xf numFmtId="191" fontId="60" fillId="0" borderId="81" xfId="0" applyNumberFormat="1" applyFont="1" applyBorder="1" applyAlignment="1">
      <alignment horizontal="right" vertical="center" wrapText="1"/>
    </xf>
    <xf numFmtId="191" fontId="60" fillId="0" borderId="94" xfId="0" applyNumberFormat="1" applyFont="1" applyBorder="1" applyAlignment="1">
      <alignment horizontal="right" vertical="center" wrapText="1"/>
    </xf>
    <xf numFmtId="191" fontId="60" fillId="19" borderId="60" xfId="0" applyNumberFormat="1" applyFont="1" applyFill="1" applyBorder="1" applyAlignment="1">
      <alignment horizontal="right" vertical="center" wrapText="1"/>
    </xf>
    <xf numFmtId="191" fontId="60" fillId="0" borderId="31" xfId="0" applyNumberFormat="1" applyFont="1" applyBorder="1" applyAlignment="1">
      <alignment horizontal="right" vertical="center" wrapText="1"/>
    </xf>
    <xf numFmtId="191" fontId="60" fillId="0" borderId="11" xfId="0" applyNumberFormat="1" applyFont="1" applyBorder="1" applyAlignment="1">
      <alignment horizontal="right" vertical="center" wrapText="1"/>
    </xf>
    <xf numFmtId="191" fontId="60" fillId="0" borderId="34" xfId="0" applyNumberFormat="1" applyFont="1" applyBorder="1" applyAlignment="1">
      <alignment horizontal="right" vertical="center" wrapText="1"/>
    </xf>
    <xf numFmtId="0" fontId="53" fillId="0" borderId="49" xfId="0" applyFont="1" applyBorder="1" applyAlignment="1">
      <alignment horizontal="right" vertical="center" wrapText="1"/>
    </xf>
    <xf numFmtId="0" fontId="88" fillId="0" borderId="0" xfId="0" applyFont="1" applyAlignment="1">
      <alignment horizontal="left"/>
    </xf>
    <xf numFmtId="0" fontId="53" fillId="0" borderId="49" xfId="0" applyFont="1" applyBorder="1" applyAlignment="1">
      <alignment horizontal="left" vertical="center" wrapText="1"/>
    </xf>
    <xf numFmtId="0" fontId="54" fillId="0" borderId="34" xfId="0" applyFont="1" applyBorder="1" applyAlignment="1">
      <alignment vertical="center" wrapText="1"/>
    </xf>
    <xf numFmtId="0" fontId="61" fillId="19" borderId="2" xfId="0" applyFont="1" applyFill="1" applyBorder="1" applyAlignment="1">
      <alignment horizontal="left" vertical="center" wrapText="1"/>
    </xf>
    <xf numFmtId="0" fontId="61" fillId="19" borderId="22" xfId="0" applyFont="1" applyFill="1" applyBorder="1" applyAlignment="1">
      <alignment horizontal="left" vertical="center" wrapText="1"/>
    </xf>
    <xf numFmtId="0" fontId="61" fillId="19" borderId="7" xfId="0" applyFont="1" applyFill="1" applyBorder="1" applyAlignment="1">
      <alignment horizontal="left" vertical="center" wrapText="1"/>
    </xf>
    <xf numFmtId="0" fontId="53" fillId="0" borderId="60" xfId="0" applyFont="1" applyBorder="1" applyAlignment="1">
      <alignment vertical="center" wrapText="1"/>
    </xf>
    <xf numFmtId="0" fontId="54" fillId="0" borderId="60" xfId="0" applyFont="1" applyBorder="1" applyAlignment="1">
      <alignment vertical="center" wrapText="1"/>
    </xf>
    <xf numFmtId="0" fontId="55" fillId="0" borderId="30" xfId="0" applyFont="1" applyBorder="1" applyAlignment="1">
      <alignment wrapText="1"/>
    </xf>
    <xf numFmtId="0" fontId="84" fillId="11" borderId="115" xfId="0" applyFont="1" applyFill="1" applyBorder="1" applyAlignment="1" applyProtection="1">
      <alignment vertical="center"/>
      <protection locked="0"/>
    </xf>
    <xf numFmtId="0" fontId="53" fillId="11" borderId="0" xfId="0" applyFont="1" applyFill="1" applyAlignment="1">
      <alignment vertical="center" wrapText="1"/>
    </xf>
    <xf numFmtId="0" fontId="84" fillId="11" borderId="49" xfId="0" applyFont="1" applyFill="1" applyBorder="1" applyAlignment="1" applyProtection="1">
      <alignment horizontal="right" vertical="center"/>
      <protection locked="0"/>
    </xf>
    <xf numFmtId="0" fontId="54" fillId="0" borderId="30" xfId="0" applyFont="1" applyBorder="1" applyAlignment="1">
      <alignment vertical="center" wrapText="1"/>
    </xf>
    <xf numFmtId="0" fontId="83" fillId="0" borderId="60" xfId="0" applyFont="1" applyBorder="1" applyAlignment="1">
      <alignment vertical="center" wrapText="1"/>
    </xf>
    <xf numFmtId="0" fontId="54" fillId="0" borderId="49" xfId="0" applyFont="1" applyBorder="1"/>
    <xf numFmtId="0" fontId="54" fillId="0" borderId="50" xfId="0" applyFont="1" applyBorder="1"/>
    <xf numFmtId="0" fontId="106" fillId="11" borderId="0" xfId="0" applyFont="1" applyFill="1" applyAlignment="1">
      <alignment horizontal="center" vertical="center"/>
    </xf>
    <xf numFmtId="191" fontId="60" fillId="0" borderId="63" xfId="4" applyNumberFormat="1" applyFont="1" applyBorder="1" applyAlignment="1" applyProtection="1">
      <alignment horizontal="right" vertical="center" wrapText="1"/>
    </xf>
    <xf numFmtId="191" fontId="60" fillId="0" borderId="3" xfId="4" applyNumberFormat="1" applyFont="1" applyBorder="1" applyAlignment="1" applyProtection="1">
      <alignment horizontal="right" vertical="center" wrapText="1"/>
    </xf>
    <xf numFmtId="191" fontId="60" fillId="0" borderId="77" xfId="4" applyNumberFormat="1" applyFont="1" applyBorder="1" applyAlignment="1" applyProtection="1">
      <alignment horizontal="right" vertical="center" wrapText="1"/>
    </xf>
    <xf numFmtId="0" fontId="36" fillId="11" borderId="0" xfId="0" applyFont="1" applyFill="1" applyAlignment="1">
      <alignment horizontal="center" wrapText="1"/>
    </xf>
    <xf numFmtId="0" fontId="107" fillId="11" borderId="0" xfId="0" applyFont="1" applyFill="1" applyAlignment="1">
      <alignment horizontal="center" vertical="center"/>
    </xf>
    <xf numFmtId="0" fontId="107" fillId="11" borderId="0" xfId="0" applyFont="1" applyFill="1" applyAlignment="1">
      <alignment horizontal="justify" vertical="center" wrapText="1"/>
    </xf>
    <xf numFmtId="0" fontId="36" fillId="11" borderId="0" xfId="0" applyFont="1" applyFill="1" applyAlignment="1" applyProtection="1">
      <alignment horizontal="center" vertical="center"/>
      <protection locked="0"/>
    </xf>
    <xf numFmtId="0" fontId="107" fillId="11" borderId="0" xfId="0" applyFont="1" applyFill="1" applyAlignment="1">
      <alignment horizontal="center" vertical="center" wrapText="1"/>
    </xf>
    <xf numFmtId="0" fontId="36" fillId="11" borderId="0" xfId="0" applyFont="1" applyFill="1" applyAlignment="1">
      <alignment horizontal="center" vertical="center"/>
    </xf>
    <xf numFmtId="3" fontId="1" fillId="0" borderId="2" xfId="0" applyNumberFormat="1" applyFont="1" applyBorder="1" applyAlignment="1">
      <alignment vertical="center" wrapText="1"/>
    </xf>
    <xf numFmtId="0" fontId="8" fillId="0" borderId="2" xfId="0" applyFont="1" applyBorder="1" applyAlignment="1" applyProtection="1">
      <alignment vertical="center" wrapText="1"/>
      <protection locked="0"/>
    </xf>
    <xf numFmtId="0" fontId="10" fillId="11" borderId="49" xfId="0" applyFont="1" applyFill="1" applyBorder="1" applyAlignment="1">
      <alignment vertical="center" wrapText="1"/>
    </xf>
    <xf numFmtId="0" fontId="10" fillId="11" borderId="49" xfId="0" applyFont="1" applyFill="1" applyBorder="1" applyAlignment="1">
      <alignment horizontal="center" vertical="center" wrapText="1"/>
    </xf>
    <xf numFmtId="0" fontId="22" fillId="11" borderId="50" xfId="0" applyFont="1" applyFill="1" applyBorder="1" applyAlignment="1">
      <alignment vertical="center" wrapText="1"/>
    </xf>
    <xf numFmtId="9" fontId="33" fillId="2" borderId="0" xfId="7" applyFont="1" applyFill="1" applyBorder="1" applyAlignment="1" applyProtection="1">
      <alignment horizontal="center" vertical="center"/>
    </xf>
    <xf numFmtId="0" fontId="8" fillId="0" borderId="2" xfId="0" applyFont="1" applyBorder="1" applyAlignment="1" applyProtection="1">
      <alignment horizontal="center" vertical="center"/>
      <protection locked="0"/>
    </xf>
    <xf numFmtId="0" fontId="12" fillId="0" borderId="3" xfId="0" applyFont="1" applyBorder="1" applyAlignment="1">
      <alignment horizontal="center" vertical="center" wrapText="1"/>
    </xf>
    <xf numFmtId="0" fontId="12" fillId="0" borderId="32" xfId="0" applyFont="1" applyBorder="1" applyAlignment="1">
      <alignment horizontal="center" vertical="center" wrapText="1"/>
    </xf>
    <xf numFmtId="0" fontId="53" fillId="18" borderId="1" xfId="0" applyFont="1" applyFill="1" applyBorder="1" applyAlignment="1">
      <alignment horizontal="left" vertical="center"/>
    </xf>
    <xf numFmtId="0" fontId="60" fillId="0" borderId="2" xfId="0" applyFont="1" applyBorder="1" applyAlignment="1">
      <alignment horizontal="center" vertical="center"/>
    </xf>
    <xf numFmtId="9" fontId="60" fillId="0" borderId="2" xfId="7" applyFont="1" applyFill="1" applyBorder="1" applyAlignment="1" applyProtection="1">
      <alignment horizontal="center" vertical="center"/>
    </xf>
    <xf numFmtId="3" fontId="53" fillId="0" borderId="46" xfId="0" applyNumberFormat="1" applyFont="1" applyBorder="1" applyAlignment="1">
      <alignment horizontal="center" vertical="center"/>
    </xf>
    <xf numFmtId="0" fontId="53" fillId="0" borderId="50" xfId="0" applyFont="1" applyBorder="1" applyAlignment="1">
      <alignment vertical="center"/>
    </xf>
    <xf numFmtId="0" fontId="30" fillId="11" borderId="0" xfId="0" applyFont="1" applyFill="1" applyAlignment="1">
      <alignment horizontal="center" vertical="center"/>
    </xf>
    <xf numFmtId="3" fontId="53" fillId="11" borderId="12" xfId="0" applyNumberFormat="1" applyFont="1" applyFill="1" applyBorder="1" applyAlignment="1">
      <alignment horizontal="center" vertical="center"/>
    </xf>
    <xf numFmtId="0" fontId="53" fillId="11" borderId="50" xfId="0" applyFont="1" applyFill="1" applyBorder="1" applyAlignment="1">
      <alignment horizontal="center" vertical="center"/>
    </xf>
    <xf numFmtId="0" fontId="119" fillId="0" borderId="0" xfId="0" applyFont="1" applyAlignment="1">
      <alignment horizontal="center" vertical="center"/>
    </xf>
    <xf numFmtId="3" fontId="61" fillId="19" borderId="22" xfId="0" applyNumberFormat="1" applyFont="1" applyFill="1" applyBorder="1" applyAlignment="1">
      <alignment horizontal="center" vertical="center"/>
    </xf>
    <xf numFmtId="3" fontId="61" fillId="19" borderId="2" xfId="0" applyNumberFormat="1" applyFont="1" applyFill="1" applyBorder="1" applyAlignment="1">
      <alignment horizontal="center" vertical="center"/>
    </xf>
    <xf numFmtId="3" fontId="61" fillId="19" borderId="81" xfId="0" applyNumberFormat="1" applyFont="1" applyFill="1" applyBorder="1" applyAlignment="1">
      <alignment horizontal="center" vertical="center"/>
    </xf>
    <xf numFmtId="9" fontId="3" fillId="12" borderId="41" xfId="7" applyFont="1" applyFill="1" applyBorder="1" applyAlignment="1" applyProtection="1">
      <alignment horizontal="center" vertical="center"/>
    </xf>
    <xf numFmtId="9" fontId="3" fillId="12" borderId="15" xfId="7" applyFont="1" applyFill="1" applyBorder="1" applyAlignment="1" applyProtection="1">
      <alignment horizontal="center" vertical="center"/>
    </xf>
    <xf numFmtId="190" fontId="93" fillId="19" borderId="56" xfId="6" applyNumberFormat="1" applyFont="1" applyFill="1" applyBorder="1" applyAlignment="1" applyProtection="1">
      <alignment horizontal="right" vertical="center"/>
    </xf>
    <xf numFmtId="190" fontId="93" fillId="19" borderId="57" xfId="6" applyNumberFormat="1" applyFont="1" applyFill="1" applyBorder="1" applyAlignment="1" applyProtection="1">
      <alignment horizontal="right" vertical="center"/>
    </xf>
    <xf numFmtId="190" fontId="93" fillId="19" borderId="2" xfId="6" applyNumberFormat="1" applyFont="1" applyFill="1" applyBorder="1" applyAlignment="1" applyProtection="1">
      <alignment horizontal="right" vertical="center"/>
    </xf>
    <xf numFmtId="190" fontId="93" fillId="19" borderId="7" xfId="6" applyNumberFormat="1" applyFont="1" applyFill="1" applyBorder="1" applyAlignment="1" applyProtection="1">
      <alignment horizontal="right" vertical="center"/>
    </xf>
    <xf numFmtId="190" fontId="84" fillId="12" borderId="38" xfId="6" applyNumberFormat="1" applyFont="1" applyFill="1" applyBorder="1" applyAlignment="1" applyProtection="1">
      <alignment horizontal="center" vertical="center"/>
    </xf>
    <xf numFmtId="0" fontId="54" fillId="0" borderId="87" xfId="0" applyFont="1" applyBorder="1" applyAlignment="1">
      <alignment vertical="center"/>
    </xf>
    <xf numFmtId="0" fontId="54" fillId="0" borderId="88" xfId="0" applyFont="1" applyBorder="1" applyAlignment="1">
      <alignment vertical="center"/>
    </xf>
    <xf numFmtId="0" fontId="1" fillId="0" borderId="0" xfId="0" applyFont="1" applyAlignment="1">
      <alignment horizontal="center" vertical="center" wrapText="1"/>
    </xf>
    <xf numFmtId="0" fontId="0" fillId="0" borderId="51" xfId="0" applyBorder="1"/>
    <xf numFmtId="0" fontId="121" fillId="7" borderId="0" xfId="0" applyFont="1" applyFill="1" applyAlignment="1">
      <alignment horizontal="center" vertical="center"/>
    </xf>
    <xf numFmtId="0" fontId="121" fillId="7" borderId="0" xfId="0" applyFont="1" applyFill="1" applyAlignment="1">
      <alignment horizontal="right" vertical="center"/>
    </xf>
    <xf numFmtId="0" fontId="58" fillId="0" borderId="49" xfId="0" applyFont="1" applyBorder="1" applyAlignment="1">
      <alignment horizontal="center" vertical="center" wrapText="1"/>
    </xf>
    <xf numFmtId="0" fontId="77" fillId="0" borderId="49" xfId="0" applyFont="1" applyBorder="1" applyAlignment="1">
      <alignment horizontal="right" vertical="center" wrapText="1"/>
    </xf>
    <xf numFmtId="0" fontId="77" fillId="0" borderId="0" xfId="0" applyFont="1" applyAlignment="1">
      <alignment horizontal="left" vertical="center" wrapText="1"/>
    </xf>
    <xf numFmtId="0" fontId="122" fillId="8" borderId="0" xfId="0" applyFont="1" applyFill="1" applyAlignment="1">
      <alignment vertical="center" wrapText="1"/>
    </xf>
    <xf numFmtId="0" fontId="122" fillId="8" borderId="0" xfId="0" applyFont="1" applyFill="1" applyAlignment="1">
      <alignment vertical="center"/>
    </xf>
    <xf numFmtId="15" fontId="93" fillId="19" borderId="2" xfId="6" applyNumberFormat="1" applyFont="1" applyFill="1" applyBorder="1" applyAlignment="1" applyProtection="1">
      <alignment horizontal="center" vertical="center"/>
      <protection locked="0"/>
    </xf>
    <xf numFmtId="15" fontId="93" fillId="19" borderId="56" xfId="6" applyNumberFormat="1" applyFont="1" applyFill="1" applyBorder="1" applyAlignment="1" applyProtection="1">
      <alignment horizontal="center" vertical="center"/>
      <protection locked="0"/>
    </xf>
    <xf numFmtId="15" fontId="93" fillId="19" borderId="81" xfId="6" applyNumberFormat="1" applyFont="1" applyFill="1" applyBorder="1" applyAlignment="1" applyProtection="1">
      <alignment horizontal="center" vertical="center"/>
      <protection locked="0"/>
    </xf>
    <xf numFmtId="15" fontId="93" fillId="19" borderId="18" xfId="6" applyNumberFormat="1" applyFont="1" applyFill="1" applyBorder="1" applyAlignment="1" applyProtection="1">
      <alignment horizontal="center" vertical="center"/>
      <protection locked="0"/>
    </xf>
    <xf numFmtId="15" fontId="93" fillId="19" borderId="11" xfId="6" applyNumberFormat="1" applyFont="1" applyFill="1" applyBorder="1" applyAlignment="1" applyProtection="1">
      <alignment horizontal="center" vertical="center"/>
      <protection locked="0"/>
    </xf>
    <xf numFmtId="15" fontId="93" fillId="19" borderId="60" xfId="6" applyNumberFormat="1" applyFont="1" applyFill="1" applyBorder="1" applyAlignment="1" applyProtection="1">
      <alignment horizontal="center" vertical="center"/>
      <protection locked="0"/>
    </xf>
    <xf numFmtId="15" fontId="93" fillId="19" borderId="22" xfId="6" applyNumberFormat="1" applyFont="1" applyFill="1" applyBorder="1" applyAlignment="1" applyProtection="1">
      <alignment horizontal="center" vertical="center"/>
    </xf>
    <xf numFmtId="15" fontId="93" fillId="19" borderId="47" xfId="6" applyNumberFormat="1" applyFont="1" applyFill="1" applyBorder="1" applyAlignment="1" applyProtection="1">
      <alignment horizontal="center" vertical="center"/>
    </xf>
    <xf numFmtId="15" fontId="93" fillId="19" borderId="2" xfId="6" applyNumberFormat="1" applyFont="1" applyFill="1" applyBorder="1" applyAlignment="1" applyProtection="1">
      <alignment horizontal="center" vertical="center"/>
    </xf>
    <xf numFmtId="15" fontId="93" fillId="19" borderId="56" xfId="6" applyNumberFormat="1" applyFont="1" applyFill="1" applyBorder="1" applyAlignment="1" applyProtection="1">
      <alignment horizontal="center" vertical="center"/>
    </xf>
    <xf numFmtId="15" fontId="93" fillId="19" borderId="7" xfId="6" applyNumberFormat="1" applyFont="1" applyFill="1" applyBorder="1" applyAlignment="1" applyProtection="1">
      <alignment horizontal="center" vertical="center"/>
    </xf>
    <xf numFmtId="15" fontId="93" fillId="19" borderId="57" xfId="6" applyNumberFormat="1" applyFont="1" applyFill="1" applyBorder="1" applyAlignment="1" applyProtection="1">
      <alignment horizontal="center" vertical="center"/>
    </xf>
    <xf numFmtId="15" fontId="93" fillId="19" borderId="81" xfId="6" applyNumberFormat="1" applyFont="1" applyFill="1" applyBorder="1" applyAlignment="1" applyProtection="1">
      <alignment horizontal="center" vertical="center"/>
    </xf>
    <xf numFmtId="15" fontId="93" fillId="19" borderId="18" xfId="6" applyNumberFormat="1" applyFont="1" applyFill="1" applyBorder="1" applyAlignment="1" applyProtection="1">
      <alignment horizontal="center" vertical="center"/>
    </xf>
    <xf numFmtId="15" fontId="93" fillId="19" borderId="11" xfId="6" applyNumberFormat="1" applyFont="1" applyFill="1" applyBorder="1" applyAlignment="1" applyProtection="1">
      <alignment horizontal="center" vertical="center"/>
    </xf>
    <xf numFmtId="15" fontId="93" fillId="19" borderId="60" xfId="6" applyNumberFormat="1" applyFont="1" applyFill="1" applyBorder="1" applyAlignment="1" applyProtection="1">
      <alignment horizontal="center" vertical="center"/>
    </xf>
    <xf numFmtId="190" fontId="105" fillId="22" borderId="19" xfId="6" applyNumberFormat="1" applyFont="1" applyFill="1" applyBorder="1" applyAlignment="1" applyProtection="1">
      <alignment horizontal="right" vertical="center"/>
    </xf>
    <xf numFmtId="190" fontId="105" fillId="22" borderId="25" xfId="6" applyNumberFormat="1" applyFont="1" applyFill="1" applyBorder="1" applyAlignment="1" applyProtection="1">
      <alignment horizontal="right" vertical="center"/>
    </xf>
    <xf numFmtId="190" fontId="105" fillId="22" borderId="29" xfId="6" applyNumberFormat="1" applyFont="1" applyFill="1" applyBorder="1" applyAlignment="1" applyProtection="1">
      <alignment horizontal="right" vertical="center"/>
    </xf>
    <xf numFmtId="190" fontId="105" fillId="22" borderId="65" xfId="6" applyNumberFormat="1" applyFont="1" applyFill="1" applyBorder="1" applyAlignment="1" applyProtection="1">
      <alignment horizontal="right" vertical="center"/>
    </xf>
    <xf numFmtId="175" fontId="35" fillId="0" borderId="42" xfId="0" applyNumberFormat="1" applyFont="1" applyBorder="1" applyAlignment="1">
      <alignment horizontal="center" vertical="center" wrapText="1"/>
    </xf>
    <xf numFmtId="169" fontId="61" fillId="19" borderId="81" xfId="0" applyNumberFormat="1" applyFont="1" applyFill="1" applyBorder="1" applyAlignment="1">
      <alignment horizontal="center" vertical="center"/>
    </xf>
    <xf numFmtId="15" fontId="0" fillId="0" borderId="0" xfId="0" applyNumberFormat="1"/>
    <xf numFmtId="188" fontId="88" fillId="11" borderId="0" xfId="0" applyNumberFormat="1" applyFont="1" applyFill="1" applyAlignment="1">
      <alignment horizontal="left"/>
    </xf>
    <xf numFmtId="0" fontId="58" fillId="0" borderId="0" xfId="0" applyFont="1" applyAlignment="1">
      <alignment horizontal="center" vertical="center" wrapText="1"/>
    </xf>
    <xf numFmtId="0" fontId="58" fillId="0" borderId="50" xfId="0" applyFont="1" applyBorder="1" applyAlignment="1">
      <alignment horizontal="center" vertical="center" wrapText="1"/>
    </xf>
    <xf numFmtId="169" fontId="61" fillId="0" borderId="81" xfId="0" applyNumberFormat="1" applyFont="1" applyBorder="1" applyAlignment="1">
      <alignment vertical="center"/>
    </xf>
    <xf numFmtId="169" fontId="61" fillId="19" borderId="81" xfId="0" applyNumberFormat="1" applyFont="1" applyFill="1" applyBorder="1" applyAlignment="1">
      <alignment vertical="center"/>
    </xf>
    <xf numFmtId="169" fontId="61" fillId="0" borderId="2" xfId="0" applyNumberFormat="1" applyFont="1" applyBorder="1" applyAlignment="1">
      <alignment vertical="center"/>
    </xf>
    <xf numFmtId="169" fontId="61" fillId="19" borderId="2" xfId="0" applyNumberFormat="1" applyFont="1" applyFill="1" applyBorder="1" applyAlignment="1">
      <alignment vertical="center"/>
    </xf>
    <xf numFmtId="169" fontId="61" fillId="0" borderId="11" xfId="0" applyNumberFormat="1" applyFont="1" applyBorder="1" applyAlignment="1">
      <alignment vertical="center"/>
    </xf>
    <xf numFmtId="169" fontId="61" fillId="19" borderId="11" xfId="0" applyNumberFormat="1" applyFont="1" applyFill="1" applyBorder="1" applyAlignment="1">
      <alignment vertical="center"/>
    </xf>
    <xf numFmtId="169" fontId="61" fillId="0" borderId="22" xfId="0" applyNumberFormat="1" applyFont="1" applyBorder="1" applyAlignment="1">
      <alignment vertical="center"/>
    </xf>
    <xf numFmtId="169" fontId="61" fillId="19" borderId="22" xfId="0" applyNumberFormat="1" applyFont="1" applyFill="1" applyBorder="1" applyAlignment="1">
      <alignment vertical="center"/>
    </xf>
    <xf numFmtId="169" fontId="61" fillId="0" borderId="7" xfId="0" applyNumberFormat="1" applyFont="1" applyBorder="1" applyAlignment="1">
      <alignment vertical="center"/>
    </xf>
    <xf numFmtId="169" fontId="61" fillId="19" borderId="7" xfId="0" applyNumberFormat="1" applyFont="1" applyFill="1" applyBorder="1" applyAlignment="1">
      <alignment vertical="center"/>
    </xf>
    <xf numFmtId="9" fontId="61" fillId="19" borderId="67" xfId="7" applyFont="1" applyFill="1" applyBorder="1" applyAlignment="1" applyProtection="1">
      <alignment horizontal="center" vertical="center"/>
    </xf>
    <xf numFmtId="9" fontId="61" fillId="19" borderId="9" xfId="7" applyFont="1" applyFill="1" applyBorder="1" applyAlignment="1" applyProtection="1">
      <alignment horizontal="center" vertical="center"/>
    </xf>
    <xf numFmtId="0" fontId="93" fillId="11" borderId="113" xfId="0" applyFont="1" applyFill="1" applyBorder="1" applyAlignment="1" applyProtection="1">
      <alignment vertical="center"/>
      <protection locked="0"/>
    </xf>
    <xf numFmtId="0" fontId="0" fillId="11" borderId="0" xfId="0" applyFill="1" applyAlignment="1">
      <alignment vertical="center"/>
    </xf>
    <xf numFmtId="0" fontId="93" fillId="11" borderId="0" xfId="0" applyFont="1" applyFill="1" applyAlignment="1" applyProtection="1">
      <alignment vertical="center"/>
      <protection locked="0"/>
    </xf>
    <xf numFmtId="184" fontId="61" fillId="0" borderId="2" xfId="0" applyNumberFormat="1" applyFont="1" applyBorder="1" applyAlignment="1" applyProtection="1">
      <alignment vertical="center"/>
      <protection locked="0"/>
    </xf>
    <xf numFmtId="192" fontId="103" fillId="20" borderId="22" xfId="6" applyNumberFormat="1" applyFont="1" applyFill="1" applyBorder="1"/>
    <xf numFmtId="192" fontId="103" fillId="20" borderId="23" xfId="6" applyNumberFormat="1" applyFont="1" applyFill="1" applyBorder="1"/>
    <xf numFmtId="192" fontId="54" fillId="0" borderId="2" xfId="6" applyNumberFormat="1" applyFont="1" applyBorder="1"/>
    <xf numFmtId="192" fontId="54" fillId="0" borderId="4" xfId="6" applyNumberFormat="1" applyFont="1" applyBorder="1"/>
    <xf numFmtId="192" fontId="54" fillId="0" borderId="11" xfId="6" applyNumberFormat="1" applyFont="1" applyBorder="1"/>
    <xf numFmtId="192" fontId="54" fillId="0" borderId="32" xfId="6" applyNumberFormat="1" applyFont="1" applyBorder="1"/>
    <xf numFmtId="0" fontId="83" fillId="11" borderId="13" xfId="0" applyFont="1" applyFill="1" applyBorder="1" applyAlignment="1">
      <alignment vertical="center" wrapText="1"/>
    </xf>
    <xf numFmtId="192" fontId="83" fillId="0" borderId="2" xfId="6" applyNumberFormat="1" applyFont="1" applyBorder="1" applyAlignment="1">
      <alignment vertical="center"/>
    </xf>
    <xf numFmtId="192" fontId="83" fillId="0" borderId="27" xfId="6" applyNumberFormat="1" applyFont="1" applyBorder="1" applyAlignment="1">
      <alignment vertical="center"/>
    </xf>
    <xf numFmtId="0" fontId="54" fillId="8" borderId="0" xfId="0" applyFont="1" applyFill="1" applyAlignment="1">
      <alignment vertical="center"/>
    </xf>
    <xf numFmtId="192" fontId="83" fillId="0" borderId="7" xfId="6" applyNumberFormat="1" applyFont="1" applyBorder="1" applyAlignment="1">
      <alignment vertical="center"/>
    </xf>
    <xf numFmtId="192" fontId="83" fillId="0" borderId="55" xfId="6" applyNumberFormat="1" applyFont="1" applyBorder="1" applyAlignment="1">
      <alignment vertical="center"/>
    </xf>
    <xf numFmtId="0" fontId="53" fillId="0" borderId="0" xfId="0" applyFont="1" applyAlignment="1">
      <alignment horizontal="right"/>
    </xf>
    <xf numFmtId="0" fontId="86" fillId="0" borderId="0" xfId="0" applyFont="1" applyAlignment="1">
      <alignment vertical="center" wrapText="1"/>
    </xf>
    <xf numFmtId="0" fontId="13" fillId="0" borderId="0" xfId="0" applyFont="1" applyAlignment="1">
      <alignment vertical="center" wrapText="1"/>
    </xf>
    <xf numFmtId="15" fontId="3" fillId="0" borderId="0" xfId="0" applyNumberFormat="1" applyFont="1" applyAlignment="1">
      <alignment vertical="center" wrapText="1"/>
    </xf>
    <xf numFmtId="0" fontId="3" fillId="0" borderId="0" xfId="0" applyFont="1" applyAlignment="1">
      <alignment horizontal="right" vertical="center" wrapText="1"/>
    </xf>
    <xf numFmtId="14" fontId="2" fillId="0" borderId="0" xfId="0" applyNumberFormat="1" applyFont="1" applyAlignment="1">
      <alignment horizontal="center" vertical="center" wrapText="1"/>
    </xf>
    <xf numFmtId="0" fontId="3" fillId="0" borderId="0" xfId="0" applyFont="1" applyAlignment="1">
      <alignment horizontal="left" vertical="center" wrapText="1"/>
    </xf>
    <xf numFmtId="15" fontId="2" fillId="0" borderId="0" xfId="0" applyNumberFormat="1" applyFont="1" applyAlignment="1" applyProtection="1">
      <alignment horizontal="right" vertical="center" wrapText="1"/>
      <protection locked="0"/>
    </xf>
    <xf numFmtId="0" fontId="87" fillId="0" borderId="0" xfId="0" applyFont="1" applyAlignment="1">
      <alignment horizontal="center" vertical="center"/>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3" fontId="85" fillId="0" borderId="0" xfId="0" applyNumberFormat="1" applyFont="1" applyAlignment="1" applyProtection="1">
      <alignment horizontal="center" vertical="center" wrapText="1"/>
      <protection locked="0"/>
    </xf>
    <xf numFmtId="9" fontId="44"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175" fontId="35"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3" fontId="7" fillId="0" borderId="0" xfId="0" applyNumberFormat="1"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1" fontId="8" fillId="0" borderId="0" xfId="0" applyNumberFormat="1" applyFont="1" applyAlignment="1">
      <alignment horizontal="center" vertical="center" wrapText="1"/>
    </xf>
    <xf numFmtId="0" fontId="6" fillId="0" borderId="0" xfId="0" applyFont="1" applyAlignment="1" applyProtection="1">
      <alignment horizontal="justify" vertical="center" wrapText="1"/>
      <protection locked="0"/>
    </xf>
    <xf numFmtId="184" fontId="100" fillId="11" borderId="22" xfId="0" applyNumberFormat="1" applyFont="1" applyFill="1" applyBorder="1" applyAlignment="1">
      <alignment horizontal="right" vertical="center"/>
    </xf>
    <xf numFmtId="184" fontId="100" fillId="11" borderId="63" xfId="0" applyNumberFormat="1" applyFont="1" applyFill="1" applyBorder="1" applyAlignment="1">
      <alignment horizontal="right" vertical="center"/>
    </xf>
    <xf numFmtId="184" fontId="100" fillId="11" borderId="2" xfId="0" applyNumberFormat="1" applyFont="1" applyFill="1" applyBorder="1" applyAlignment="1">
      <alignment horizontal="right" vertical="center"/>
    </xf>
    <xf numFmtId="184" fontId="100" fillId="11" borderId="3" xfId="0" applyNumberFormat="1" applyFont="1" applyFill="1" applyBorder="1" applyAlignment="1">
      <alignment horizontal="right" vertical="center"/>
    </xf>
    <xf numFmtId="184" fontId="100" fillId="11" borderId="7" xfId="0" applyNumberFormat="1" applyFont="1" applyFill="1" applyBorder="1" applyAlignment="1">
      <alignment horizontal="right" vertical="center"/>
    </xf>
    <xf numFmtId="184" fontId="100" fillId="11" borderId="8" xfId="0" applyNumberFormat="1" applyFont="1" applyFill="1" applyBorder="1" applyAlignment="1">
      <alignment horizontal="right" vertical="center"/>
    </xf>
    <xf numFmtId="4" fontId="121" fillId="7" borderId="0" xfId="0" applyNumberFormat="1" applyFont="1" applyFill="1" applyAlignment="1">
      <alignment horizontal="right" vertical="center"/>
    </xf>
    <xf numFmtId="169" fontId="66" fillId="7" borderId="83" xfId="0" applyNumberFormat="1" applyFont="1" applyFill="1" applyBorder="1" applyAlignment="1">
      <alignment vertical="center"/>
    </xf>
    <xf numFmtId="169" fontId="66" fillId="7" borderId="119" xfId="0" applyNumberFormat="1" applyFont="1" applyFill="1" applyBorder="1" applyAlignment="1">
      <alignment vertical="center"/>
    </xf>
    <xf numFmtId="169" fontId="66" fillId="7" borderId="120" xfId="0" applyNumberFormat="1" applyFont="1" applyFill="1" applyBorder="1" applyAlignment="1">
      <alignment vertical="center"/>
    </xf>
    <xf numFmtId="169" fontId="66" fillId="7" borderId="121" xfId="0" applyNumberFormat="1" applyFont="1" applyFill="1" applyBorder="1" applyAlignment="1">
      <alignment vertical="center"/>
    </xf>
    <xf numFmtId="0" fontId="3" fillId="7" borderId="0" xfId="0" applyFont="1" applyFill="1"/>
    <xf numFmtId="0" fontId="3" fillId="18" borderId="43" xfId="0" applyFont="1" applyFill="1" applyBorder="1" applyAlignment="1">
      <alignment horizontal="center" vertical="center"/>
    </xf>
    <xf numFmtId="0" fontId="3" fillId="18" borderId="44" xfId="0" applyFont="1" applyFill="1" applyBorder="1" applyAlignment="1">
      <alignment horizontal="center" vertical="center"/>
    </xf>
    <xf numFmtId="191" fontId="60" fillId="0" borderId="81" xfId="4" applyNumberFormat="1" applyFont="1" applyBorder="1" applyAlignment="1" applyProtection="1">
      <alignment horizontal="center" vertical="center" wrapText="1"/>
    </xf>
    <xf numFmtId="191" fontId="60" fillId="0" borderId="7" xfId="4" applyNumberFormat="1" applyFont="1" applyBorder="1" applyAlignment="1" applyProtection="1">
      <alignment horizontal="center" vertical="center" wrapText="1"/>
    </xf>
    <xf numFmtId="190" fontId="93" fillId="19" borderId="81" xfId="6" applyNumberFormat="1" applyFont="1" applyFill="1" applyBorder="1" applyAlignment="1" applyProtection="1">
      <alignment horizontal="right" vertical="center"/>
    </xf>
    <xf numFmtId="190" fontId="93" fillId="19" borderId="18" xfId="6" applyNumberFormat="1" applyFont="1" applyFill="1" applyBorder="1" applyAlignment="1" applyProtection="1">
      <alignment horizontal="right" vertical="center"/>
    </xf>
    <xf numFmtId="0" fontId="3" fillId="18" borderId="100" xfId="0" applyFont="1" applyFill="1" applyBorder="1" applyAlignment="1">
      <alignment horizontal="center" vertical="center"/>
    </xf>
    <xf numFmtId="190" fontId="54" fillId="0" borderId="63" xfId="6" applyNumberFormat="1" applyFont="1" applyFill="1" applyBorder="1" applyAlignment="1" applyProtection="1">
      <alignment horizontal="right" vertical="center" wrapText="1"/>
      <protection locked="0"/>
    </xf>
    <xf numFmtId="190" fontId="54" fillId="0" borderId="3" xfId="6" applyNumberFormat="1" applyFont="1" applyFill="1" applyBorder="1" applyAlignment="1" applyProtection="1">
      <alignment horizontal="right" vertical="center" wrapText="1"/>
      <protection locked="0"/>
    </xf>
    <xf numFmtId="190" fontId="54" fillId="0" borderId="8" xfId="6" applyNumberFormat="1" applyFont="1" applyFill="1" applyBorder="1" applyAlignment="1" applyProtection="1">
      <alignment horizontal="right" vertical="center" wrapText="1"/>
      <protection locked="0"/>
    </xf>
    <xf numFmtId="190" fontId="54" fillId="0" borderId="83" xfId="6" applyNumberFormat="1" applyFont="1" applyFill="1" applyBorder="1" applyAlignment="1" applyProtection="1">
      <alignment horizontal="right" vertical="center" wrapText="1"/>
      <protection locked="0"/>
    </xf>
    <xf numFmtId="190" fontId="54" fillId="0" borderId="77" xfId="6" applyNumberFormat="1" applyFont="1" applyFill="1" applyBorder="1" applyAlignment="1" applyProtection="1">
      <alignment horizontal="right" vertical="center" wrapText="1"/>
      <protection locked="0"/>
    </xf>
    <xf numFmtId="190" fontId="99" fillId="12" borderId="14" xfId="6" applyNumberFormat="1" applyFont="1" applyFill="1" applyBorder="1" applyAlignment="1" applyProtection="1">
      <alignment horizontal="center" vertical="center"/>
    </xf>
    <xf numFmtId="190" fontId="105" fillId="22" borderId="33" xfId="6" applyNumberFormat="1" applyFont="1" applyFill="1" applyBorder="1" applyAlignment="1" applyProtection="1">
      <alignment horizontal="right" vertical="center"/>
    </xf>
    <xf numFmtId="3" fontId="8" fillId="0" borderId="26" xfId="0" applyNumberFormat="1" applyFont="1" applyBorder="1" applyAlignment="1">
      <alignment horizontal="center" vertical="center" wrapText="1"/>
    </xf>
    <xf numFmtId="0" fontId="2" fillId="0" borderId="1" xfId="8" applyFont="1" applyBorder="1" applyAlignment="1">
      <alignment horizontal="center" vertical="center" wrapText="1"/>
    </xf>
    <xf numFmtId="0" fontId="2" fillId="0" borderId="2" xfId="8" applyFont="1" applyBorder="1" applyAlignment="1">
      <alignment horizontal="center" vertical="center" wrapText="1"/>
    </xf>
    <xf numFmtId="0" fontId="2" fillId="0" borderId="4" xfId="8" applyFont="1" applyBorder="1" applyAlignment="1">
      <alignment horizontal="center" vertical="center" wrapText="1"/>
    </xf>
    <xf numFmtId="3" fontId="6" fillId="0" borderId="26"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116" fillId="0" borderId="25" xfId="0" applyFont="1" applyBorder="1" applyAlignment="1">
      <alignment horizontal="center" vertical="center"/>
    </xf>
    <xf numFmtId="3" fontId="116" fillId="0" borderId="65" xfId="0" applyNumberFormat="1" applyFont="1" applyBorder="1" applyAlignment="1">
      <alignment horizontal="center" vertical="center"/>
    </xf>
    <xf numFmtId="0" fontId="125" fillId="23" borderId="25" xfId="9" applyFont="1" applyBorder="1" applyAlignment="1" applyProtection="1">
      <alignment horizontal="center" vertical="center"/>
    </xf>
    <xf numFmtId="3" fontId="54" fillId="0" borderId="25" xfId="0" applyNumberFormat="1" applyFont="1" applyBorder="1" applyAlignment="1">
      <alignment horizontal="center" vertical="center"/>
    </xf>
    <xf numFmtId="0" fontId="116" fillId="0" borderId="1" xfId="0" applyFont="1" applyBorder="1" applyAlignment="1" applyProtection="1">
      <alignment horizontal="center" vertical="center"/>
      <protection locked="0"/>
    </xf>
    <xf numFmtId="0" fontId="116" fillId="0" borderId="2" xfId="0" applyFont="1" applyBorder="1" applyAlignment="1" applyProtection="1">
      <alignment horizontal="center" vertical="center"/>
      <protection locked="0"/>
    </xf>
    <xf numFmtId="0" fontId="116" fillId="0" borderId="4" xfId="0" applyFont="1" applyBorder="1" applyAlignment="1" applyProtection="1">
      <alignment horizontal="center" vertical="center"/>
      <protection locked="0"/>
    </xf>
    <xf numFmtId="0" fontId="116" fillId="0" borderId="5" xfId="0" applyFont="1" applyBorder="1" applyAlignment="1" applyProtection="1">
      <alignment horizontal="center" vertical="center"/>
      <protection locked="0"/>
    </xf>
    <xf numFmtId="0" fontId="116" fillId="0" borderId="3" xfId="0" applyFont="1" applyBorder="1" applyAlignment="1" applyProtection="1">
      <alignment horizontal="center" vertical="center"/>
      <protection locked="0"/>
    </xf>
    <xf numFmtId="3" fontId="126" fillId="0" borderId="25" xfId="0" applyNumberFormat="1" applyFont="1" applyBorder="1" applyAlignment="1">
      <alignment horizontal="center" vertical="center"/>
    </xf>
    <xf numFmtId="3" fontId="116" fillId="0" borderId="25" xfId="0" applyNumberFormat="1" applyFont="1" applyBorder="1" applyAlignment="1">
      <alignment horizontal="center" vertical="center"/>
    </xf>
    <xf numFmtId="0" fontId="116" fillId="11" borderId="25" xfId="0" applyFont="1" applyFill="1" applyBorder="1" applyAlignment="1" applyProtection="1">
      <alignment horizontal="center" vertical="center"/>
      <protection locked="0"/>
    </xf>
    <xf numFmtId="0" fontId="119" fillId="0" borderId="26" xfId="0" applyFont="1" applyBorder="1" applyAlignment="1">
      <alignment horizontal="center" vertical="center"/>
    </xf>
    <xf numFmtId="0" fontId="119" fillId="0" borderId="56" xfId="0" applyFont="1" applyBorder="1" applyAlignment="1">
      <alignment horizontal="center" vertical="center"/>
    </xf>
    <xf numFmtId="0" fontId="119" fillId="0" borderId="27" xfId="0" applyFont="1" applyBorder="1" applyAlignment="1">
      <alignment horizontal="center" vertical="center"/>
    </xf>
    <xf numFmtId="0" fontId="116" fillId="0" borderId="29" xfId="0" applyFont="1" applyBorder="1" applyAlignment="1">
      <alignment horizontal="center" vertical="center"/>
    </xf>
    <xf numFmtId="3" fontId="116" fillId="0" borderId="29" xfId="0" applyNumberFormat="1" applyFont="1" applyBorder="1" applyAlignment="1">
      <alignment horizontal="center" vertical="center"/>
    </xf>
    <xf numFmtId="0" fontId="2" fillId="0" borderId="48"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1" xfId="8" applyFont="1" applyBorder="1" applyAlignment="1">
      <alignment horizontal="center" vertical="center" wrapText="1"/>
    </xf>
    <xf numFmtId="0" fontId="2" fillId="0" borderId="111" xfId="8" applyFont="1" applyBorder="1" applyAlignment="1">
      <alignment horizontal="center" vertical="center" wrapText="1"/>
    </xf>
    <xf numFmtId="0" fontId="2" fillId="0" borderId="74" xfId="8" applyFont="1" applyBorder="1" applyAlignment="1">
      <alignment horizontal="center" vertical="center" wrapText="1"/>
    </xf>
    <xf numFmtId="174" fontId="116" fillId="0" borderId="25" xfId="3" applyNumberFormat="1" applyFont="1" applyFill="1" applyBorder="1" applyAlignment="1" applyProtection="1">
      <alignment horizontal="center" vertical="center"/>
    </xf>
    <xf numFmtId="174" fontId="116" fillId="0" borderId="25" xfId="0" applyNumberFormat="1" applyFont="1" applyBorder="1" applyAlignment="1">
      <alignment horizontal="center" vertical="center"/>
    </xf>
    <xf numFmtId="1" fontId="125" fillId="23" borderId="25" xfId="9" applyNumberFormat="1" applyFont="1" applyBorder="1" applyAlignment="1" applyProtection="1">
      <alignment horizontal="center" vertical="center"/>
    </xf>
    <xf numFmtId="193" fontId="116" fillId="0" borderId="25" xfId="3" applyNumberFormat="1" applyFont="1" applyFill="1" applyBorder="1" applyAlignment="1" applyProtection="1">
      <alignment horizontal="center" vertical="center"/>
    </xf>
    <xf numFmtId="174" fontId="125" fillId="23" borderId="25" xfId="3" applyNumberFormat="1" applyFont="1" applyFill="1" applyBorder="1" applyAlignment="1" applyProtection="1">
      <alignment horizontal="left" vertical="center"/>
    </xf>
    <xf numFmtId="179" fontId="121" fillId="7" borderId="0" xfId="0" applyNumberFormat="1" applyFont="1" applyFill="1" applyAlignment="1">
      <alignment horizontal="right" vertical="center"/>
    </xf>
    <xf numFmtId="0" fontId="3" fillId="11" borderId="2" xfId="0" applyFont="1" applyFill="1" applyBorder="1" applyAlignment="1">
      <alignment horizontal="center" vertical="center"/>
    </xf>
    <xf numFmtId="0" fontId="53" fillId="11" borderId="20" xfId="0" applyFont="1" applyFill="1" applyBorder="1" applyAlignment="1">
      <alignment vertical="center" wrapText="1"/>
    </xf>
    <xf numFmtId="0" fontId="53" fillId="11" borderId="47" xfId="0" applyFont="1" applyFill="1" applyBorder="1" applyAlignment="1">
      <alignment vertical="center" wrapText="1"/>
    </xf>
    <xf numFmtId="0" fontId="53" fillId="11" borderId="24" xfId="0" applyFont="1" applyFill="1" applyBorder="1" applyAlignment="1">
      <alignment vertical="center" wrapText="1"/>
    </xf>
    <xf numFmtId="0" fontId="6" fillId="0" borderId="2" xfId="0" applyFont="1" applyBorder="1" applyAlignment="1">
      <alignment horizontal="center" vertical="center" wrapText="1"/>
    </xf>
    <xf numFmtId="0" fontId="1" fillId="0" borderId="0" xfId="0" applyFont="1" applyAlignment="1">
      <alignment vertical="center"/>
    </xf>
    <xf numFmtId="174" fontId="0" fillId="8" borderId="0" xfId="0" applyNumberFormat="1" applyFill="1" applyAlignment="1">
      <alignment vertical="center"/>
    </xf>
    <xf numFmtId="0" fontId="6" fillId="0" borderId="2"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left" vertical="center"/>
    </xf>
    <xf numFmtId="0" fontId="1" fillId="0" borderId="5" xfId="0" applyFont="1" applyBorder="1" applyAlignment="1">
      <alignment horizontal="left" vertical="center"/>
    </xf>
    <xf numFmtId="49" fontId="1" fillId="0" borderId="2" xfId="0" applyNumberFormat="1" applyFont="1" applyBorder="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vertical="center"/>
    </xf>
    <xf numFmtId="0" fontId="3" fillId="0" borderId="0" xfId="0" applyFont="1" applyAlignment="1">
      <alignment vertical="center"/>
    </xf>
    <xf numFmtId="3" fontId="1" fillId="0" borderId="0" xfId="0" applyNumberFormat="1" applyFont="1" applyAlignment="1">
      <alignment vertical="center"/>
    </xf>
    <xf numFmtId="1" fontId="78" fillId="0" borderId="0" xfId="0" applyNumberFormat="1" applyFont="1" applyAlignment="1">
      <alignment horizontal="center" vertical="center"/>
    </xf>
    <xf numFmtId="170" fontId="78" fillId="0" borderId="0" xfId="0" applyNumberFormat="1" applyFont="1" applyAlignment="1">
      <alignment horizontal="center" vertical="center"/>
    </xf>
    <xf numFmtId="1" fontId="129" fillId="0" borderId="0" xfId="0" applyNumberFormat="1" applyFont="1" applyAlignment="1">
      <alignment horizontal="center" vertical="center"/>
    </xf>
    <xf numFmtId="170" fontId="129" fillId="0" borderId="0" xfId="0" applyNumberFormat="1" applyFont="1" applyAlignment="1">
      <alignment horizontal="center" vertical="center"/>
    </xf>
    <xf numFmtId="1" fontId="1" fillId="0" borderId="0" xfId="0" applyNumberFormat="1" applyFont="1" applyAlignment="1">
      <alignment horizontal="center" vertical="center"/>
    </xf>
    <xf numFmtId="170" fontId="1" fillId="0" borderId="0" xfId="0" applyNumberFormat="1" applyFont="1" applyAlignment="1">
      <alignment horizontal="center" vertical="center"/>
    </xf>
    <xf numFmtId="3" fontId="6" fillId="0" borderId="2" xfId="0" applyNumberFormat="1" applyFont="1" applyBorder="1" applyAlignment="1">
      <alignment vertical="center" wrapText="1"/>
    </xf>
    <xf numFmtId="174" fontId="3" fillId="11" borderId="2" xfId="3" applyNumberFormat="1" applyFont="1" applyFill="1" applyBorder="1" applyAlignment="1" applyProtection="1">
      <alignment horizontal="center" vertical="center"/>
    </xf>
    <xf numFmtId="9" fontId="0" fillId="11" borderId="2" xfId="7" applyFont="1" applyFill="1" applyBorder="1" applyAlignment="1" applyProtection="1">
      <alignment horizontal="center" vertical="center"/>
      <protection locked="0"/>
    </xf>
    <xf numFmtId="174" fontId="0" fillId="11" borderId="2" xfId="3" applyNumberFormat="1" applyFont="1" applyFill="1" applyBorder="1" applyAlignment="1" applyProtection="1">
      <alignment vertical="center"/>
    </xf>
    <xf numFmtId="174" fontId="0" fillId="11" borderId="2" xfId="3" applyNumberFormat="1" applyFont="1" applyFill="1" applyBorder="1" applyAlignment="1" applyProtection="1">
      <alignment vertical="center" wrapText="1"/>
    </xf>
    <xf numFmtId="174" fontId="0" fillId="0" borderId="0" xfId="0" applyNumberFormat="1" applyAlignment="1">
      <alignment vertical="center"/>
    </xf>
    <xf numFmtId="174" fontId="3" fillId="12" borderId="2" xfId="3" applyNumberFormat="1" applyFont="1" applyFill="1" applyBorder="1" applyAlignment="1" applyProtection="1">
      <alignment vertical="center"/>
    </xf>
    <xf numFmtId="1" fontId="9" fillId="0" borderId="26" xfId="0" applyNumberFormat="1" applyFont="1" applyBorder="1" applyAlignment="1" applyProtection="1">
      <alignment horizontal="center" vertical="center" wrapText="1"/>
      <protection locked="0"/>
    </xf>
    <xf numFmtId="9" fontId="26" fillId="0" borderId="18" xfId="7" applyFont="1" applyFill="1" applyBorder="1" applyAlignment="1" applyProtection="1">
      <alignment horizontal="center" vertical="center"/>
    </xf>
    <xf numFmtId="0" fontId="53" fillId="26" borderId="1" xfId="0" applyFont="1" applyFill="1" applyBorder="1" applyAlignment="1">
      <alignment vertical="center" wrapText="1"/>
    </xf>
    <xf numFmtId="0" fontId="53" fillId="26" borderId="1" xfId="0" applyFont="1" applyFill="1" applyBorder="1" applyAlignment="1">
      <alignment horizontal="left" vertical="center"/>
    </xf>
    <xf numFmtId="0" fontId="61" fillId="0" borderId="76" xfId="0" applyFont="1" applyBorder="1" applyAlignment="1">
      <alignment horizontal="center" vertical="center" wrapText="1"/>
    </xf>
    <xf numFmtId="0" fontId="54" fillId="0" borderId="50" xfId="0" applyFont="1" applyBorder="1" applyAlignment="1">
      <alignment horizontal="center" vertical="center"/>
    </xf>
    <xf numFmtId="0" fontId="27" fillId="0" borderId="0" xfId="0" applyFont="1" applyAlignment="1">
      <alignment horizontal="center" vertical="center"/>
    </xf>
    <xf numFmtId="0" fontId="106" fillId="26" borderId="0" xfId="0" applyFont="1" applyFill="1" applyAlignment="1" applyProtection="1">
      <alignment horizontal="center" vertical="center" wrapText="1"/>
      <protection locked="0"/>
    </xf>
    <xf numFmtId="0" fontId="10" fillId="26" borderId="0" xfId="0" applyFont="1" applyFill="1" applyAlignment="1" applyProtection="1">
      <alignment horizontal="center" vertical="center"/>
      <protection locked="0"/>
    </xf>
    <xf numFmtId="0" fontId="10" fillId="26" borderId="0" xfId="0" applyFont="1" applyFill="1" applyAlignment="1">
      <alignment horizontal="center" vertical="center"/>
    </xf>
    <xf numFmtId="0" fontId="106" fillId="26" borderId="38" xfId="0" applyFont="1" applyFill="1" applyBorder="1" applyAlignment="1">
      <alignment horizontal="center" vertical="center"/>
    </xf>
    <xf numFmtId="0" fontId="36" fillId="26" borderId="35" xfId="0" applyFont="1" applyFill="1" applyBorder="1" applyAlignment="1">
      <alignment horizontal="center" wrapText="1"/>
    </xf>
    <xf numFmtId="0" fontId="53" fillId="24" borderId="1" xfId="0" applyFont="1" applyFill="1" applyBorder="1" applyAlignment="1">
      <alignment vertical="center" wrapText="1"/>
    </xf>
    <xf numFmtId="0" fontId="53" fillId="24" borderId="2" xfId="0" applyFont="1" applyFill="1" applyBorder="1" applyAlignment="1">
      <alignment horizontal="right" vertical="center" wrapText="1"/>
    </xf>
    <xf numFmtId="1" fontId="33" fillId="24" borderId="13" xfId="0" applyNumberFormat="1" applyFont="1" applyFill="1" applyBorder="1" applyAlignment="1">
      <alignment horizontal="center" vertical="center" wrapText="1"/>
    </xf>
    <xf numFmtId="0" fontId="33" fillId="24" borderId="61" xfId="0" applyFont="1" applyFill="1" applyBorder="1" applyAlignment="1">
      <alignment horizontal="center" vertical="center" wrapText="1"/>
    </xf>
    <xf numFmtId="0" fontId="33" fillId="24" borderId="16" xfId="0" applyFont="1" applyFill="1" applyBorder="1" applyAlignment="1">
      <alignment horizontal="center" vertical="center" wrapText="1"/>
    </xf>
    <xf numFmtId="0" fontId="33" fillId="24" borderId="62" xfId="0" applyFont="1" applyFill="1" applyBorder="1" applyAlignment="1">
      <alignment horizontal="center" vertical="center" wrapText="1"/>
    </xf>
    <xf numFmtId="3" fontId="46" fillId="26" borderId="62" xfId="0" applyNumberFormat="1" applyFont="1" applyFill="1" applyBorder="1" applyAlignment="1">
      <alignment vertical="center"/>
    </xf>
    <xf numFmtId="0" fontId="33" fillId="24" borderId="2" xfId="0" applyFont="1" applyFill="1" applyBorder="1" applyAlignment="1">
      <alignment horizontal="center" vertical="center" wrapText="1"/>
    </xf>
    <xf numFmtId="0" fontId="33" fillId="24" borderId="4" xfId="0" applyFont="1" applyFill="1" applyBorder="1" applyAlignment="1">
      <alignment horizontal="center" vertical="center" wrapText="1"/>
    </xf>
    <xf numFmtId="0" fontId="30" fillId="11" borderId="87" xfId="0" applyFont="1" applyFill="1" applyBorder="1" applyAlignment="1">
      <alignment vertical="center" wrapText="1"/>
    </xf>
    <xf numFmtId="0" fontId="30" fillId="11" borderId="52" xfId="0" applyFont="1" applyFill="1" applyBorder="1" applyAlignment="1">
      <alignment vertical="center" wrapText="1"/>
    </xf>
    <xf numFmtId="9" fontId="26" fillId="0" borderId="0" xfId="7" applyFont="1" applyFill="1" applyBorder="1" applyAlignment="1" applyProtection="1">
      <alignment horizontal="center" vertical="center"/>
    </xf>
    <xf numFmtId="0" fontId="12" fillId="26" borderId="2" xfId="0" applyFont="1" applyFill="1" applyBorder="1" applyAlignment="1">
      <alignment horizontal="center" vertical="center" wrapText="1"/>
    </xf>
    <xf numFmtId="169" fontId="14" fillId="26" borderId="2" xfId="0" applyNumberFormat="1" applyFont="1" applyFill="1" applyBorder="1" applyAlignment="1">
      <alignment horizontal="center" vertical="center"/>
    </xf>
    <xf numFmtId="0" fontId="10" fillId="26" borderId="2" xfId="0" applyFont="1" applyFill="1" applyBorder="1" applyAlignment="1">
      <alignment horizontal="center" vertical="center"/>
    </xf>
    <xf numFmtId="169" fontId="14" fillId="26" borderId="7" xfId="0" applyNumberFormat="1" applyFont="1" applyFill="1" applyBorder="1" applyAlignment="1">
      <alignment horizontal="center" vertical="center"/>
    </xf>
    <xf numFmtId="0" fontId="10" fillId="26" borderId="7" xfId="0" applyFont="1" applyFill="1" applyBorder="1" applyAlignment="1">
      <alignment horizontal="center" vertical="center"/>
    </xf>
    <xf numFmtId="0" fontId="30" fillId="11" borderId="0" xfId="0" applyFont="1" applyFill="1" applyAlignment="1">
      <alignment vertical="center" wrapText="1"/>
    </xf>
    <xf numFmtId="3" fontId="37" fillId="26" borderId="7" xfId="0" applyNumberFormat="1" applyFont="1" applyFill="1" applyBorder="1" applyAlignment="1">
      <alignment vertical="center"/>
    </xf>
    <xf numFmtId="3" fontId="28" fillId="26" borderId="7" xfId="0" applyNumberFormat="1" applyFont="1" applyFill="1" applyBorder="1" applyAlignment="1">
      <alignment horizontal="center" vertical="center"/>
    </xf>
    <xf numFmtId="0" fontId="28" fillId="26" borderId="9" xfId="0" applyFont="1" applyFill="1" applyBorder="1" applyAlignment="1">
      <alignment vertical="center"/>
    </xf>
    <xf numFmtId="3" fontId="106" fillId="26" borderId="0" xfId="0" applyNumberFormat="1" applyFont="1" applyFill="1" applyAlignment="1">
      <alignment horizontal="center" vertical="center"/>
    </xf>
    <xf numFmtId="0" fontId="22" fillId="0" borderId="49" xfId="0" applyFont="1" applyBorder="1" applyAlignment="1">
      <alignment horizontal="center" wrapText="1"/>
    </xf>
    <xf numFmtId="0" fontId="27" fillId="11" borderId="50" xfId="0" applyFont="1" applyFill="1" applyBorder="1" applyAlignment="1">
      <alignment horizontal="center" vertical="center" wrapText="1"/>
    </xf>
    <xf numFmtId="0" fontId="23" fillId="0" borderId="49" xfId="0" applyFont="1" applyBorder="1" applyAlignment="1">
      <alignment vertical="center"/>
    </xf>
    <xf numFmtId="0" fontId="23" fillId="26" borderId="19" xfId="0" applyFont="1" applyFill="1" applyBorder="1" applyAlignment="1">
      <alignment vertical="center"/>
    </xf>
    <xf numFmtId="0" fontId="24" fillId="26" borderId="25" xfId="0" applyFont="1" applyFill="1" applyBorder="1" applyAlignment="1">
      <alignment vertical="center"/>
    </xf>
    <xf numFmtId="0" fontId="23" fillId="26" borderId="25" xfId="0" applyFont="1" applyFill="1" applyBorder="1" applyAlignment="1">
      <alignment vertical="center"/>
    </xf>
    <xf numFmtId="0" fontId="24" fillId="26" borderId="26" xfId="0" applyFont="1" applyFill="1" applyBorder="1" applyAlignment="1">
      <alignment vertical="center"/>
    </xf>
    <xf numFmtId="0" fontId="23" fillId="26" borderId="26" xfId="0" applyFont="1" applyFill="1" applyBorder="1" applyAlignment="1">
      <alignment vertical="center"/>
    </xf>
    <xf numFmtId="0" fontId="24" fillId="26" borderId="29" xfId="0" applyFont="1" applyFill="1" applyBorder="1" applyAlignment="1">
      <alignment vertical="center"/>
    </xf>
    <xf numFmtId="0" fontId="23" fillId="26" borderId="25" xfId="0" applyFont="1" applyFill="1" applyBorder="1" applyAlignment="1">
      <alignment vertical="center" wrapText="1"/>
    </xf>
    <xf numFmtId="0" fontId="8" fillId="0" borderId="6" xfId="0" applyFont="1" applyBorder="1" applyAlignment="1">
      <alignment horizontal="center" vertical="center" wrapText="1"/>
    </xf>
    <xf numFmtId="0" fontId="116" fillId="26" borderId="1" xfId="0" applyFont="1" applyFill="1" applyBorder="1" applyAlignment="1" applyProtection="1">
      <alignment horizontal="center" vertical="center"/>
      <protection locked="0"/>
    </xf>
    <xf numFmtId="0" fontId="116" fillId="26" borderId="2" xfId="0" applyFont="1" applyFill="1" applyBorder="1" applyAlignment="1" applyProtection="1">
      <alignment horizontal="center" vertical="center"/>
      <protection locked="0"/>
    </xf>
    <xf numFmtId="0" fontId="116" fillId="26" borderId="4" xfId="0" applyFont="1" applyFill="1" applyBorder="1" applyAlignment="1" applyProtection="1">
      <alignment horizontal="center" vertical="center"/>
      <protection locked="0"/>
    </xf>
    <xf numFmtId="0" fontId="125" fillId="26" borderId="25" xfId="9" applyFont="1" applyFill="1" applyBorder="1" applyAlignment="1" applyProtection="1">
      <alignment horizontal="center" vertical="center"/>
    </xf>
    <xf numFmtId="1" fontId="125" fillId="26" borderId="25" xfId="9" applyNumberFormat="1" applyFont="1" applyFill="1" applyBorder="1" applyAlignment="1" applyProtection="1">
      <alignment horizontal="center" vertical="center"/>
    </xf>
    <xf numFmtId="0" fontId="61" fillId="0" borderId="95" xfId="0" applyFont="1" applyBorder="1" applyAlignment="1">
      <alignment horizontal="center" vertical="center" wrapText="1"/>
    </xf>
    <xf numFmtId="0" fontId="60" fillId="11" borderId="49" xfId="0" applyFont="1" applyFill="1" applyBorder="1" applyAlignment="1">
      <alignment horizontal="center" vertical="center"/>
    </xf>
    <xf numFmtId="0" fontId="53" fillId="26" borderId="0" xfId="0" applyFont="1" applyFill="1" applyAlignment="1">
      <alignment horizontal="left" vertical="center" wrapText="1"/>
    </xf>
    <xf numFmtId="0" fontId="60" fillId="26" borderId="0" xfId="0" applyFont="1" applyFill="1" applyAlignment="1">
      <alignment horizontal="left" vertical="center" wrapText="1"/>
    </xf>
    <xf numFmtId="0" fontId="60" fillId="26" borderId="0" xfId="0" applyFont="1" applyFill="1" applyAlignment="1">
      <alignment horizontal="right" vertical="center" wrapText="1"/>
    </xf>
    <xf numFmtId="190" fontId="53" fillId="26" borderId="0" xfId="6" applyNumberFormat="1" applyFont="1" applyFill="1" applyBorder="1" applyAlignment="1" applyProtection="1">
      <alignment horizontal="right" vertical="center" wrapText="1"/>
    </xf>
    <xf numFmtId="9" fontId="53" fillId="26" borderId="0" xfId="7" applyFont="1" applyFill="1" applyBorder="1" applyAlignment="1" applyProtection="1">
      <alignment horizontal="center" vertical="center" wrapText="1"/>
    </xf>
    <xf numFmtId="0" fontId="0" fillId="26" borderId="13" xfId="0" applyFill="1" applyBorder="1"/>
    <xf numFmtId="0" fontId="0" fillId="26" borderId="16" xfId="0" applyFill="1" applyBorder="1"/>
    <xf numFmtId="190" fontId="3" fillId="26" borderId="41" xfId="0" applyNumberFormat="1" applyFont="1" applyFill="1" applyBorder="1" applyAlignment="1">
      <alignment horizontal="center" vertical="center"/>
    </xf>
    <xf numFmtId="190" fontId="3" fillId="26" borderId="38" xfId="6" applyNumberFormat="1" applyFont="1" applyFill="1" applyBorder="1" applyAlignment="1" applyProtection="1">
      <alignment horizontal="right" vertical="center"/>
    </xf>
    <xf numFmtId="10" fontId="3" fillId="26" borderId="35" xfId="0" applyNumberFormat="1" applyFont="1" applyFill="1" applyBorder="1" applyAlignment="1">
      <alignment horizontal="center" vertical="center"/>
    </xf>
    <xf numFmtId="0" fontId="61" fillId="26" borderId="22" xfId="0" applyFont="1" applyFill="1" applyBorder="1" applyAlignment="1">
      <alignment horizontal="justify" vertical="center" wrapText="1"/>
    </xf>
    <xf numFmtId="0" fontId="61" fillId="26" borderId="2" xfId="0" applyFont="1" applyFill="1" applyBorder="1" applyAlignment="1">
      <alignment horizontal="justify" vertical="center" wrapText="1"/>
    </xf>
    <xf numFmtId="0" fontId="61" fillId="26" borderId="11" xfId="0" applyFont="1" applyFill="1" applyBorder="1" applyAlignment="1">
      <alignment horizontal="left" vertical="center" wrapText="1"/>
    </xf>
    <xf numFmtId="3" fontId="61" fillId="26" borderId="22" xfId="0" applyNumberFormat="1" applyFont="1" applyFill="1" applyBorder="1" applyAlignment="1">
      <alignment horizontal="center" vertical="center"/>
    </xf>
    <xf numFmtId="3" fontId="61" fillId="26" borderId="2" xfId="0" applyNumberFormat="1" applyFont="1" applyFill="1" applyBorder="1" applyAlignment="1">
      <alignment horizontal="center" vertical="center"/>
    </xf>
    <xf numFmtId="169" fontId="61" fillId="26" borderId="11" xfId="0" applyNumberFormat="1" applyFont="1" applyFill="1" applyBorder="1" applyAlignment="1">
      <alignment horizontal="center" vertical="center"/>
    </xf>
    <xf numFmtId="169" fontId="61" fillId="26" borderId="7" xfId="0" applyNumberFormat="1" applyFont="1" applyFill="1" applyBorder="1" applyAlignment="1">
      <alignment horizontal="center" vertical="center"/>
    </xf>
    <xf numFmtId="0" fontId="3" fillId="26" borderId="38" xfId="0" applyFont="1" applyFill="1" applyBorder="1" applyAlignment="1">
      <alignment horizontal="center" vertical="center" wrapText="1"/>
    </xf>
    <xf numFmtId="0" fontId="3" fillId="26" borderId="51" xfId="0" applyFont="1" applyFill="1" applyBorder="1" applyAlignment="1">
      <alignment horizontal="center" vertical="center" wrapText="1"/>
    </xf>
    <xf numFmtId="0" fontId="3" fillId="26" borderId="98" xfId="0" applyFont="1" applyFill="1" applyBorder="1" applyAlignment="1">
      <alignment horizontal="center" vertical="center" wrapText="1"/>
    </xf>
    <xf numFmtId="0" fontId="3" fillId="26" borderId="99" xfId="0" applyFont="1" applyFill="1" applyBorder="1" applyAlignment="1">
      <alignment horizontal="center" vertical="center" wrapText="1"/>
    </xf>
    <xf numFmtId="0" fontId="3" fillId="26" borderId="76" xfId="0" applyFont="1" applyFill="1" applyBorder="1" applyAlignment="1">
      <alignment horizontal="center" vertical="center" wrapText="1"/>
    </xf>
    <xf numFmtId="0" fontId="60" fillId="26" borderId="20" xfId="0" applyFont="1" applyFill="1" applyBorder="1" applyAlignment="1">
      <alignment horizontal="right" vertical="center" wrapText="1"/>
    </xf>
    <xf numFmtId="0" fontId="60" fillId="26" borderId="39" xfId="0" applyFont="1" applyFill="1" applyBorder="1" applyAlignment="1">
      <alignment horizontal="left" vertical="center" wrapText="1"/>
    </xf>
    <xf numFmtId="0" fontId="60" fillId="26" borderId="26" xfId="0" applyFont="1" applyFill="1" applyBorder="1" applyAlignment="1">
      <alignment horizontal="right" vertical="center" wrapText="1"/>
    </xf>
    <xf numFmtId="0" fontId="60" fillId="26" borderId="5" xfId="0" applyFont="1" applyFill="1" applyBorder="1" applyAlignment="1">
      <alignment horizontal="left" vertical="center" wrapText="1"/>
    </xf>
    <xf numFmtId="0" fontId="60" fillId="26" borderId="49" xfId="0" applyFont="1" applyFill="1" applyBorder="1" applyAlignment="1">
      <alignment horizontal="right" vertical="center" wrapText="1"/>
    </xf>
    <xf numFmtId="0" fontId="60" fillId="26" borderId="79" xfId="0" applyFont="1" applyFill="1" applyBorder="1" applyAlignment="1">
      <alignment horizontal="left" vertical="center" wrapText="1"/>
    </xf>
    <xf numFmtId="191" fontId="60" fillId="24" borderId="63" xfId="4" applyNumberFormat="1" applyFont="1" applyFill="1" applyBorder="1" applyAlignment="1" applyProtection="1">
      <alignment horizontal="right" vertical="center" wrapText="1"/>
    </xf>
    <xf numFmtId="191" fontId="60" fillId="24" borderId="3" xfId="4" applyNumberFormat="1" applyFont="1" applyFill="1" applyBorder="1" applyAlignment="1" applyProtection="1">
      <alignment horizontal="right" vertical="center" wrapText="1"/>
    </xf>
    <xf numFmtId="191" fontId="60" fillId="24" borderId="77" xfId="4" applyNumberFormat="1" applyFont="1" applyFill="1" applyBorder="1" applyAlignment="1" applyProtection="1">
      <alignment horizontal="right" vertical="center" wrapText="1"/>
    </xf>
    <xf numFmtId="191" fontId="60" fillId="24" borderId="19" xfId="4" applyNumberFormat="1" applyFont="1" applyFill="1" applyBorder="1" applyAlignment="1" applyProtection="1">
      <alignment horizontal="right" vertical="center" wrapText="1"/>
    </xf>
    <xf numFmtId="191" fontId="60" fillId="24" borderId="25" xfId="4" applyNumberFormat="1" applyFont="1" applyFill="1" applyBorder="1" applyAlignment="1" applyProtection="1">
      <alignment horizontal="right" vertical="center" wrapText="1"/>
    </xf>
    <xf numFmtId="191" fontId="60" fillId="24" borderId="29" xfId="4" applyNumberFormat="1" applyFont="1" applyFill="1" applyBorder="1" applyAlignment="1" applyProtection="1">
      <alignment horizontal="right" vertical="center" wrapText="1"/>
    </xf>
    <xf numFmtId="191" fontId="60" fillId="26" borderId="13" xfId="0" applyNumberFormat="1" applyFont="1" applyFill="1" applyBorder="1" applyAlignment="1">
      <alignment vertical="center" wrapText="1"/>
    </xf>
    <xf numFmtId="191" fontId="60" fillId="26" borderId="37" xfId="0" applyNumberFormat="1" applyFont="1" applyFill="1" applyBorder="1" applyAlignment="1">
      <alignment vertical="center" wrapText="1"/>
    </xf>
    <xf numFmtId="191" fontId="60" fillId="26" borderId="38" xfId="0" applyNumberFormat="1" applyFont="1" applyFill="1" applyBorder="1" applyAlignment="1">
      <alignment vertical="center" wrapText="1"/>
    </xf>
    <xf numFmtId="191" fontId="60" fillId="26" borderId="35" xfId="0" applyNumberFormat="1" applyFont="1" applyFill="1" applyBorder="1" applyAlignment="1">
      <alignment vertical="center" wrapText="1"/>
    </xf>
    <xf numFmtId="191" fontId="60" fillId="26" borderId="12" xfId="4" applyNumberFormat="1" applyFont="1" applyFill="1" applyBorder="1" applyAlignment="1" applyProtection="1">
      <alignment horizontal="right" vertical="center" wrapText="1"/>
    </xf>
    <xf numFmtId="0" fontId="53" fillId="26" borderId="50" xfId="0" applyFont="1" applyFill="1" applyBorder="1" applyAlignment="1">
      <alignment vertical="center" wrapText="1"/>
    </xf>
    <xf numFmtId="0" fontId="53" fillId="26" borderId="0" xfId="0" applyFont="1" applyFill="1" applyAlignment="1">
      <alignment horizontal="right" vertical="center" wrapText="1"/>
    </xf>
    <xf numFmtId="0" fontId="3" fillId="26" borderId="43" xfId="0" applyFont="1" applyFill="1" applyBorder="1" applyAlignment="1">
      <alignment horizontal="center" vertical="center"/>
    </xf>
    <xf numFmtId="0" fontId="3" fillId="26" borderId="44" xfId="0" applyFont="1" applyFill="1" applyBorder="1" applyAlignment="1">
      <alignment horizontal="center" vertical="center"/>
    </xf>
    <xf numFmtId="0" fontId="3" fillId="26" borderId="100" xfId="0" applyFont="1" applyFill="1" applyBorder="1" applyAlignment="1">
      <alignment horizontal="center" vertical="center"/>
    </xf>
    <xf numFmtId="190" fontId="105" fillId="24" borderId="19" xfId="6" applyNumberFormat="1" applyFont="1" applyFill="1" applyBorder="1" applyAlignment="1" applyProtection="1">
      <alignment horizontal="right" vertical="center"/>
    </xf>
    <xf numFmtId="190" fontId="105" fillId="24" borderId="25" xfId="6" applyNumberFormat="1" applyFont="1" applyFill="1" applyBorder="1" applyAlignment="1" applyProtection="1">
      <alignment horizontal="right" vertical="center"/>
    </xf>
    <xf numFmtId="190" fontId="105" fillId="24" borderId="29" xfId="6" applyNumberFormat="1" applyFont="1" applyFill="1" applyBorder="1" applyAlignment="1" applyProtection="1">
      <alignment horizontal="right" vertical="center"/>
    </xf>
    <xf numFmtId="0" fontId="93" fillId="26" borderId="22" xfId="0" applyFont="1" applyFill="1" applyBorder="1" applyAlignment="1">
      <alignment horizontal="justify" vertical="center" wrapText="1"/>
    </xf>
    <xf numFmtId="190" fontId="93" fillId="26" borderId="63" xfId="6" applyNumberFormat="1" applyFont="1" applyFill="1" applyBorder="1" applyAlignment="1" applyProtection="1">
      <alignment horizontal="right" vertical="center"/>
    </xf>
    <xf numFmtId="15" fontId="93" fillId="26" borderId="22" xfId="6" applyNumberFormat="1" applyFont="1" applyFill="1" applyBorder="1" applyAlignment="1" applyProtection="1">
      <alignment horizontal="center" vertical="center"/>
      <protection locked="0"/>
    </xf>
    <xf numFmtId="15" fontId="93" fillId="26" borderId="47" xfId="6" applyNumberFormat="1" applyFont="1" applyFill="1" applyBorder="1" applyAlignment="1" applyProtection="1">
      <alignment horizontal="center" vertical="center"/>
      <protection locked="0"/>
    </xf>
    <xf numFmtId="0" fontId="93" fillId="26" borderId="2" xfId="0" applyFont="1" applyFill="1" applyBorder="1" applyAlignment="1">
      <alignment horizontal="justify" vertical="center" wrapText="1"/>
    </xf>
    <xf numFmtId="190" fontId="93" fillId="26" borderId="3" xfId="6" applyNumberFormat="1" applyFont="1" applyFill="1" applyBorder="1" applyAlignment="1" applyProtection="1">
      <alignment horizontal="right" vertical="center"/>
    </xf>
    <xf numFmtId="15" fontId="93" fillId="26" borderId="2" xfId="6" applyNumberFormat="1" applyFont="1" applyFill="1" applyBorder="1" applyAlignment="1" applyProtection="1">
      <alignment horizontal="center" vertical="center"/>
      <protection locked="0"/>
    </xf>
    <xf numFmtId="15" fontId="93" fillId="26" borderId="56" xfId="6" applyNumberFormat="1" applyFont="1" applyFill="1" applyBorder="1" applyAlignment="1" applyProtection="1">
      <alignment horizontal="center" vertical="center"/>
      <protection locked="0"/>
    </xf>
    <xf numFmtId="0" fontId="93" fillId="26" borderId="7" xfId="0" applyFont="1" applyFill="1" applyBorder="1" applyAlignment="1">
      <alignment horizontal="justify" vertical="center" wrapText="1"/>
    </xf>
    <xf numFmtId="190" fontId="93" fillId="26" borderId="8" xfId="6" applyNumberFormat="1" applyFont="1" applyFill="1" applyBorder="1" applyAlignment="1" applyProtection="1">
      <alignment horizontal="right" vertical="center"/>
    </xf>
    <xf numFmtId="15" fontId="93" fillId="26" borderId="7" xfId="6" applyNumberFormat="1" applyFont="1" applyFill="1" applyBorder="1" applyAlignment="1" applyProtection="1">
      <alignment horizontal="center" vertical="center"/>
      <protection locked="0"/>
    </xf>
    <xf numFmtId="15" fontId="93" fillId="26" borderId="57" xfId="6" applyNumberFormat="1" applyFont="1" applyFill="1" applyBorder="1" applyAlignment="1" applyProtection="1">
      <alignment horizontal="center" vertical="center"/>
      <protection locked="0"/>
    </xf>
    <xf numFmtId="190" fontId="54" fillId="26" borderId="22" xfId="6" applyNumberFormat="1" applyFont="1" applyFill="1" applyBorder="1" applyAlignment="1" applyProtection="1">
      <alignment horizontal="right" vertical="center" wrapText="1"/>
      <protection locked="0"/>
    </xf>
    <xf numFmtId="190" fontId="54" fillId="26" borderId="2" xfId="6" applyNumberFormat="1" applyFont="1" applyFill="1" applyBorder="1" applyAlignment="1" applyProtection="1">
      <alignment horizontal="right" vertical="center" wrapText="1"/>
      <protection locked="0"/>
    </xf>
    <xf numFmtId="190" fontId="54" fillId="26" borderId="7" xfId="6" applyNumberFormat="1" applyFont="1" applyFill="1" applyBorder="1" applyAlignment="1" applyProtection="1">
      <alignment horizontal="right" vertical="center" wrapText="1"/>
      <protection locked="0"/>
    </xf>
    <xf numFmtId="190" fontId="84" fillId="24" borderId="12" xfId="6" applyNumberFormat="1" applyFont="1" applyFill="1" applyBorder="1" applyAlignment="1" applyProtection="1">
      <alignment horizontal="center" vertical="center"/>
    </xf>
    <xf numFmtId="0" fontId="1" fillId="26" borderId="0" xfId="0" applyFont="1" applyFill="1" applyAlignment="1">
      <alignment horizontal="right" vertical="center" wrapText="1"/>
    </xf>
    <xf numFmtId="0" fontId="91" fillId="26" borderId="95" xfId="0" applyFont="1" applyFill="1" applyBorder="1" applyAlignment="1">
      <alignment horizontal="center" vertical="center" wrapText="1"/>
    </xf>
    <xf numFmtId="0" fontId="91" fillId="26" borderId="79" xfId="0" applyFont="1" applyFill="1" applyBorder="1" applyAlignment="1">
      <alignment horizontal="center" vertical="center" wrapText="1"/>
    </xf>
    <xf numFmtId="0" fontId="84" fillId="26" borderId="80" xfId="0" applyFont="1" applyFill="1" applyBorder="1" applyAlignment="1">
      <alignment horizontal="center" vertical="center" wrapText="1"/>
    </xf>
    <xf numFmtId="0" fontId="91" fillId="26" borderId="97" xfId="0" applyFont="1" applyFill="1" applyBorder="1" applyAlignment="1">
      <alignment horizontal="center" vertical="center" wrapText="1"/>
    </xf>
    <xf numFmtId="164" fontId="88" fillId="26" borderId="39" xfId="0" applyNumberFormat="1" applyFont="1" applyFill="1" applyBorder="1" applyAlignment="1">
      <alignment horizontal="right" vertical="center"/>
    </xf>
    <xf numFmtId="164" fontId="88" fillId="26" borderId="5" xfId="0" applyNumberFormat="1" applyFont="1" applyFill="1" applyBorder="1" applyAlignment="1">
      <alignment horizontal="right" vertical="center"/>
    </xf>
    <xf numFmtId="164" fontId="88" fillId="26" borderId="10" xfId="0" applyNumberFormat="1" applyFont="1" applyFill="1" applyBorder="1" applyAlignment="1">
      <alignment horizontal="right" vertical="center"/>
    </xf>
    <xf numFmtId="190" fontId="105" fillId="26" borderId="23" xfId="6" applyNumberFormat="1" applyFont="1" applyFill="1" applyBorder="1" applyAlignment="1" applyProtection="1">
      <alignment horizontal="right" vertical="center"/>
    </xf>
    <xf numFmtId="190" fontId="105" fillId="26" borderId="67" xfId="6" applyNumberFormat="1" applyFont="1" applyFill="1" applyBorder="1" applyAlignment="1" applyProtection="1">
      <alignment horizontal="right" vertical="center"/>
    </xf>
    <xf numFmtId="190" fontId="105" fillId="26" borderId="4" xfId="6" applyNumberFormat="1" applyFont="1" applyFill="1" applyBorder="1" applyAlignment="1" applyProtection="1">
      <alignment horizontal="right" vertical="center"/>
    </xf>
    <xf numFmtId="190" fontId="105" fillId="26" borderId="9" xfId="6" applyNumberFormat="1" applyFont="1" applyFill="1" applyBorder="1" applyAlignment="1" applyProtection="1">
      <alignment horizontal="right" vertical="center"/>
    </xf>
    <xf numFmtId="165" fontId="88" fillId="26" borderId="59" xfId="0" applyNumberFormat="1" applyFont="1" applyFill="1" applyBorder="1" applyAlignment="1">
      <alignment vertical="center"/>
    </xf>
    <xf numFmtId="165" fontId="88" fillId="26" borderId="96" xfId="0" applyNumberFormat="1" applyFont="1" applyFill="1" applyBorder="1" applyAlignment="1">
      <alignment horizontal="right" vertical="center"/>
    </xf>
    <xf numFmtId="184" fontId="61" fillId="26" borderId="96" xfId="0" applyNumberFormat="1" applyFont="1" applyFill="1" applyBorder="1" applyAlignment="1">
      <alignment horizontal="right" vertical="center"/>
    </xf>
    <xf numFmtId="184" fontId="88" fillId="26" borderId="58" xfId="0" applyNumberFormat="1" applyFont="1" applyFill="1" applyBorder="1" applyAlignment="1">
      <alignment horizontal="right" vertical="center"/>
    </xf>
    <xf numFmtId="0" fontId="87" fillId="26" borderId="7" xfId="0" applyFont="1" applyFill="1" applyBorder="1" applyAlignment="1">
      <alignment horizontal="center" vertical="center"/>
    </xf>
    <xf numFmtId="0" fontId="62" fillId="26" borderId="86" xfId="0" applyFont="1" applyFill="1" applyBorder="1" applyAlignment="1">
      <alignment vertical="center" textRotation="90" wrapText="1"/>
    </xf>
    <xf numFmtId="0" fontId="62" fillId="26" borderId="87" xfId="0" applyFont="1" applyFill="1" applyBorder="1" applyAlignment="1">
      <alignment vertical="center" textRotation="90" wrapText="1"/>
    </xf>
    <xf numFmtId="0" fontId="62" fillId="26" borderId="88" xfId="0" applyFont="1" applyFill="1" applyBorder="1" applyAlignment="1">
      <alignment vertical="center" textRotation="90" wrapText="1"/>
    </xf>
    <xf numFmtId="0" fontId="86" fillId="0" borderId="60" xfId="0" applyFont="1" applyBorder="1" applyAlignment="1">
      <alignment horizontal="center" vertical="center" wrapText="1"/>
    </xf>
    <xf numFmtId="0" fontId="60" fillId="0" borderId="48" xfId="0" applyFont="1" applyBorder="1" applyAlignment="1">
      <alignment horizontal="center" vertical="center"/>
    </xf>
    <xf numFmtId="0" fontId="58" fillId="26" borderId="0" xfId="0" applyFont="1" applyFill="1" applyAlignment="1">
      <alignment horizontal="right" vertical="center" wrapText="1"/>
    </xf>
    <xf numFmtId="0" fontId="58" fillId="26" borderId="0" xfId="0" applyFont="1" applyFill="1" applyAlignment="1">
      <alignment horizontal="left" vertical="center" wrapText="1"/>
    </xf>
    <xf numFmtId="10" fontId="88" fillId="26" borderId="0" xfId="7" applyNumberFormat="1" applyFont="1" applyFill="1" applyBorder="1" applyAlignment="1" applyProtection="1">
      <alignment horizontal="center" vertical="center"/>
    </xf>
    <xf numFmtId="0" fontId="90" fillId="25" borderId="2" xfId="0" applyFont="1" applyFill="1" applyBorder="1" applyAlignment="1">
      <alignment horizontal="center" vertical="center" wrapText="1"/>
    </xf>
    <xf numFmtId="0" fontId="105" fillId="26" borderId="2" xfId="0" applyFont="1" applyFill="1" applyBorder="1" applyAlignment="1">
      <alignment horizontal="center" wrapText="1"/>
    </xf>
    <xf numFmtId="0" fontId="58" fillId="26" borderId="2" xfId="0" applyFont="1" applyFill="1" applyBorder="1" applyAlignment="1">
      <alignment horizontal="center" wrapText="1"/>
    </xf>
    <xf numFmtId="0" fontId="2" fillId="26" borderId="2" xfId="0" applyFont="1" applyFill="1" applyBorder="1" applyAlignment="1">
      <alignment horizontal="center" vertical="center"/>
    </xf>
    <xf numFmtId="0" fontId="59" fillId="26" borderId="2" xfId="0" applyFont="1" applyFill="1" applyBorder="1" applyAlignment="1">
      <alignment horizontal="center" vertical="center"/>
    </xf>
    <xf numFmtId="15" fontId="93" fillId="26" borderId="112" xfId="0" applyNumberFormat="1" applyFont="1" applyFill="1" applyBorder="1" applyAlignment="1" applyProtection="1">
      <alignment horizontal="center" vertical="center"/>
      <protection locked="0"/>
    </xf>
    <xf numFmtId="0" fontId="60" fillId="26" borderId="0" xfId="0" applyFont="1" applyFill="1" applyAlignment="1">
      <alignment horizontal="center" vertical="center" wrapText="1"/>
    </xf>
    <xf numFmtId="0" fontId="59" fillId="26" borderId="7" xfId="0" applyFont="1" applyFill="1" applyBorder="1" applyAlignment="1">
      <alignment horizontal="center" vertical="center"/>
    </xf>
    <xf numFmtId="0" fontId="3" fillId="26" borderId="7" xfId="0" applyFont="1" applyFill="1" applyBorder="1" applyAlignment="1">
      <alignment horizontal="center" vertical="center"/>
    </xf>
    <xf numFmtId="0" fontId="2" fillId="26" borderId="9" xfId="0" applyFont="1" applyFill="1" applyBorder="1" applyAlignment="1">
      <alignment horizontal="center" vertical="center" wrapText="1"/>
    </xf>
    <xf numFmtId="0" fontId="61" fillId="26" borderId="81" xfId="0" applyFont="1" applyFill="1" applyBorder="1" applyAlignment="1">
      <alignment horizontal="justify" vertical="center" wrapText="1"/>
    </xf>
    <xf numFmtId="0" fontId="61" fillId="26" borderId="81" xfId="0" applyFont="1" applyFill="1" applyBorder="1" applyAlignment="1">
      <alignment horizontal="left" vertical="center" wrapText="1"/>
    </xf>
    <xf numFmtId="169" fontId="61" fillId="26" borderId="81" xfId="0" applyNumberFormat="1" applyFont="1" applyFill="1" applyBorder="1" applyAlignment="1">
      <alignment horizontal="center" vertical="center"/>
    </xf>
    <xf numFmtId="0" fontId="61" fillId="26" borderId="2" xfId="0" applyFont="1" applyFill="1" applyBorder="1" applyAlignment="1">
      <alignment horizontal="left" vertical="center" wrapText="1"/>
    </xf>
    <xf numFmtId="169" fontId="61" fillId="26" borderId="2" xfId="0" applyNumberFormat="1" applyFont="1" applyFill="1" applyBorder="1" applyAlignment="1">
      <alignment horizontal="center" vertical="center"/>
    </xf>
    <xf numFmtId="0" fontId="61" fillId="26" borderId="11" xfId="0" applyFont="1" applyFill="1" applyBorder="1" applyAlignment="1">
      <alignment horizontal="justify" vertical="center" wrapText="1"/>
    </xf>
    <xf numFmtId="169" fontId="61" fillId="26" borderId="81" xfId="0" applyNumberFormat="1" applyFont="1" applyFill="1" applyBorder="1" applyAlignment="1">
      <alignment vertical="center"/>
    </xf>
    <xf numFmtId="9" fontId="61" fillId="26" borderId="67" xfId="7" applyFont="1" applyFill="1" applyBorder="1" applyAlignment="1" applyProtection="1">
      <alignment horizontal="center" vertical="center"/>
    </xf>
    <xf numFmtId="169" fontId="61" fillId="26" borderId="2" xfId="0" applyNumberFormat="1" applyFont="1" applyFill="1" applyBorder="1" applyAlignment="1">
      <alignment vertical="center"/>
    </xf>
    <xf numFmtId="169" fontId="61" fillId="26" borderId="11" xfId="0" applyNumberFormat="1" applyFont="1" applyFill="1" applyBorder="1" applyAlignment="1">
      <alignment vertical="center"/>
    </xf>
    <xf numFmtId="9" fontId="61" fillId="26" borderId="9" xfId="7" applyFont="1" applyFill="1" applyBorder="1" applyAlignment="1" applyProtection="1">
      <alignment horizontal="center" vertical="center"/>
    </xf>
    <xf numFmtId="0" fontId="3" fillId="26" borderId="81" xfId="0" applyFont="1" applyFill="1" applyBorder="1" applyAlignment="1">
      <alignment horizontal="center" vertical="center"/>
    </xf>
    <xf numFmtId="0" fontId="2" fillId="26" borderId="67" xfId="0" applyFont="1" applyFill="1" applyBorder="1" applyAlignment="1">
      <alignment horizontal="center" vertical="center" wrapText="1"/>
    </xf>
    <xf numFmtId="184" fontId="61" fillId="26" borderId="2" xfId="0" applyNumberFormat="1" applyFont="1" applyFill="1" applyBorder="1" applyAlignment="1">
      <alignment horizontal="center" vertical="center"/>
    </xf>
    <xf numFmtId="184" fontId="61" fillId="26" borderId="2" xfId="0" applyNumberFormat="1" applyFont="1" applyFill="1" applyBorder="1" applyAlignment="1">
      <alignment vertical="center"/>
    </xf>
    <xf numFmtId="184" fontId="59" fillId="26" borderId="2" xfId="0" applyNumberFormat="1" applyFont="1" applyFill="1" applyBorder="1" applyAlignment="1">
      <alignment vertical="center"/>
    </xf>
    <xf numFmtId="184" fontId="61" fillId="26" borderId="22" xfId="0" applyNumberFormat="1" applyFont="1" applyFill="1" applyBorder="1" applyAlignment="1">
      <alignment horizontal="center" vertical="center"/>
    </xf>
    <xf numFmtId="184" fontId="61" fillId="26" borderId="22" xfId="0" applyNumberFormat="1" applyFont="1" applyFill="1" applyBorder="1" applyAlignment="1">
      <alignment vertical="center"/>
    </xf>
    <xf numFmtId="184" fontId="59" fillId="26" borderId="22" xfId="0" applyNumberFormat="1" applyFont="1" applyFill="1" applyBorder="1" applyAlignment="1">
      <alignment vertical="center"/>
    </xf>
    <xf numFmtId="0" fontId="83" fillId="26" borderId="11" xfId="0" applyFont="1" applyFill="1" applyBorder="1" applyAlignment="1">
      <alignment horizontal="center" vertical="center" wrapText="1"/>
    </xf>
    <xf numFmtId="0" fontId="83" fillId="26" borderId="32" xfId="0" applyFont="1" applyFill="1" applyBorder="1" applyAlignment="1">
      <alignment horizontal="center" vertical="center" wrapText="1"/>
    </xf>
    <xf numFmtId="0" fontId="54" fillId="26" borderId="22" xfId="0" applyFont="1" applyFill="1" applyBorder="1" applyAlignment="1">
      <alignment horizontal="center" vertical="center"/>
    </xf>
    <xf numFmtId="192" fontId="54" fillId="26" borderId="22" xfId="6" applyNumberFormat="1" applyFont="1" applyFill="1" applyBorder="1"/>
    <xf numFmtId="192" fontId="54" fillId="26" borderId="23" xfId="6" applyNumberFormat="1" applyFont="1" applyFill="1" applyBorder="1"/>
    <xf numFmtId="192" fontId="83" fillId="26" borderId="22" xfId="6" applyNumberFormat="1" applyFont="1" applyFill="1" applyBorder="1" applyAlignment="1">
      <alignment vertical="center"/>
    </xf>
    <xf numFmtId="192" fontId="83" fillId="26" borderId="23" xfId="6" applyNumberFormat="1" applyFont="1" applyFill="1" applyBorder="1" applyAlignment="1">
      <alignment vertical="center"/>
    </xf>
    <xf numFmtId="0" fontId="93" fillId="26" borderId="112" xfId="0" applyFont="1" applyFill="1" applyBorder="1" applyAlignment="1" applyProtection="1">
      <alignment vertical="center"/>
      <protection locked="0"/>
    </xf>
    <xf numFmtId="0" fontId="93" fillId="26" borderId="113" xfId="0" applyFont="1" applyFill="1" applyBorder="1" applyAlignment="1" applyProtection="1">
      <alignment vertical="center"/>
      <protection locked="0"/>
    </xf>
    <xf numFmtId="184" fontId="100" fillId="26" borderId="2" xfId="0" applyNumberFormat="1" applyFont="1" applyFill="1" applyBorder="1" applyAlignment="1">
      <alignment horizontal="center" vertical="center"/>
    </xf>
    <xf numFmtId="184" fontId="100" fillId="26" borderId="2" xfId="0" applyNumberFormat="1" applyFont="1" applyFill="1" applyBorder="1" applyAlignment="1">
      <alignment vertical="center"/>
    </xf>
    <xf numFmtId="184" fontId="91" fillId="26" borderId="2" xfId="0" applyNumberFormat="1" applyFont="1" applyFill="1" applyBorder="1" applyAlignment="1">
      <alignment vertical="center"/>
    </xf>
    <xf numFmtId="184" fontId="100" fillId="26" borderId="22" xfId="0" applyNumberFormat="1" applyFont="1" applyFill="1" applyBorder="1" applyAlignment="1">
      <alignment horizontal="center" vertical="center"/>
    </xf>
    <xf numFmtId="184" fontId="100" fillId="26" borderId="22" xfId="0" applyNumberFormat="1" applyFont="1" applyFill="1" applyBorder="1" applyAlignment="1">
      <alignment vertical="center"/>
    </xf>
    <xf numFmtId="184" fontId="91" fillId="26" borderId="22" xfId="0" applyNumberFormat="1" applyFont="1" applyFill="1" applyBorder="1" applyAlignment="1">
      <alignment vertical="center"/>
    </xf>
    <xf numFmtId="192" fontId="99" fillId="26" borderId="22" xfId="6" applyNumberFormat="1" applyFont="1" applyFill="1" applyBorder="1" applyAlignment="1">
      <alignment vertical="center"/>
    </xf>
    <xf numFmtId="192" fontId="99" fillId="26" borderId="23" xfId="6" applyNumberFormat="1" applyFont="1" applyFill="1" applyBorder="1" applyAlignment="1">
      <alignment vertical="center"/>
    </xf>
    <xf numFmtId="0" fontId="133" fillId="26" borderId="22" xfId="0" applyFont="1" applyFill="1" applyBorder="1" applyAlignment="1">
      <alignment horizontal="center" vertical="center"/>
    </xf>
    <xf numFmtId="192" fontId="133" fillId="26" borderId="22" xfId="6" applyNumberFormat="1" applyFont="1" applyFill="1" applyBorder="1"/>
    <xf numFmtId="192" fontId="133" fillId="26" borderId="23" xfId="6" applyNumberFormat="1" applyFont="1" applyFill="1" applyBorder="1"/>
    <xf numFmtId="10" fontId="88" fillId="26" borderId="2" xfId="7" applyNumberFormat="1" applyFont="1" applyFill="1" applyBorder="1" applyAlignment="1" applyProtection="1">
      <alignment horizontal="center" vertical="center"/>
    </xf>
    <xf numFmtId="0" fontId="58" fillId="26" borderId="2" xfId="0" applyFont="1" applyFill="1" applyBorder="1" applyAlignment="1">
      <alignment horizontal="center" vertical="center" wrapText="1"/>
    </xf>
    <xf numFmtId="0" fontId="91" fillId="26" borderId="2" xfId="0" applyFont="1" applyFill="1" applyBorder="1" applyAlignment="1">
      <alignment horizontal="center" vertical="center"/>
    </xf>
    <xf numFmtId="0" fontId="136" fillId="26" borderId="81" xfId="0" applyFont="1" applyFill="1" applyBorder="1" applyAlignment="1">
      <alignment horizontal="center" vertical="center"/>
    </xf>
    <xf numFmtId="0" fontId="135" fillId="26" borderId="67" xfId="0" applyFont="1" applyFill="1" applyBorder="1" applyAlignment="1">
      <alignment horizontal="center" vertical="center" wrapText="1"/>
    </xf>
    <xf numFmtId="0" fontId="53" fillId="0" borderId="2" xfId="0" applyFont="1" applyBorder="1" applyAlignment="1">
      <alignment vertical="center" wrapText="1"/>
    </xf>
    <xf numFmtId="0" fontId="53" fillId="0" borderId="2" xfId="0" applyFont="1" applyBorder="1" applyAlignment="1">
      <alignment horizontal="centerContinuous" vertical="center" wrapText="1"/>
    </xf>
    <xf numFmtId="0" fontId="60" fillId="0" borderId="2" xfId="0" applyFont="1" applyBorder="1" applyAlignment="1">
      <alignment vertical="center"/>
    </xf>
    <xf numFmtId="4" fontId="51" fillId="0" borderId="2" xfId="0" applyNumberFormat="1" applyFont="1" applyBorder="1" applyAlignment="1" applyProtection="1">
      <alignment horizontal="center" vertical="center" wrapText="1"/>
      <protection locked="0"/>
    </xf>
    <xf numFmtId="0" fontId="119" fillId="0" borderId="2" xfId="0" applyFont="1" applyBorder="1" applyAlignment="1">
      <alignment horizontal="center" vertical="center"/>
    </xf>
    <xf numFmtId="3" fontId="53" fillId="0" borderId="2" xfId="0" applyNumberFormat="1" applyFont="1" applyBorder="1" applyAlignment="1">
      <alignment horizontal="center" vertical="center"/>
    </xf>
    <xf numFmtId="169" fontId="53" fillId="0" borderId="2" xfId="0" applyNumberFormat="1" applyFont="1" applyBorder="1" applyAlignment="1">
      <alignment horizontal="center" vertical="center" wrapText="1"/>
    </xf>
    <xf numFmtId="3" fontId="53" fillId="0" borderId="2" xfId="0" applyNumberFormat="1" applyFont="1" applyBorder="1" applyAlignment="1">
      <alignment vertical="center" wrapText="1"/>
    </xf>
    <xf numFmtId="3" fontId="118" fillId="0" borderId="2" xfId="0" applyNumberFormat="1" applyFont="1" applyBorder="1" applyAlignment="1">
      <alignment vertical="center" wrapText="1"/>
    </xf>
    <xf numFmtId="0" fontId="60" fillId="0" borderId="2" xfId="0" quotePrefix="1" applyFont="1" applyBorder="1" applyAlignment="1">
      <alignment horizontal="center" vertical="center" wrapText="1"/>
    </xf>
    <xf numFmtId="0" fontId="53" fillId="24" borderId="22" xfId="0" applyFont="1" applyFill="1" applyBorder="1" applyAlignment="1">
      <alignment horizontal="center" vertical="center" wrapText="1"/>
    </xf>
    <xf numFmtId="0" fontId="61" fillId="0" borderId="1" xfId="0" applyFont="1" applyBorder="1" applyAlignment="1">
      <alignment horizontal="center" vertical="center" wrapText="1"/>
    </xf>
    <xf numFmtId="0" fontId="53" fillId="0" borderId="1" xfId="0" applyFont="1" applyBorder="1" applyAlignment="1">
      <alignment horizontal="centerContinuous" vertical="center" wrapText="1"/>
    </xf>
    <xf numFmtId="0" fontId="60" fillId="0" borderId="4" xfId="0" applyFont="1" applyBorder="1" applyAlignment="1">
      <alignment vertical="center" wrapText="1"/>
    </xf>
    <xf numFmtId="0" fontId="53" fillId="0" borderId="1" xfId="0" applyFont="1" applyBorder="1" applyAlignment="1">
      <alignment vertical="center" wrapText="1"/>
    </xf>
    <xf numFmtId="0" fontId="53" fillId="0" borderId="4" xfId="0" applyFont="1" applyBorder="1" applyAlignment="1">
      <alignment vertical="center"/>
    </xf>
    <xf numFmtId="0" fontId="60" fillId="0" borderId="4" xfId="0" applyFont="1" applyBorder="1" applyAlignment="1">
      <alignment vertical="center"/>
    </xf>
    <xf numFmtId="174" fontId="53" fillId="0" borderId="4" xfId="3" applyNumberFormat="1" applyFont="1" applyBorder="1" applyAlignment="1" applyProtection="1">
      <alignment vertical="center" wrapText="1"/>
    </xf>
    <xf numFmtId="3" fontId="60" fillId="0" borderId="1" xfId="0" quotePrefix="1" applyNumberFormat="1" applyFont="1" applyBorder="1" applyAlignment="1">
      <alignment horizontal="left" vertical="center" wrapText="1"/>
    </xf>
    <xf numFmtId="3" fontId="53" fillId="24" borderId="7" xfId="0" applyNumberFormat="1" applyFont="1" applyFill="1" applyBorder="1" applyAlignment="1">
      <alignment vertical="center" wrapText="1"/>
    </xf>
    <xf numFmtId="3" fontId="53" fillId="24" borderId="9" xfId="0" applyNumberFormat="1" applyFont="1" applyFill="1" applyBorder="1" applyAlignment="1">
      <alignment vertical="center" wrapText="1"/>
    </xf>
    <xf numFmtId="0" fontId="53" fillId="26" borderId="1" xfId="0" applyFont="1" applyFill="1" applyBorder="1" applyAlignment="1">
      <alignment horizontal="center" vertical="center"/>
    </xf>
    <xf numFmtId="0" fontId="53" fillId="26" borderId="1" xfId="0" applyFont="1" applyFill="1" applyBorder="1" applyAlignment="1">
      <alignment horizontal="centerContinuous" vertical="center" wrapText="1"/>
    </xf>
    <xf numFmtId="3" fontId="7" fillId="0" borderId="2" xfId="0" applyNumberFormat="1" applyFont="1" applyBorder="1" applyAlignment="1" applyProtection="1">
      <alignment horizontal="right" vertical="center"/>
      <protection locked="0"/>
    </xf>
    <xf numFmtId="3" fontId="9" fillId="0" borderId="2" xfId="0" applyNumberFormat="1" applyFont="1" applyBorder="1" applyAlignment="1">
      <alignment horizontal="right" vertical="center"/>
    </xf>
    <xf numFmtId="0" fontId="26" fillId="26" borderId="2" xfId="0" applyFont="1" applyFill="1" applyBorder="1" applyAlignment="1">
      <alignment horizontal="center" vertical="center" wrapText="1"/>
    </xf>
    <xf numFmtId="0" fontId="26" fillId="11" borderId="1" xfId="0" applyFont="1" applyFill="1" applyBorder="1" applyAlignment="1">
      <alignment vertical="center"/>
    </xf>
    <xf numFmtId="0" fontId="10" fillId="26" borderId="2" xfId="0" applyFont="1" applyFill="1" applyBorder="1" applyAlignment="1">
      <alignment horizontal="center" vertical="center" wrapText="1"/>
    </xf>
    <xf numFmtId="0" fontId="14" fillId="26" borderId="2" xfId="0" applyFont="1" applyFill="1" applyBorder="1" applyAlignment="1">
      <alignment horizontal="center" vertical="center" wrapText="1"/>
    </xf>
    <xf numFmtId="3" fontId="33" fillId="0" borderId="2" xfId="0" applyNumberFormat="1" applyFont="1" applyBorder="1" applyAlignment="1">
      <alignment horizontal="right" vertical="center"/>
    </xf>
    <xf numFmtId="10" fontId="38" fillId="0" borderId="2" xfId="7" applyNumberFormat="1" applyFont="1" applyFill="1" applyBorder="1" applyAlignment="1" applyProtection="1">
      <alignment horizontal="center" vertical="center"/>
    </xf>
    <xf numFmtId="10" fontId="44" fillId="0" borderId="2" xfId="7" applyNumberFormat="1" applyFont="1" applyFill="1" applyBorder="1" applyAlignment="1" applyProtection="1">
      <alignment horizontal="center" vertical="center"/>
    </xf>
    <xf numFmtId="3" fontId="7" fillId="0" borderId="2" xfId="0" applyNumberFormat="1" applyFont="1" applyBorder="1" applyAlignment="1">
      <alignment horizontal="right" vertical="center"/>
    </xf>
    <xf numFmtId="10" fontId="35" fillId="0" borderId="2" xfId="7" applyNumberFormat="1" applyFont="1" applyFill="1" applyBorder="1" applyAlignment="1" applyProtection="1">
      <alignment horizontal="center" vertical="center"/>
    </xf>
    <xf numFmtId="3" fontId="34" fillId="0" borderId="2" xfId="0" applyNumberFormat="1" applyFont="1" applyBorder="1" applyAlignment="1" applyProtection="1">
      <alignment horizontal="right" vertical="center"/>
      <protection locked="0"/>
    </xf>
    <xf numFmtId="3" fontId="34" fillId="0" borderId="2" xfId="0" applyNumberFormat="1" applyFont="1" applyBorder="1" applyAlignment="1">
      <alignment horizontal="right" vertical="center"/>
    </xf>
    <xf numFmtId="3" fontId="82" fillId="0" borderId="2" xfId="0" applyNumberFormat="1" applyFont="1" applyBorder="1" applyAlignment="1" applyProtection="1">
      <alignment horizontal="right" vertical="center"/>
      <protection locked="0"/>
    </xf>
    <xf numFmtId="187" fontId="35" fillId="0" borderId="2" xfId="7" applyNumberFormat="1" applyFont="1" applyFill="1" applyBorder="1" applyAlignment="1" applyProtection="1">
      <alignment horizontal="center" vertical="center"/>
    </xf>
    <xf numFmtId="0" fontId="26" fillId="26" borderId="4" xfId="0" applyFont="1" applyFill="1" applyBorder="1" applyAlignment="1">
      <alignment horizontal="center" vertical="center" wrapText="1"/>
    </xf>
    <xf numFmtId="3" fontId="26" fillId="26" borderId="7" xfId="0" applyNumberFormat="1" applyFont="1" applyFill="1" applyBorder="1" applyAlignment="1">
      <alignment horizontal="right" vertical="center"/>
    </xf>
    <xf numFmtId="10" fontId="46" fillId="26" borderId="7" xfId="7" applyNumberFormat="1" applyFont="1" applyFill="1" applyBorder="1" applyAlignment="1" applyProtection="1">
      <alignment horizontal="center" vertical="center"/>
    </xf>
    <xf numFmtId="10" fontId="46" fillId="26" borderId="9" xfId="7" applyNumberFormat="1" applyFont="1" applyFill="1" applyBorder="1" applyAlignment="1" applyProtection="1">
      <alignment horizontal="center" vertical="center"/>
    </xf>
    <xf numFmtId="3" fontId="9" fillId="12" borderId="2" xfId="0" applyNumberFormat="1" applyFont="1" applyFill="1" applyBorder="1" applyAlignment="1">
      <alignment horizontal="center" vertical="center"/>
    </xf>
    <xf numFmtId="3" fontId="47" fillId="12" borderId="2" xfId="0" applyNumberFormat="1" applyFont="1" applyFill="1" applyBorder="1" applyAlignment="1">
      <alignment vertical="center"/>
    </xf>
    <xf numFmtId="0" fontId="26" fillId="11" borderId="1" xfId="0" applyFont="1" applyFill="1" applyBorder="1" applyAlignment="1">
      <alignment vertical="center" wrapText="1"/>
    </xf>
    <xf numFmtId="3" fontId="47" fillId="12" borderId="4" xfId="0" applyNumberFormat="1" applyFont="1" applyFill="1" applyBorder="1" applyAlignment="1">
      <alignment vertical="center"/>
    </xf>
    <xf numFmtId="0" fontId="10" fillId="12" borderId="6" xfId="0" applyFont="1" applyFill="1" applyBorder="1" applyAlignment="1">
      <alignment horizontal="center" vertical="center"/>
    </xf>
    <xf numFmtId="3" fontId="26" fillId="12" borderId="7" xfId="0" applyNumberFormat="1" applyFont="1" applyFill="1" applyBorder="1" applyAlignment="1">
      <alignment horizontal="center" vertical="center"/>
    </xf>
    <xf numFmtId="3" fontId="26" fillId="12" borderId="7" xfId="0" applyNumberFormat="1" applyFont="1" applyFill="1" applyBorder="1" applyAlignment="1">
      <alignment vertical="center"/>
    </xf>
    <xf numFmtId="3" fontId="46" fillId="12" borderId="9" xfId="0" applyNumberFormat="1" applyFont="1" applyFill="1" applyBorder="1" applyAlignment="1">
      <alignment vertical="center"/>
    </xf>
    <xf numFmtId="0" fontId="30" fillId="11" borderId="49" xfId="0" applyFont="1" applyFill="1" applyBorder="1" applyAlignment="1">
      <alignment vertical="center"/>
    </xf>
    <xf numFmtId="0" fontId="54" fillId="0" borderId="0" xfId="0" applyFont="1" applyAlignment="1">
      <alignment horizontal="center" vertical="center"/>
    </xf>
    <xf numFmtId="0" fontId="53" fillId="0" borderId="0" xfId="0" applyFont="1" applyAlignment="1">
      <alignment horizontal="left" vertical="center" wrapText="1"/>
    </xf>
    <xf numFmtId="0" fontId="53" fillId="26" borderId="48" xfId="0" applyFont="1" applyFill="1" applyBorder="1" applyAlignment="1">
      <alignment horizontal="center" vertical="center" wrapText="1"/>
    </xf>
    <xf numFmtId="0" fontId="77" fillId="0" borderId="31" xfId="0" applyFont="1" applyBorder="1" applyAlignment="1">
      <alignment horizontal="right" vertical="center" wrapText="1"/>
    </xf>
    <xf numFmtId="0" fontId="77" fillId="0" borderId="11" xfId="0" applyFont="1" applyBorder="1" applyAlignment="1">
      <alignment horizontal="left" vertical="center" wrapText="1"/>
    </xf>
    <xf numFmtId="3" fontId="60" fillId="0" borderId="11" xfId="0" applyNumberFormat="1" applyFont="1" applyBorder="1" applyAlignment="1">
      <alignment vertical="center" wrapText="1"/>
    </xf>
    <xf numFmtId="0" fontId="60" fillId="0" borderId="11" xfId="0" applyFont="1" applyBorder="1" applyAlignment="1">
      <alignment vertical="center" wrapText="1"/>
    </xf>
    <xf numFmtId="0" fontId="60" fillId="0" borderId="32" xfId="0" applyFont="1" applyBorder="1" applyAlignment="1">
      <alignment vertical="center"/>
    </xf>
    <xf numFmtId="0" fontId="53" fillId="11" borderId="48" xfId="0" applyFont="1" applyFill="1" applyBorder="1" applyAlignment="1">
      <alignment vertical="center" wrapText="1"/>
    </xf>
    <xf numFmtId="0" fontId="53" fillId="11" borderId="81" xfId="0" applyFont="1" applyFill="1" applyBorder="1" applyAlignment="1">
      <alignment vertical="center" wrapText="1"/>
    </xf>
    <xf numFmtId="0" fontId="53" fillId="11" borderId="67" xfId="0" applyFont="1" applyFill="1" applyBorder="1" applyAlignment="1">
      <alignment vertical="center" wrapText="1"/>
    </xf>
    <xf numFmtId="0" fontId="53" fillId="24" borderId="21" xfId="0" applyFont="1" applyFill="1" applyBorder="1" applyAlignment="1">
      <alignment horizontal="center" vertical="center" wrapText="1"/>
    </xf>
    <xf numFmtId="3" fontId="53" fillId="24" borderId="22" xfId="0" applyNumberFormat="1" applyFont="1" applyFill="1" applyBorder="1" applyAlignment="1">
      <alignment horizontal="center" vertical="center" wrapText="1"/>
    </xf>
    <xf numFmtId="3" fontId="53" fillId="24" borderId="23" xfId="0" applyNumberFormat="1" applyFont="1" applyFill="1" applyBorder="1" applyAlignment="1">
      <alignment horizontal="center" vertical="center" wrapText="1"/>
    </xf>
    <xf numFmtId="0" fontId="53" fillId="0" borderId="31" xfId="0" applyFont="1" applyBorder="1" applyAlignment="1">
      <alignment vertical="center" wrapText="1"/>
    </xf>
    <xf numFmtId="0" fontId="53" fillId="0" borderId="11" xfId="0" applyFont="1" applyBorder="1" applyAlignment="1">
      <alignment horizontal="center" vertical="center" wrapText="1"/>
    </xf>
    <xf numFmtId="3" fontId="53" fillId="0" borderId="11" xfId="0" applyNumberFormat="1" applyFont="1" applyBorder="1" applyAlignment="1">
      <alignment vertical="center" wrapText="1"/>
    </xf>
    <xf numFmtId="3" fontId="53" fillId="0" borderId="32" xfId="0" applyNumberFormat="1" applyFont="1" applyBorder="1" applyAlignment="1">
      <alignment vertical="center" wrapText="1"/>
    </xf>
    <xf numFmtId="0" fontId="60" fillId="0" borderId="48" xfId="0" quotePrefix="1" applyFont="1" applyBorder="1" applyAlignment="1">
      <alignment horizontal="left" vertical="center" wrapText="1"/>
    </xf>
    <xf numFmtId="0" fontId="60" fillId="0" borderId="81" xfId="0" quotePrefix="1" applyFont="1" applyBorder="1" applyAlignment="1">
      <alignment horizontal="center" vertical="center" wrapText="1"/>
    </xf>
    <xf numFmtId="3" fontId="60" fillId="0" borderId="81" xfId="0" applyNumberFormat="1" applyFont="1" applyBorder="1" applyAlignment="1">
      <alignment vertical="center" wrapText="1"/>
    </xf>
    <xf numFmtId="3" fontId="60" fillId="0" borderId="67" xfId="0" applyNumberFormat="1" applyFont="1" applyBorder="1" applyAlignment="1">
      <alignment vertical="center" wrapText="1"/>
    </xf>
    <xf numFmtId="0" fontId="53" fillId="24" borderId="21" xfId="0" applyFont="1" applyFill="1" applyBorder="1" applyAlignment="1">
      <alignment vertical="center" wrapText="1"/>
    </xf>
    <xf numFmtId="3" fontId="60" fillId="24" borderId="22" xfId="0" applyNumberFormat="1" applyFont="1" applyFill="1" applyBorder="1" applyAlignment="1">
      <alignment vertical="center" wrapText="1"/>
    </xf>
    <xf numFmtId="3" fontId="53" fillId="24" borderId="22" xfId="0" applyNumberFormat="1" applyFont="1" applyFill="1" applyBorder="1" applyAlignment="1">
      <alignment vertical="center" wrapText="1"/>
    </xf>
    <xf numFmtId="3" fontId="53" fillId="24" borderId="23" xfId="0" applyNumberFormat="1" applyFont="1" applyFill="1" applyBorder="1" applyAlignment="1">
      <alignment vertical="center" wrapText="1"/>
    </xf>
    <xf numFmtId="0" fontId="60" fillId="0" borderId="31" xfId="0" applyFont="1" applyBorder="1" applyAlignment="1">
      <alignment horizontal="left" vertical="center" wrapText="1"/>
    </xf>
    <xf numFmtId="0" fontId="60" fillId="0" borderId="11" xfId="0" quotePrefix="1" applyFont="1" applyBorder="1" applyAlignment="1">
      <alignment horizontal="center" vertical="center" wrapText="1"/>
    </xf>
    <xf numFmtId="3" fontId="60" fillId="0" borderId="32" xfId="0" applyNumberFormat="1" applyFont="1" applyBorder="1" applyAlignment="1">
      <alignment vertical="center" wrapText="1"/>
    </xf>
    <xf numFmtId="168" fontId="53" fillId="24" borderId="22" xfId="3" applyFont="1" applyFill="1" applyBorder="1" applyAlignment="1" applyProtection="1">
      <alignment vertical="center" wrapText="1"/>
    </xf>
    <xf numFmtId="168" fontId="53" fillId="24" borderId="23" xfId="3" applyFont="1" applyFill="1" applyBorder="1" applyAlignment="1" applyProtection="1">
      <alignment vertical="center" wrapText="1"/>
    </xf>
    <xf numFmtId="174" fontId="53" fillId="24" borderId="38" xfId="3" applyNumberFormat="1" applyFont="1" applyFill="1" applyBorder="1" applyAlignment="1" applyProtection="1">
      <alignment vertical="center"/>
    </xf>
    <xf numFmtId="174" fontId="53" fillId="24" borderId="15" xfId="3" applyNumberFormat="1" applyFont="1" applyFill="1" applyBorder="1" applyAlignment="1" applyProtection="1">
      <alignment vertical="center"/>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8" fillId="0" borderId="0" xfId="0" applyFont="1" applyAlignment="1">
      <alignment horizontal="justify" vertical="center" wrapText="1"/>
    </xf>
    <xf numFmtId="0" fontId="8" fillId="0" borderId="81" xfId="0" applyFont="1" applyBorder="1" applyAlignment="1" applyProtection="1">
      <alignment vertical="center" wrapText="1"/>
      <protection locked="0"/>
    </xf>
    <xf numFmtId="169" fontId="8" fillId="0" borderId="81" xfId="0" applyNumberFormat="1" applyFont="1" applyBorder="1" applyAlignment="1" applyProtection="1">
      <alignment horizontal="center" vertical="center"/>
      <protection locked="0"/>
    </xf>
    <xf numFmtId="0" fontId="8" fillId="0" borderId="81" xfId="0" applyFont="1" applyBorder="1" applyAlignment="1" applyProtection="1">
      <alignment horizontal="center" vertical="center"/>
      <protection locked="0"/>
    </xf>
    <xf numFmtId="0" fontId="29" fillId="0" borderId="0" xfId="0" applyFont="1" applyAlignment="1">
      <alignment horizontal="center" vertical="center" wrapText="1"/>
    </xf>
    <xf numFmtId="0" fontId="10" fillId="26" borderId="0" xfId="0" applyFont="1" applyFill="1" applyAlignment="1">
      <alignment horizontal="center" vertical="center" wrapText="1"/>
    </xf>
    <xf numFmtId="0" fontId="10" fillId="11" borderId="0" xfId="0" applyFont="1" applyFill="1" applyAlignment="1">
      <alignment vertical="center" wrapText="1"/>
    </xf>
    <xf numFmtId="0" fontId="12" fillId="26" borderId="0" xfId="0" applyFont="1" applyFill="1" applyAlignment="1" applyProtection="1">
      <alignment vertical="center" wrapText="1"/>
      <protection locked="0"/>
    </xf>
    <xf numFmtId="0" fontId="29" fillId="11" borderId="0" xfId="0" applyFont="1" applyFill="1" applyAlignment="1">
      <alignment horizontal="center" vertical="center" wrapText="1"/>
    </xf>
    <xf numFmtId="0" fontId="10" fillId="0" borderId="0" xfId="0" applyFont="1" applyAlignment="1">
      <alignment vertical="center" wrapText="1"/>
    </xf>
    <xf numFmtId="0" fontId="10" fillId="0" borderId="0" xfId="0" applyFont="1"/>
    <xf numFmtId="0" fontId="8" fillId="0" borderId="0" xfId="0" applyFont="1" applyAlignment="1">
      <alignment horizontal="left" vertical="center"/>
    </xf>
    <xf numFmtId="0" fontId="27" fillId="0" borderId="9" xfId="0" applyFont="1" applyBorder="1" applyAlignment="1">
      <alignment horizontal="center" vertical="center" wrapText="1"/>
    </xf>
    <xf numFmtId="0" fontId="27" fillId="0" borderId="51" xfId="0" applyFont="1" applyBorder="1" applyAlignment="1">
      <alignment horizontal="center" vertical="center" wrapText="1"/>
    </xf>
    <xf numFmtId="3" fontId="9" fillId="0" borderId="81" xfId="0" applyNumberFormat="1" applyFont="1" applyBorder="1" applyAlignment="1">
      <alignment horizontal="center" vertical="center"/>
    </xf>
    <xf numFmtId="3" fontId="33" fillId="0" borderId="81" xfId="0" applyNumberFormat="1" applyFont="1" applyBorder="1" applyAlignment="1">
      <alignment vertical="center"/>
    </xf>
    <xf numFmtId="3" fontId="9" fillId="0" borderId="81" xfId="0" applyNumberFormat="1" applyFont="1" applyBorder="1" applyAlignment="1">
      <alignment vertical="center"/>
    </xf>
    <xf numFmtId="0" fontId="9" fillId="0" borderId="67" xfId="0" applyFont="1" applyBorder="1" applyAlignment="1">
      <alignment vertical="center"/>
    </xf>
    <xf numFmtId="176" fontId="25" fillId="24" borderId="7" xfId="0" applyNumberFormat="1" applyFont="1" applyFill="1" applyBorder="1" applyAlignment="1">
      <alignment horizontal="center" vertical="center" wrapText="1"/>
    </xf>
    <xf numFmtId="176" fontId="119" fillId="24" borderId="7" xfId="0" applyNumberFormat="1" applyFont="1" applyFill="1" applyBorder="1" applyAlignment="1">
      <alignment horizontal="center" vertical="center" wrapText="1"/>
    </xf>
    <xf numFmtId="0" fontId="23" fillId="11" borderId="0" xfId="0" applyFont="1" applyFill="1" applyAlignment="1">
      <alignment horizontal="center" vertical="center" wrapText="1"/>
    </xf>
    <xf numFmtId="0" fontId="23" fillId="11" borderId="0" xfId="0" applyFont="1" applyFill="1" applyAlignment="1">
      <alignment vertical="center" wrapText="1"/>
    </xf>
    <xf numFmtId="0" fontId="23" fillId="0" borderId="0" xfId="0" applyFont="1" applyAlignment="1">
      <alignment vertical="center"/>
    </xf>
    <xf numFmtId="0" fontId="107" fillId="0" borderId="0" xfId="0" applyFont="1" applyAlignment="1">
      <alignment vertical="center"/>
    </xf>
    <xf numFmtId="0" fontId="106" fillId="0" borderId="0" xfId="0" applyFont="1" applyAlignment="1">
      <alignment horizontal="center" vertical="center"/>
    </xf>
    <xf numFmtId="0" fontId="125" fillId="23" borderId="29" xfId="9" applyFont="1" applyBorder="1" applyAlignment="1" applyProtection="1">
      <alignment horizontal="center" vertical="center"/>
    </xf>
    <xf numFmtId="0" fontId="96" fillId="0" borderId="0" xfId="0" applyFont="1" applyAlignment="1">
      <alignment horizontal="center" vertical="center" wrapText="1"/>
    </xf>
    <xf numFmtId="0" fontId="54" fillId="0" borderId="0" xfId="0" applyFont="1" applyAlignment="1">
      <alignment horizontal="center" vertical="center" wrapText="1"/>
    </xf>
    <xf numFmtId="0" fontId="55" fillId="0" borderId="0" xfId="0" applyFont="1"/>
    <xf numFmtId="0" fontId="54" fillId="0" borderId="0" xfId="0" applyFont="1" applyAlignment="1">
      <alignment vertical="center"/>
    </xf>
    <xf numFmtId="0" fontId="62" fillId="0" borderId="0" xfId="0" applyFont="1" applyAlignment="1">
      <alignment vertical="center" wrapText="1"/>
    </xf>
    <xf numFmtId="0" fontId="60" fillId="0" borderId="0" xfId="0" applyFont="1" applyAlignment="1">
      <alignment horizontal="right" vertical="center" wrapText="1"/>
    </xf>
    <xf numFmtId="0" fontId="60" fillId="26" borderId="0" xfId="0" applyFont="1" applyFill="1" applyAlignment="1">
      <alignment horizontal="left" vertical="center"/>
    </xf>
    <xf numFmtId="0" fontId="53" fillId="26" borderId="0" xfId="0" applyFont="1" applyFill="1" applyAlignment="1">
      <alignment horizontal="center" vertical="center" wrapText="1"/>
    </xf>
    <xf numFmtId="0" fontId="53" fillId="11" borderId="0" xfId="0" applyFont="1" applyFill="1"/>
    <xf numFmtId="0" fontId="96" fillId="11" borderId="0" xfId="0" applyFont="1" applyFill="1"/>
    <xf numFmtId="0" fontId="88" fillId="0" borderId="0" xfId="0" applyFont="1" applyAlignment="1">
      <alignment horizontal="right"/>
    </xf>
    <xf numFmtId="0" fontId="88" fillId="0" borderId="0" xfId="0" applyFont="1" applyAlignment="1">
      <alignment horizontal="center"/>
    </xf>
    <xf numFmtId="0" fontId="88" fillId="26" borderId="0" xfId="0" applyFont="1" applyFill="1"/>
    <xf numFmtId="0" fontId="11" fillId="0" borderId="0" xfId="0" applyFont="1" applyAlignment="1">
      <alignment horizontal="center" vertical="center" wrapText="1"/>
    </xf>
    <xf numFmtId="0" fontId="53" fillId="26" borderId="0" xfId="0" applyFont="1" applyFill="1" applyAlignment="1">
      <alignment vertical="center" wrapText="1"/>
    </xf>
    <xf numFmtId="0" fontId="2" fillId="11" borderId="0" xfId="0" applyFont="1" applyFill="1" applyAlignment="1">
      <alignment vertical="center" wrapText="1"/>
    </xf>
    <xf numFmtId="0" fontId="2" fillId="0" borderId="0" xfId="0" applyFont="1" applyAlignment="1">
      <alignment vertical="center" wrapText="1"/>
    </xf>
    <xf numFmtId="0" fontId="1" fillId="8" borderId="0" xfId="0" applyFont="1" applyFill="1"/>
    <xf numFmtId="189" fontId="54" fillId="11" borderId="0" xfId="0" applyNumberFormat="1" applyFont="1" applyFill="1"/>
    <xf numFmtId="189" fontId="54" fillId="8" borderId="0" xfId="0" applyNumberFormat="1" applyFont="1" applyFill="1"/>
    <xf numFmtId="2" fontId="0" fillId="8" borderId="0" xfId="0" applyNumberFormat="1" applyFill="1"/>
    <xf numFmtId="189" fontId="6" fillId="8" borderId="0" xfId="0" applyNumberFormat="1" applyFont="1" applyFill="1"/>
    <xf numFmtId="0" fontId="1" fillId="11" borderId="0" xfId="0" applyFont="1" applyFill="1"/>
    <xf numFmtId="0" fontId="1" fillId="11" borderId="0" xfId="0" applyFont="1" applyFill="1" applyAlignment="1">
      <alignment horizontal="center"/>
    </xf>
    <xf numFmtId="189" fontId="0" fillId="11" borderId="0" xfId="0" applyNumberFormat="1" applyFill="1"/>
    <xf numFmtId="3" fontId="0" fillId="11" borderId="0" xfId="0" applyNumberFormat="1" applyFill="1"/>
    <xf numFmtId="0" fontId="109" fillId="11" borderId="0" xfId="0" applyFont="1" applyFill="1" applyAlignment="1">
      <alignment horizontal="left" wrapText="1"/>
    </xf>
    <xf numFmtId="184" fontId="109" fillId="26" borderId="0" xfId="0" applyNumberFormat="1" applyFont="1" applyFill="1"/>
    <xf numFmtId="0" fontId="54" fillId="11" borderId="49" xfId="0" applyFont="1" applyFill="1" applyBorder="1" applyAlignment="1">
      <alignment horizontal="center" wrapText="1"/>
    </xf>
    <xf numFmtId="0" fontId="54" fillId="11" borderId="0" xfId="0" applyFont="1" applyFill="1" applyAlignment="1">
      <alignment horizontal="center" wrapText="1"/>
    </xf>
    <xf numFmtId="0" fontId="0" fillId="11" borderId="49" xfId="0" applyFill="1" applyBorder="1" applyAlignment="1">
      <alignment wrapText="1"/>
    </xf>
    <xf numFmtId="0" fontId="0" fillId="11" borderId="0" xfId="0" applyFill="1" applyAlignment="1">
      <alignment wrapText="1"/>
    </xf>
    <xf numFmtId="0" fontId="96" fillId="0" borderId="0" xfId="0" applyFont="1" applyAlignment="1">
      <alignment vertical="center" wrapText="1"/>
    </xf>
    <xf numFmtId="0" fontId="55" fillId="0" borderId="49" xfId="0" applyFont="1" applyBorder="1"/>
    <xf numFmtId="0" fontId="61" fillId="0" borderId="1" xfId="0" applyFont="1" applyBorder="1" applyAlignment="1">
      <alignment horizontal="center" vertical="center"/>
    </xf>
    <xf numFmtId="0" fontId="61" fillId="0" borderId="27" xfId="0" applyFont="1" applyBorder="1" applyAlignment="1">
      <alignment horizontal="center" vertical="center"/>
    </xf>
    <xf numFmtId="184" fontId="93" fillId="26" borderId="123" xfId="0" applyNumberFormat="1" applyFont="1" applyFill="1" applyBorder="1" applyAlignment="1">
      <alignment horizontal="center" vertical="center"/>
    </xf>
    <xf numFmtId="184" fontId="93" fillId="26" borderId="124" xfId="0" applyNumberFormat="1" applyFont="1" applyFill="1" applyBorder="1" applyAlignment="1">
      <alignment horizontal="center" vertical="center"/>
    </xf>
    <xf numFmtId="0" fontId="53" fillId="11" borderId="0" xfId="0" applyFont="1" applyFill="1" applyAlignment="1">
      <alignment horizontal="right"/>
    </xf>
    <xf numFmtId="0" fontId="53" fillId="11" borderId="0" xfId="0" applyFont="1" applyFill="1" applyAlignment="1">
      <alignment horizontal="right" vertical="center" wrapText="1"/>
    </xf>
    <xf numFmtId="0" fontId="86" fillId="11" borderId="0" xfId="0" applyFont="1" applyFill="1" applyAlignment="1">
      <alignment vertical="center" wrapText="1"/>
    </xf>
    <xf numFmtId="0" fontId="13" fillId="11" borderId="0" xfId="0" applyFont="1" applyFill="1" applyAlignment="1">
      <alignment vertical="center" wrapText="1"/>
    </xf>
    <xf numFmtId="0" fontId="3" fillId="11" borderId="0" xfId="0" applyFont="1" applyFill="1" applyAlignment="1">
      <alignment vertical="center" wrapText="1"/>
    </xf>
    <xf numFmtId="15" fontId="3" fillId="11" borderId="0" xfId="0" applyNumberFormat="1" applyFont="1" applyFill="1" applyAlignment="1">
      <alignment vertical="center" wrapText="1"/>
    </xf>
    <xf numFmtId="188" fontId="2" fillId="26" borderId="0" xfId="0" applyNumberFormat="1" applyFont="1" applyFill="1" applyAlignment="1">
      <alignment horizontal="right" vertical="center" wrapText="1"/>
    </xf>
    <xf numFmtId="0" fontId="3" fillId="26" borderId="0" xfId="0" applyFont="1" applyFill="1" applyAlignment="1">
      <alignment horizontal="left" vertical="center" wrapText="1"/>
    </xf>
    <xf numFmtId="0" fontId="3" fillId="11" borderId="0" xfId="0" applyFont="1" applyFill="1" applyAlignment="1">
      <alignment horizontal="center" vertical="center" wrapText="1"/>
    </xf>
    <xf numFmtId="15" fontId="2" fillId="26" borderId="0" xfId="0" applyNumberFormat="1" applyFont="1" applyFill="1" applyAlignment="1" applyProtection="1">
      <alignment horizontal="right" vertical="center" wrapText="1"/>
      <protection locked="0"/>
    </xf>
    <xf numFmtId="0" fontId="3" fillId="26" borderId="0" xfId="0" applyFont="1" applyFill="1" applyAlignment="1" applyProtection="1">
      <alignment horizontal="left" vertical="center" wrapText="1"/>
      <protection locked="0"/>
    </xf>
    <xf numFmtId="0" fontId="62" fillId="18" borderId="0" xfId="0" applyFont="1" applyFill="1" applyAlignment="1">
      <alignment vertical="center" textRotation="90" wrapText="1"/>
    </xf>
    <xf numFmtId="0" fontId="86" fillId="0" borderId="30" xfId="0" applyFont="1" applyBorder="1" applyAlignment="1">
      <alignment horizontal="center" vertical="center" wrapText="1"/>
    </xf>
    <xf numFmtId="0" fontId="53" fillId="11" borderId="49" xfId="0" applyFont="1" applyFill="1" applyBorder="1"/>
    <xf numFmtId="0" fontId="86" fillId="11" borderId="49" xfId="0" applyFont="1" applyFill="1" applyBorder="1" applyAlignment="1">
      <alignment vertical="center" wrapText="1"/>
    </xf>
    <xf numFmtId="0" fontId="0" fillId="0" borderId="86" xfId="0" applyBorder="1"/>
    <xf numFmtId="14" fontId="2" fillId="26" borderId="0" xfId="0" applyNumberFormat="1" applyFont="1" applyFill="1" applyAlignment="1">
      <alignment horizontal="center" vertical="center" wrapText="1"/>
    </xf>
    <xf numFmtId="0" fontId="61" fillId="0" borderId="48" xfId="0" applyFont="1" applyBorder="1" applyAlignment="1">
      <alignment horizontal="center" vertical="center"/>
    </xf>
    <xf numFmtId="15" fontId="93" fillId="19" borderId="0" xfId="0" applyNumberFormat="1" applyFont="1" applyFill="1" applyAlignment="1" applyProtection="1">
      <alignment horizontal="center"/>
      <protection locked="0"/>
    </xf>
    <xf numFmtId="0" fontId="53" fillId="0" borderId="0" xfId="0" applyFont="1" applyProtection="1">
      <protection locked="0"/>
    </xf>
    <xf numFmtId="0" fontId="93" fillId="11" borderId="0" xfId="0" applyFont="1" applyFill="1" applyProtection="1">
      <protection locked="0"/>
    </xf>
    <xf numFmtId="0" fontId="53" fillId="0" borderId="0" xfId="0" applyFont="1" applyAlignment="1">
      <alignment horizontal="left" vertical="center"/>
    </xf>
    <xf numFmtId="0" fontId="61" fillId="0" borderId="48" xfId="0" applyFont="1" applyBorder="1" applyAlignment="1">
      <alignment horizontal="center" vertical="center" wrapText="1"/>
    </xf>
    <xf numFmtId="0" fontId="83" fillId="0" borderId="0" xfId="0" applyFont="1" applyAlignment="1">
      <alignment vertical="center" wrapText="1"/>
    </xf>
    <xf numFmtId="0" fontId="61" fillId="0" borderId="95" xfId="0" applyFont="1" applyBorder="1" applyAlignment="1">
      <alignment horizontal="center" wrapText="1"/>
    </xf>
    <xf numFmtId="15" fontId="53" fillId="26" borderId="0" xfId="0" applyNumberFormat="1" applyFont="1" applyFill="1" applyAlignment="1">
      <alignment horizontal="left" vertical="center" wrapText="1"/>
    </xf>
    <xf numFmtId="0" fontId="61" fillId="26" borderId="7" xfId="0" applyFont="1" applyFill="1" applyBorder="1" applyAlignment="1">
      <alignment horizontal="justify" vertical="center" wrapText="1"/>
    </xf>
    <xf numFmtId="0" fontId="61" fillId="0" borderId="17" xfId="0" applyFont="1" applyBorder="1" applyAlignment="1">
      <alignment horizontal="center" vertical="center" wrapText="1"/>
    </xf>
    <xf numFmtId="0" fontId="61" fillId="0" borderId="1" xfId="0" applyFont="1" applyBorder="1" applyAlignment="1">
      <alignment horizontal="center" wrapText="1"/>
    </xf>
    <xf numFmtId="15" fontId="93" fillId="26" borderId="0" xfId="0" applyNumberFormat="1" applyFont="1" applyFill="1" applyAlignment="1" applyProtection="1">
      <alignment horizontal="center"/>
      <protection locked="0"/>
    </xf>
    <xf numFmtId="0" fontId="61" fillId="0" borderId="48" xfId="0" applyFont="1" applyBorder="1" applyAlignment="1">
      <alignment horizontal="center" wrapText="1"/>
    </xf>
    <xf numFmtId="0" fontId="61" fillId="0" borderId="48" xfId="0" applyFont="1" applyBorder="1" applyAlignment="1">
      <alignment horizontal="center"/>
    </xf>
    <xf numFmtId="0" fontId="1" fillId="0" borderId="0" xfId="8"/>
    <xf numFmtId="0" fontId="1" fillId="8" borderId="0" xfId="8" applyFill="1"/>
    <xf numFmtId="0" fontId="138" fillId="11" borderId="82" xfId="8" applyFont="1" applyFill="1" applyBorder="1" applyAlignment="1">
      <alignment horizontal="justify" vertical="center" wrapText="1"/>
    </xf>
    <xf numFmtId="0" fontId="138" fillId="11" borderId="125" xfId="8" applyFont="1" applyFill="1" applyBorder="1"/>
    <xf numFmtId="0" fontId="1" fillId="0" borderId="0" xfId="8" applyAlignment="1">
      <alignment vertical="center"/>
    </xf>
    <xf numFmtId="0" fontId="1" fillId="8" borderId="0" xfId="8" applyFill="1" applyAlignment="1">
      <alignment vertical="center"/>
    </xf>
    <xf numFmtId="0" fontId="138" fillId="11" borderId="126" xfId="8" applyFont="1" applyFill="1" applyBorder="1" applyAlignment="1">
      <alignment vertical="center" wrapText="1"/>
    </xf>
    <xf numFmtId="0" fontId="138" fillId="11" borderId="126" xfId="8" applyFont="1" applyFill="1" applyBorder="1" applyAlignment="1">
      <alignment vertical="top" wrapText="1"/>
    </xf>
    <xf numFmtId="0" fontId="138" fillId="11" borderId="127" xfId="8" applyFont="1" applyFill="1" applyBorder="1" applyAlignment="1">
      <alignment vertical="center" wrapText="1"/>
    </xf>
    <xf numFmtId="0" fontId="113" fillId="11" borderId="76" xfId="8" applyFont="1" applyFill="1" applyBorder="1" applyAlignment="1">
      <alignment horizontal="justify" vertical="center" wrapText="1"/>
    </xf>
    <xf numFmtId="0" fontId="139" fillId="11" borderId="36" xfId="8" applyFont="1" applyFill="1" applyBorder="1" applyAlignment="1">
      <alignment horizontal="center" vertical="center" wrapText="1"/>
    </xf>
    <xf numFmtId="0" fontId="113" fillId="11" borderId="12" xfId="8" applyFont="1" applyFill="1" applyBorder="1" applyAlignment="1">
      <alignment horizontal="justify" vertical="center" wrapText="1"/>
    </xf>
    <xf numFmtId="0" fontId="107" fillId="0" borderId="1" xfId="0" applyFont="1" applyBorder="1" applyAlignment="1">
      <alignment horizontal="center" vertical="center" wrapText="1"/>
    </xf>
    <xf numFmtId="0" fontId="105" fillId="0" borderId="2" xfId="0" applyFont="1" applyBorder="1" applyAlignment="1" applyProtection="1">
      <alignment horizontal="justify" vertical="center" wrapText="1"/>
      <protection locked="0"/>
    </xf>
    <xf numFmtId="0" fontId="105" fillId="0" borderId="4" xfId="0" applyFont="1" applyBorder="1" applyAlignment="1" applyProtection="1">
      <alignment horizontal="justify" vertical="center" wrapText="1"/>
      <protection locked="0"/>
    </xf>
    <xf numFmtId="0" fontId="105" fillId="0" borderId="2"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7" xfId="0" applyFont="1" applyBorder="1" applyAlignment="1" applyProtection="1">
      <alignment horizontal="center" vertical="center" wrapText="1"/>
      <protection locked="0"/>
    </xf>
    <xf numFmtId="0" fontId="105" fillId="0" borderId="9" xfId="0" applyFont="1" applyBorder="1" applyAlignment="1" applyProtection="1">
      <alignment horizontal="center" vertical="center" wrapText="1"/>
      <protection locked="0"/>
    </xf>
    <xf numFmtId="0" fontId="107" fillId="0" borderId="6" xfId="0" applyFont="1" applyBorder="1" applyAlignment="1">
      <alignment horizontal="center" vertical="center" wrapText="1"/>
    </xf>
    <xf numFmtId="0" fontId="106" fillId="26" borderId="0" xfId="0" applyFont="1" applyFill="1" applyAlignment="1" applyProtection="1">
      <alignment horizontal="center" vertical="center" wrapText="1"/>
      <protection locked="0"/>
    </xf>
    <xf numFmtId="0" fontId="107" fillId="0" borderId="1" xfId="0" applyFont="1" applyBorder="1" applyAlignment="1">
      <alignment horizontal="left" vertical="center" wrapText="1"/>
    </xf>
    <xf numFmtId="0" fontId="107" fillId="0" borderId="2" xfId="0" applyFont="1" applyBorder="1" applyAlignment="1">
      <alignment horizontal="left" vertical="center" wrapText="1"/>
    </xf>
    <xf numFmtId="0" fontId="107" fillId="0" borderId="2" xfId="0" applyFont="1" applyBorder="1" applyAlignment="1" applyProtection="1">
      <alignment horizontal="justify" vertical="center" wrapText="1"/>
      <protection locked="0"/>
    </xf>
    <xf numFmtId="0" fontId="107" fillId="0" borderId="4" xfId="0" applyFont="1" applyBorder="1" applyAlignment="1" applyProtection="1">
      <alignment horizontal="justify" vertical="center" wrapText="1"/>
      <protection locked="0"/>
    </xf>
    <xf numFmtId="0" fontId="105" fillId="0" borderId="26" xfId="0" applyFont="1" applyBorder="1" applyAlignment="1" applyProtection="1">
      <alignment horizontal="justify" vertical="center" wrapText="1"/>
      <protection locked="0"/>
    </xf>
    <xf numFmtId="0" fontId="105" fillId="0" borderId="56" xfId="0" applyFont="1" applyBorder="1" applyAlignment="1" applyProtection="1">
      <alignment horizontal="justify" vertical="center" wrapText="1"/>
      <protection locked="0"/>
    </xf>
    <xf numFmtId="0" fontId="105" fillId="0" borderId="27" xfId="0" applyFont="1" applyBorder="1" applyAlignment="1" applyProtection="1">
      <alignment horizontal="justify" vertical="center" wrapText="1"/>
      <protection locked="0"/>
    </xf>
    <xf numFmtId="0" fontId="119" fillId="24" borderId="26" xfId="0" applyFont="1" applyFill="1" applyBorder="1" applyAlignment="1">
      <alignment horizontal="center" vertical="center" wrapText="1"/>
    </xf>
    <xf numFmtId="0" fontId="119" fillId="24" borderId="56" xfId="0" applyFont="1" applyFill="1" applyBorder="1" applyAlignment="1">
      <alignment horizontal="center" vertical="center" wrapText="1"/>
    </xf>
    <xf numFmtId="0" fontId="119" fillId="24" borderId="27" xfId="0" applyFont="1" applyFill="1" applyBorder="1" applyAlignment="1">
      <alignment horizontal="center" vertical="center" wrapText="1"/>
    </xf>
    <xf numFmtId="0" fontId="119" fillId="24" borderId="26" xfId="0" applyFont="1" applyFill="1" applyBorder="1" applyAlignment="1">
      <alignment horizontal="center" vertical="center"/>
    </xf>
    <xf numFmtId="0" fontId="119" fillId="24" borderId="56" xfId="0" applyFont="1" applyFill="1" applyBorder="1" applyAlignment="1">
      <alignment horizontal="center" vertical="center"/>
    </xf>
    <xf numFmtId="0" fontId="119" fillId="24" borderId="27" xfId="0" applyFont="1" applyFill="1" applyBorder="1" applyAlignment="1">
      <alignment horizontal="center" vertical="center"/>
    </xf>
    <xf numFmtId="0" fontId="106" fillId="11" borderId="0" xfId="0" applyFont="1" applyFill="1" applyAlignment="1">
      <alignment horizontal="center" vertical="center" wrapText="1"/>
    </xf>
    <xf numFmtId="0" fontId="119" fillId="24" borderId="1" xfId="0" applyFont="1" applyFill="1" applyBorder="1" applyAlignment="1">
      <alignment horizontal="center" vertical="center" wrapText="1"/>
    </xf>
    <xf numFmtId="0" fontId="119" fillId="24" borderId="2" xfId="0" applyFont="1" applyFill="1" applyBorder="1" applyAlignment="1">
      <alignment horizontal="center" vertical="center" wrapText="1"/>
    </xf>
    <xf numFmtId="0" fontId="119" fillId="24" borderId="4" xfId="0" applyFont="1" applyFill="1" applyBorder="1" applyAlignment="1">
      <alignment horizontal="center" vertical="center" wrapText="1"/>
    </xf>
    <xf numFmtId="0" fontId="131" fillId="11" borderId="49" xfId="0" applyFont="1" applyFill="1" applyBorder="1" applyAlignment="1">
      <alignment horizontal="center" vertical="center" wrapText="1"/>
    </xf>
    <xf numFmtId="0" fontId="78" fillId="11" borderId="0" xfId="0" applyFont="1" applyFill="1" applyAlignment="1">
      <alignment horizontal="center" vertical="center" wrapText="1"/>
    </xf>
    <xf numFmtId="0" fontId="78" fillId="11" borderId="50" xfId="0" applyFont="1" applyFill="1" applyBorder="1" applyAlignment="1">
      <alignment horizontal="center" vertical="center" wrapText="1"/>
    </xf>
    <xf numFmtId="0" fontId="78" fillId="11" borderId="49" xfId="0" applyFont="1" applyFill="1" applyBorder="1" applyAlignment="1">
      <alignment horizontal="center" vertical="center" wrapText="1"/>
    </xf>
    <xf numFmtId="0" fontId="78" fillId="11" borderId="51" xfId="0" applyFont="1" applyFill="1" applyBorder="1" applyAlignment="1">
      <alignment horizontal="center" vertical="center" wrapText="1"/>
    </xf>
    <xf numFmtId="0" fontId="78" fillId="11" borderId="52" xfId="0" applyFont="1" applyFill="1" applyBorder="1" applyAlignment="1">
      <alignment horizontal="center" vertical="center" wrapText="1"/>
    </xf>
    <xf numFmtId="0" fontId="78" fillId="11" borderId="53" xfId="0" applyFont="1" applyFill="1" applyBorder="1" applyAlignment="1">
      <alignment horizontal="center" vertical="center" wrapText="1"/>
    </xf>
    <xf numFmtId="0" fontId="130" fillId="0" borderId="86" xfId="0" applyFont="1" applyBorder="1" applyAlignment="1">
      <alignment horizontal="center" vertical="center" wrapText="1"/>
    </xf>
    <xf numFmtId="0" fontId="114" fillId="0" borderId="87" xfId="0" applyFont="1" applyBorder="1" applyAlignment="1">
      <alignment horizontal="center" vertical="center" wrapText="1"/>
    </xf>
    <xf numFmtId="0" fontId="114" fillId="0" borderId="88" xfId="0" applyFont="1" applyBorder="1" applyAlignment="1">
      <alignment horizontal="center" vertical="center" wrapText="1"/>
    </xf>
    <xf numFmtId="0" fontId="114" fillId="0" borderId="49" xfId="0" applyFont="1" applyBorder="1" applyAlignment="1">
      <alignment horizontal="center" vertical="center" wrapText="1"/>
    </xf>
    <xf numFmtId="0" fontId="114" fillId="0" borderId="0" xfId="0" applyFont="1" applyAlignment="1">
      <alignment horizontal="center" vertical="center" wrapText="1"/>
    </xf>
    <xf numFmtId="0" fontId="114" fillId="0" borderId="50" xfId="0" applyFont="1" applyBorder="1" applyAlignment="1">
      <alignment horizontal="center" vertical="center" wrapText="1"/>
    </xf>
    <xf numFmtId="0" fontId="106" fillId="26" borderId="13" xfId="0" applyFont="1" applyFill="1" applyBorder="1" applyAlignment="1">
      <alignment horizontal="right" vertical="center" wrapText="1"/>
    </xf>
    <xf numFmtId="0" fontId="106" fillId="26" borderId="16" xfId="0" applyFont="1" applyFill="1" applyBorder="1" applyAlignment="1">
      <alignment horizontal="right" vertical="center" wrapText="1"/>
    </xf>
    <xf numFmtId="0" fontId="106" fillId="26" borderId="41" xfId="0" applyFont="1" applyFill="1" applyBorder="1" applyAlignment="1">
      <alignment horizontal="right" vertical="center" wrapText="1"/>
    </xf>
    <xf numFmtId="0" fontId="106" fillId="11" borderId="0" xfId="0" applyFont="1" applyFill="1" applyAlignment="1">
      <alignment horizontal="center" vertical="center"/>
    </xf>
    <xf numFmtId="0" fontId="107" fillId="11" borderId="0" xfId="0" applyFont="1" applyFill="1" applyAlignment="1">
      <alignment horizontal="center" vertical="center" wrapText="1"/>
    </xf>
    <xf numFmtId="0" fontId="58" fillId="11" borderId="0" xfId="0" applyFont="1" applyFill="1" applyAlignment="1">
      <alignment horizontal="right" vertical="center" wrapText="1"/>
    </xf>
    <xf numFmtId="0" fontId="106" fillId="11" borderId="0" xfId="0" applyFont="1" applyFill="1" applyAlignment="1">
      <alignment horizontal="right" vertical="center" wrapText="1"/>
    </xf>
    <xf numFmtId="0" fontId="107" fillId="26" borderId="0" xfId="0" applyFont="1" applyFill="1" applyAlignment="1" applyProtection="1">
      <alignment horizontal="left" vertical="center" wrapText="1"/>
      <protection locked="0"/>
    </xf>
    <xf numFmtId="0" fontId="106" fillId="11" borderId="0" xfId="0" applyFont="1" applyFill="1" applyAlignment="1">
      <alignment horizontal="right" vertical="center"/>
    </xf>
    <xf numFmtId="0" fontId="22" fillId="26" borderId="0" xfId="0" applyFont="1" applyFill="1" applyAlignment="1" applyProtection="1">
      <alignment horizontal="center" vertical="center" wrapText="1"/>
      <protection locked="0"/>
    </xf>
    <xf numFmtId="182" fontId="10" fillId="26" borderId="0" xfId="0" applyNumberFormat="1" applyFont="1" applyFill="1" applyAlignment="1" applyProtection="1">
      <alignment horizontal="center" vertical="center" wrapText="1"/>
      <protection locked="0"/>
    </xf>
    <xf numFmtId="0" fontId="106" fillId="11" borderId="49" xfId="0" applyFont="1" applyFill="1" applyBorder="1" applyAlignment="1">
      <alignment horizontal="center" vertical="center" wrapText="1"/>
    </xf>
    <xf numFmtId="0" fontId="107" fillId="26" borderId="0" xfId="0" applyFont="1" applyFill="1" applyAlignment="1" applyProtection="1">
      <alignment horizontal="center" vertical="center" wrapText="1"/>
      <protection locked="0"/>
    </xf>
    <xf numFmtId="0" fontId="107" fillId="0" borderId="6" xfId="0" applyFont="1" applyBorder="1" applyAlignment="1">
      <alignment horizontal="left" vertical="center" wrapText="1"/>
    </xf>
    <xf numFmtId="0" fontId="107" fillId="0" borderId="7" xfId="0" applyFont="1" applyBorder="1" applyAlignment="1">
      <alignment horizontal="left" vertical="center" wrapText="1"/>
    </xf>
    <xf numFmtId="0" fontId="107" fillId="0" borderId="48" xfId="0" applyFont="1" applyBorder="1" applyAlignment="1">
      <alignment horizontal="left" vertical="center" wrapText="1"/>
    </xf>
    <xf numFmtId="0" fontId="107" fillId="0" borderId="81" xfId="0" applyFont="1" applyBorder="1" applyAlignment="1">
      <alignment horizontal="left" vertical="center" wrapText="1"/>
    </xf>
    <xf numFmtId="0" fontId="27" fillId="11" borderId="56" xfId="0" applyFont="1" applyFill="1" applyBorder="1" applyAlignment="1">
      <alignment horizontal="center" vertical="center" wrapText="1"/>
    </xf>
    <xf numFmtId="0" fontId="27" fillId="11" borderId="56" xfId="0" applyFont="1" applyFill="1" applyBorder="1" applyAlignment="1">
      <alignment horizontal="center" vertical="center"/>
    </xf>
    <xf numFmtId="0" fontId="27" fillId="11" borderId="27" xfId="0" applyFont="1" applyFill="1" applyBorder="1" applyAlignment="1">
      <alignment horizontal="center" vertical="center"/>
    </xf>
    <xf numFmtId="0" fontId="116" fillId="0" borderId="86" xfId="0" applyFont="1" applyBorder="1" applyAlignment="1">
      <alignment horizontal="center" vertical="center" wrapText="1"/>
    </xf>
    <xf numFmtId="0" fontId="116" fillId="0" borderId="87" xfId="0" applyFont="1" applyBorder="1" applyAlignment="1">
      <alignment horizontal="center" vertical="center" wrapText="1"/>
    </xf>
    <xf numFmtId="0" fontId="116" fillId="0" borderId="17" xfId="0" applyFont="1" applyBorder="1" applyAlignment="1">
      <alignment horizontal="center" vertical="center" wrapText="1"/>
    </xf>
    <xf numFmtId="0" fontId="116" fillId="0" borderId="18" xfId="0" applyFont="1" applyBorder="1" applyAlignment="1">
      <alignment horizontal="center" vertical="center" wrapText="1"/>
    </xf>
    <xf numFmtId="0" fontId="101" fillId="25" borderId="78" xfId="0" applyFont="1" applyFill="1" applyBorder="1" applyAlignment="1">
      <alignment horizontal="center" vertical="center" wrapText="1"/>
    </xf>
    <xf numFmtId="0" fontId="101" fillId="25" borderId="0" xfId="0" applyFont="1" applyFill="1" applyAlignment="1">
      <alignment horizontal="center" vertical="center" wrapText="1"/>
    </xf>
    <xf numFmtId="0" fontId="101" fillId="25" borderId="79" xfId="0" applyFont="1" applyFill="1" applyBorder="1" applyAlignment="1">
      <alignment horizontal="center" vertical="center" wrapText="1"/>
    </xf>
    <xf numFmtId="0" fontId="27" fillId="11" borderId="87" xfId="0" applyFont="1" applyFill="1" applyBorder="1" applyAlignment="1">
      <alignment horizontal="center" vertical="center"/>
    </xf>
    <xf numFmtId="0" fontId="27" fillId="11" borderId="88" xfId="0" applyFont="1" applyFill="1" applyBorder="1" applyAlignment="1">
      <alignment horizontal="center" vertical="center"/>
    </xf>
    <xf numFmtId="0" fontId="27" fillId="11" borderId="18" xfId="0" applyFont="1" applyFill="1" applyBorder="1" applyAlignment="1">
      <alignment horizontal="center" vertical="center"/>
    </xf>
    <xf numFmtId="0" fontId="27" fillId="11" borderId="94" xfId="0" applyFont="1" applyFill="1" applyBorder="1" applyAlignment="1">
      <alignment horizontal="center" vertical="center"/>
    </xf>
    <xf numFmtId="0" fontId="30" fillId="24" borderId="100" xfId="0" applyFont="1" applyFill="1" applyBorder="1" applyAlignment="1">
      <alignment horizontal="center" vertical="center" wrapText="1"/>
    </xf>
    <xf numFmtId="0" fontId="30" fillId="24" borderId="87" xfId="0" applyFont="1" applyFill="1" applyBorder="1" applyAlignment="1">
      <alignment horizontal="center" vertical="center" wrapText="1"/>
    </xf>
    <xf numFmtId="0" fontId="30" fillId="24" borderId="43" xfId="0" applyFont="1" applyFill="1" applyBorder="1" applyAlignment="1">
      <alignment horizontal="center" vertical="center" wrapText="1"/>
    </xf>
    <xf numFmtId="0" fontId="27" fillId="0" borderId="8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66" xfId="0" applyFont="1" applyBorder="1" applyAlignment="1">
      <alignment horizontal="center" vertical="center" wrapText="1"/>
    </xf>
    <xf numFmtId="0" fontId="99" fillId="24" borderId="51" xfId="0" applyFont="1" applyFill="1" applyBorder="1" applyAlignment="1">
      <alignment horizontal="center" vertical="center"/>
    </xf>
    <xf numFmtId="0" fontId="99" fillId="24" borderId="52" xfId="0" applyFont="1" applyFill="1" applyBorder="1" applyAlignment="1">
      <alignment horizontal="center" vertical="center"/>
    </xf>
    <xf numFmtId="0" fontId="99" fillId="24" borderId="53" xfId="0" applyFont="1" applyFill="1" applyBorder="1" applyAlignment="1">
      <alignment horizontal="center" vertical="center"/>
    </xf>
    <xf numFmtId="0" fontId="27" fillId="0" borderId="26" xfId="0" applyFont="1" applyBorder="1" applyAlignment="1">
      <alignment horizontal="center" vertical="center" wrapText="1"/>
    </xf>
    <xf numFmtId="0" fontId="27" fillId="0" borderId="56" xfId="0" applyFont="1" applyBorder="1" applyAlignment="1">
      <alignment horizontal="center" vertical="center" wrapText="1"/>
    </xf>
    <xf numFmtId="0" fontId="106" fillId="26" borderId="0" xfId="0" applyFont="1" applyFill="1" applyAlignment="1">
      <alignment horizontal="center" vertical="center" wrapText="1"/>
    </xf>
    <xf numFmtId="0" fontId="105" fillId="0" borderId="22" xfId="0" applyFont="1" applyBorder="1" applyAlignment="1" applyProtection="1">
      <alignment horizontal="justify" vertical="center" wrapText="1"/>
      <protection locked="0"/>
    </xf>
    <xf numFmtId="0" fontId="105" fillId="0" borderId="23" xfId="0" applyFont="1" applyBorder="1" applyAlignment="1" applyProtection="1">
      <alignment horizontal="justify" vertical="center" wrapText="1"/>
      <protection locked="0"/>
    </xf>
    <xf numFmtId="0" fontId="107" fillId="0" borderId="21" xfId="0" applyFont="1" applyBorder="1" applyAlignment="1">
      <alignment horizontal="center" vertical="center" wrapText="1"/>
    </xf>
    <xf numFmtId="0" fontId="106" fillId="26" borderId="37" xfId="0" applyFont="1" applyFill="1" applyBorder="1" applyAlignment="1">
      <alignment horizontal="center" vertical="center"/>
    </xf>
    <xf numFmtId="0" fontId="106" fillId="26" borderId="38" xfId="0" applyFont="1" applyFill="1" applyBorder="1" applyAlignment="1">
      <alignment horizontal="center" vertical="center"/>
    </xf>
    <xf numFmtId="9" fontId="3" fillId="11" borderId="3" xfId="7" applyFont="1" applyFill="1" applyBorder="1" applyAlignment="1" applyProtection="1">
      <alignment horizontal="center" vertical="center"/>
    </xf>
    <xf numFmtId="9" fontId="3" fillId="11" borderId="5" xfId="7" applyFont="1" applyFill="1" applyBorder="1" applyAlignment="1" applyProtection="1">
      <alignment horizontal="center" vertical="center"/>
    </xf>
    <xf numFmtId="0" fontId="3" fillId="11" borderId="2" xfId="0" applyFont="1" applyFill="1" applyBorder="1" applyAlignment="1">
      <alignment horizontal="left" vertical="center"/>
    </xf>
    <xf numFmtId="0" fontId="0" fillId="11" borderId="56" xfId="0" applyFill="1" applyBorder="1" applyAlignment="1">
      <alignment horizontal="center" vertical="center"/>
    </xf>
    <xf numFmtId="0" fontId="3" fillId="12" borderId="2" xfId="0" applyFont="1" applyFill="1" applyBorder="1" applyAlignment="1">
      <alignment horizontal="left" vertical="center"/>
    </xf>
    <xf numFmtId="0" fontId="61" fillId="0" borderId="86" xfId="0" applyFont="1" applyBorder="1" applyAlignment="1">
      <alignment horizontal="center" vertical="center"/>
    </xf>
    <xf numFmtId="0" fontId="61" fillId="0" borderId="88" xfId="0" applyFont="1" applyBorder="1" applyAlignment="1">
      <alignment horizontal="center" vertical="center"/>
    </xf>
    <xf numFmtId="0" fontId="61" fillId="0" borderId="49" xfId="0" applyFont="1" applyBorder="1" applyAlignment="1">
      <alignment horizontal="center" vertical="center"/>
    </xf>
    <xf numFmtId="0" fontId="61" fillId="0" borderId="50" xfId="0" applyFont="1" applyBorder="1" applyAlignment="1">
      <alignment horizontal="center" vertical="center"/>
    </xf>
    <xf numFmtId="0" fontId="61" fillId="0" borderId="76" xfId="0" applyFont="1" applyBorder="1" applyAlignment="1">
      <alignment horizontal="center" vertical="center" wrapText="1"/>
    </xf>
    <xf numFmtId="0" fontId="61" fillId="0" borderId="82"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34" xfId="0" applyFont="1" applyBorder="1" applyAlignment="1">
      <alignment horizontal="center" vertical="center"/>
    </xf>
    <xf numFmtId="0" fontId="61" fillId="0" borderId="51" xfId="0" applyFont="1" applyBorder="1" applyAlignment="1">
      <alignment horizontal="center" vertical="center"/>
    </xf>
    <xf numFmtId="0" fontId="61" fillId="0" borderId="53" xfId="0" applyFont="1" applyBorder="1" applyAlignment="1">
      <alignment horizontal="center" vertical="center"/>
    </xf>
    <xf numFmtId="0" fontId="53" fillId="0" borderId="86" xfId="0" applyFont="1" applyBorder="1" applyAlignment="1">
      <alignment horizontal="center" vertical="center" wrapText="1"/>
    </xf>
    <xf numFmtId="0" fontId="53" fillId="0" borderId="87" xfId="0" applyFont="1" applyBorder="1" applyAlignment="1">
      <alignment horizontal="center" vertical="center" wrapText="1"/>
    </xf>
    <xf numFmtId="0" fontId="53" fillId="0" borderId="88"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0" xfId="0" applyFont="1" applyAlignment="1">
      <alignment horizontal="center" vertical="center" wrapText="1"/>
    </xf>
    <xf numFmtId="0" fontId="53" fillId="0" borderId="50" xfId="0" applyFont="1" applyBorder="1" applyAlignment="1">
      <alignment horizontal="center" vertical="center" wrapText="1"/>
    </xf>
    <xf numFmtId="0" fontId="53" fillId="0" borderId="49" xfId="0" applyFont="1" applyBorder="1" applyAlignment="1">
      <alignment horizontal="center" vertical="center"/>
    </xf>
    <xf numFmtId="0" fontId="53" fillId="0" borderId="0" xfId="0" applyFont="1" applyAlignment="1">
      <alignment horizontal="center" vertical="center"/>
    </xf>
    <xf numFmtId="0" fontId="53" fillId="0" borderId="50" xfId="0" applyFont="1" applyBorder="1" applyAlignment="1">
      <alignment horizontal="center" vertical="center"/>
    </xf>
    <xf numFmtId="0" fontId="53" fillId="0" borderId="51" xfId="0" applyFont="1" applyBorder="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center" vertical="center"/>
    </xf>
    <xf numFmtId="0" fontId="61" fillId="0" borderId="1" xfId="0" applyFont="1" applyBorder="1" applyAlignment="1">
      <alignment horizontal="center" vertical="center" wrapText="1"/>
    </xf>
    <xf numFmtId="0" fontId="61" fillId="0" borderId="31" xfId="0" applyFont="1" applyBorder="1" applyAlignment="1">
      <alignment horizontal="center" vertical="center" wrapText="1"/>
    </xf>
    <xf numFmtId="0" fontId="61" fillId="0" borderId="22" xfId="0" applyFont="1" applyBorder="1" applyAlignment="1">
      <alignment horizontal="center" vertical="center"/>
    </xf>
    <xf numFmtId="0" fontId="61" fillId="0" borderId="23" xfId="0" applyFont="1" applyBorder="1" applyAlignment="1">
      <alignment horizontal="center" vertical="center"/>
    </xf>
    <xf numFmtId="0" fontId="61" fillId="0" borderId="2" xfId="0" applyFont="1" applyBorder="1" applyAlignment="1">
      <alignment horizontal="center" vertical="center"/>
    </xf>
    <xf numFmtId="0" fontId="61" fillId="0" borderId="4" xfId="0" applyFont="1" applyBorder="1" applyAlignment="1">
      <alignment horizontal="center" vertical="center"/>
    </xf>
    <xf numFmtId="0" fontId="61" fillId="0" borderId="2" xfId="0" applyFont="1" applyBorder="1" applyAlignment="1">
      <alignment horizontal="center" vertical="center" wrapText="1"/>
    </xf>
    <xf numFmtId="0" fontId="61" fillId="0" borderId="11" xfId="0" applyFont="1" applyBorder="1" applyAlignment="1">
      <alignment horizontal="center" vertical="center"/>
    </xf>
    <xf numFmtId="0" fontId="61" fillId="0" borderId="32" xfId="0" applyFont="1" applyBorder="1" applyAlignment="1">
      <alignment horizontal="center" vertical="center"/>
    </xf>
    <xf numFmtId="0" fontId="54" fillId="0" borderId="21" xfId="0" applyFont="1" applyBorder="1" applyAlignment="1">
      <alignment horizontal="center" vertical="center" wrapText="1"/>
    </xf>
    <xf numFmtId="0" fontId="54" fillId="0" borderId="1" xfId="0" applyFont="1" applyBorder="1" applyAlignment="1">
      <alignment horizontal="center" vertical="center" wrapText="1"/>
    </xf>
    <xf numFmtId="0" fontId="53" fillId="24" borderId="22" xfId="0" applyFont="1" applyFill="1" applyBorder="1" applyAlignment="1">
      <alignment horizontal="center" vertical="center" wrapText="1"/>
    </xf>
    <xf numFmtId="0" fontId="101" fillId="25" borderId="2" xfId="0" applyFont="1" applyFill="1" applyBorder="1" applyAlignment="1">
      <alignment horizontal="center" vertical="center" wrapText="1"/>
    </xf>
    <xf numFmtId="0" fontId="92" fillId="17" borderId="13" xfId="0" applyFont="1" applyFill="1" applyBorder="1" applyAlignment="1">
      <alignment horizontal="center" vertical="center"/>
    </xf>
    <xf numFmtId="0" fontId="92" fillId="17" borderId="16" xfId="0" applyFont="1" applyFill="1" applyBorder="1" applyAlignment="1">
      <alignment horizontal="center" vertical="center"/>
    </xf>
    <xf numFmtId="0" fontId="92" fillId="17" borderId="35" xfId="0" applyFont="1" applyFill="1" applyBorder="1" applyAlignment="1">
      <alignment horizontal="center" vertical="center"/>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30" fillId="11" borderId="3" xfId="0" applyFont="1" applyFill="1" applyBorder="1" applyAlignment="1">
      <alignment horizontal="center" vertical="center" wrapText="1"/>
    </xf>
    <xf numFmtId="0" fontId="30" fillId="11" borderId="56" xfId="0" applyFont="1" applyFill="1" applyBorder="1" applyAlignment="1">
      <alignment horizontal="center" vertical="center" wrapText="1"/>
    </xf>
    <xf numFmtId="0" fontId="30" fillId="11" borderId="27"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53" fillId="11" borderId="56" xfId="0" applyFont="1" applyFill="1" applyBorder="1" applyAlignment="1">
      <alignment horizontal="center" vertical="center" wrapText="1"/>
    </xf>
    <xf numFmtId="0" fontId="53" fillId="11" borderId="27" xfId="0" applyFont="1" applyFill="1" applyBorder="1" applyAlignment="1">
      <alignment horizontal="center" vertical="center" wrapText="1"/>
    </xf>
    <xf numFmtId="0" fontId="84" fillId="24" borderId="37" xfId="0" applyFont="1" applyFill="1" applyBorder="1" applyAlignment="1">
      <alignment horizontal="center" vertical="center"/>
    </xf>
    <xf numFmtId="0" fontId="84" fillId="24" borderId="38" xfId="0" applyFont="1" applyFill="1" applyBorder="1" applyAlignment="1">
      <alignment horizontal="center" vertical="center"/>
    </xf>
    <xf numFmtId="0" fontId="84" fillId="24" borderId="15" xfId="0" applyFont="1" applyFill="1" applyBorder="1" applyAlignment="1">
      <alignment horizontal="center" vertical="center"/>
    </xf>
    <xf numFmtId="0" fontId="53" fillId="0" borderId="81" xfId="0" applyFont="1" applyBorder="1" applyAlignment="1">
      <alignment horizontal="center" vertical="center" wrapText="1"/>
    </xf>
    <xf numFmtId="0" fontId="53" fillId="0" borderId="67" xfId="0" applyFont="1" applyBorder="1" applyAlignment="1">
      <alignment horizontal="center" vertical="center" wrapText="1"/>
    </xf>
    <xf numFmtId="0" fontId="59" fillId="0" borderId="81" xfId="0" applyFont="1" applyBorder="1" applyAlignment="1">
      <alignment horizontal="center" vertical="center" wrapText="1"/>
    </xf>
    <xf numFmtId="0" fontId="59" fillId="0" borderId="63" xfId="0" applyFont="1" applyBorder="1" applyAlignment="1">
      <alignment horizontal="center" vertical="center" wrapText="1"/>
    </xf>
    <xf numFmtId="0" fontId="59" fillId="0" borderId="39" xfId="0" applyFont="1" applyBorder="1" applyAlignment="1">
      <alignment horizontal="center" vertical="center" wrapText="1"/>
    </xf>
    <xf numFmtId="0" fontId="53" fillId="12" borderId="37" xfId="0" applyFont="1" applyFill="1" applyBorder="1" applyAlignment="1">
      <alignment vertical="center" wrapText="1"/>
    </xf>
    <xf numFmtId="0" fontId="53" fillId="12" borderId="38" xfId="0" applyFont="1" applyFill="1" applyBorder="1" applyAlignment="1">
      <alignment vertical="center" wrapText="1"/>
    </xf>
    <xf numFmtId="0" fontId="53" fillId="0" borderId="2"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11" borderId="1" xfId="0" applyFont="1" applyFill="1" applyBorder="1" applyAlignment="1">
      <alignment horizontal="left" vertical="center" wrapText="1"/>
    </xf>
    <xf numFmtId="0" fontId="53" fillId="11" borderId="2" xfId="0" applyFont="1" applyFill="1" applyBorder="1" applyAlignment="1">
      <alignment horizontal="left" vertical="center" wrapText="1"/>
    </xf>
    <xf numFmtId="0" fontId="53" fillId="11" borderId="4" xfId="0" applyFont="1" applyFill="1" applyBorder="1" applyAlignment="1">
      <alignment horizontal="left" vertical="center" wrapText="1"/>
    </xf>
    <xf numFmtId="0" fontId="53" fillId="19" borderId="13" xfId="0" applyFont="1" applyFill="1" applyBorder="1" applyAlignment="1">
      <alignment horizontal="center" vertical="center" wrapText="1"/>
    </xf>
    <xf numFmtId="0" fontId="53" fillId="19" borderId="16" xfId="0" applyFont="1" applyFill="1" applyBorder="1" applyAlignment="1">
      <alignment horizontal="center" vertical="center" wrapText="1"/>
    </xf>
    <xf numFmtId="0" fontId="53" fillId="19" borderId="35" xfId="0" applyFont="1" applyFill="1" applyBorder="1" applyAlignment="1">
      <alignment horizontal="center" vertical="center" wrapText="1"/>
    </xf>
    <xf numFmtId="0" fontId="53" fillId="24" borderId="6" xfId="0" applyFont="1" applyFill="1" applyBorder="1" applyAlignment="1">
      <alignment horizontal="center" vertical="center" wrapText="1"/>
    </xf>
    <xf numFmtId="0" fontId="53" fillId="24" borderId="7" xfId="0" applyFont="1" applyFill="1" applyBorder="1" applyAlignment="1">
      <alignment horizontal="center" vertical="center" wrapText="1"/>
    </xf>
    <xf numFmtId="0" fontId="53" fillId="24" borderId="9" xfId="0" applyFont="1" applyFill="1" applyBorder="1" applyAlignment="1">
      <alignment horizontal="center" vertical="center" wrapText="1"/>
    </xf>
    <xf numFmtId="0" fontId="53" fillId="11" borderId="13" xfId="0" applyFont="1" applyFill="1" applyBorder="1" applyAlignment="1">
      <alignment horizontal="left" vertical="center" wrapText="1"/>
    </xf>
    <xf numFmtId="0" fontId="53" fillId="11" borderId="16" xfId="0" applyFont="1" applyFill="1" applyBorder="1" applyAlignment="1">
      <alignment horizontal="left" vertical="center" wrapText="1"/>
    </xf>
    <xf numFmtId="0" fontId="53" fillId="11" borderId="35" xfId="0" applyFont="1" applyFill="1" applyBorder="1" applyAlignment="1">
      <alignment horizontal="left" vertical="center" wrapText="1"/>
    </xf>
    <xf numFmtId="0" fontId="61" fillId="0" borderId="17" xfId="0" applyFont="1" applyBorder="1" applyAlignment="1">
      <alignment horizontal="center" vertical="center"/>
    </xf>
    <xf numFmtId="0" fontId="61" fillId="0" borderId="94" xfId="0" applyFont="1" applyBorder="1" applyAlignment="1">
      <alignment horizontal="center" vertical="center"/>
    </xf>
    <xf numFmtId="0" fontId="61" fillId="0" borderId="34" xfId="0" applyFont="1" applyBorder="1" applyAlignment="1">
      <alignment horizontal="center" vertical="center" wrapText="1"/>
    </xf>
    <xf numFmtId="0" fontId="61" fillId="0" borderId="51" xfId="0" applyFont="1" applyBorder="1" applyAlignment="1">
      <alignment horizontal="center" vertical="center" wrapText="1"/>
    </xf>
    <xf numFmtId="0" fontId="61" fillId="0" borderId="53"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84" fillId="18" borderId="47" xfId="0" applyFont="1" applyFill="1" applyBorder="1" applyAlignment="1">
      <alignment horizontal="center" vertical="center" wrapText="1"/>
    </xf>
    <xf numFmtId="0" fontId="84" fillId="18" borderId="57" xfId="0" applyFont="1" applyFill="1" applyBorder="1" applyAlignment="1">
      <alignment horizontal="center" vertical="center" wrapText="1"/>
    </xf>
    <xf numFmtId="0" fontId="84" fillId="18" borderId="19" xfId="0" applyFont="1" applyFill="1" applyBorder="1" applyAlignment="1">
      <alignment horizontal="center" vertical="center" wrapText="1"/>
    </xf>
    <xf numFmtId="0" fontId="84" fillId="18" borderId="29" xfId="0" applyFont="1" applyFill="1" applyBorder="1" applyAlignment="1">
      <alignment horizontal="center" vertical="center" wrapText="1"/>
    </xf>
    <xf numFmtId="0" fontId="84" fillId="12" borderId="30" xfId="0" applyFont="1" applyFill="1" applyBorder="1" applyAlignment="1">
      <alignment horizontal="center" vertical="center" wrapText="1"/>
    </xf>
    <xf numFmtId="0" fontId="84" fillId="12" borderId="60" xfId="0" applyFont="1" applyFill="1" applyBorder="1" applyAlignment="1">
      <alignment horizontal="center" vertical="center" wrapText="1"/>
    </xf>
    <xf numFmtId="0" fontId="84" fillId="12" borderId="40" xfId="0" applyFont="1" applyFill="1" applyBorder="1" applyAlignment="1">
      <alignment horizontal="center" vertical="center" wrapText="1"/>
    </xf>
    <xf numFmtId="0" fontId="84" fillId="12" borderId="17" xfId="0" applyFont="1" applyFill="1" applyBorder="1" applyAlignment="1">
      <alignment horizontal="center" vertical="center" wrapText="1"/>
    </xf>
    <xf numFmtId="0" fontId="84" fillId="12" borderId="18" xfId="0" applyFont="1" applyFill="1" applyBorder="1" applyAlignment="1">
      <alignment horizontal="center" vertical="center" wrapText="1"/>
    </xf>
    <xf numFmtId="0" fontId="84" fillId="12" borderId="66" xfId="0" applyFont="1" applyFill="1" applyBorder="1" applyAlignment="1">
      <alignment horizontal="center" vertical="center" wrapText="1"/>
    </xf>
    <xf numFmtId="0" fontId="84" fillId="12" borderId="11" xfId="0" applyFont="1" applyFill="1" applyBorder="1" applyAlignment="1">
      <alignment horizontal="center" vertical="center" wrapText="1"/>
    </xf>
    <xf numFmtId="0" fontId="84" fillId="12" borderId="81" xfId="0" applyFont="1" applyFill="1" applyBorder="1" applyAlignment="1">
      <alignment horizontal="center" vertical="center" wrapText="1"/>
    </xf>
    <xf numFmtId="0" fontId="84" fillId="18" borderId="26" xfId="0" applyFont="1" applyFill="1" applyBorder="1" applyAlignment="1">
      <alignment horizontal="left" vertical="center"/>
    </xf>
    <xf numFmtId="0" fontId="84" fillId="18" borderId="5" xfId="0" applyFont="1" applyFill="1" applyBorder="1" applyAlignment="1">
      <alignment horizontal="left" vertical="center"/>
    </xf>
    <xf numFmtId="0" fontId="84" fillId="18" borderId="26" xfId="0" applyFont="1" applyFill="1" applyBorder="1" applyAlignment="1">
      <alignment vertical="center"/>
    </xf>
    <xf numFmtId="0" fontId="84" fillId="18" borderId="5" xfId="0" applyFont="1" applyFill="1" applyBorder="1" applyAlignment="1">
      <alignment vertical="center"/>
    </xf>
    <xf numFmtId="0" fontId="3" fillId="0" borderId="18" xfId="0" applyFont="1" applyBorder="1" applyAlignment="1">
      <alignment horizontal="center" vertical="center"/>
    </xf>
    <xf numFmtId="0" fontId="84" fillId="18" borderId="36" xfId="0" applyFont="1" applyFill="1" applyBorder="1" applyAlignment="1">
      <alignment horizontal="center" vertical="center" wrapText="1"/>
    </xf>
    <xf numFmtId="0" fontId="84" fillId="18" borderId="82" xfId="0" applyFont="1" applyFill="1" applyBorder="1" applyAlignment="1">
      <alignment horizontal="center" vertical="center" wrapText="1"/>
    </xf>
    <xf numFmtId="0" fontId="53" fillId="7" borderId="20" xfId="0" applyFont="1" applyFill="1" applyBorder="1" applyAlignment="1">
      <alignment horizontal="left" vertical="center"/>
    </xf>
    <xf numFmtId="0" fontId="53" fillId="7" borderId="47" xfId="0" applyFont="1" applyFill="1" applyBorder="1" applyAlignment="1">
      <alignment horizontal="left" vertical="center"/>
    </xf>
    <xf numFmtId="0" fontId="53" fillId="7" borderId="24" xfId="0" applyFont="1" applyFill="1" applyBorder="1" applyAlignment="1">
      <alignment horizontal="left" vertical="center"/>
    </xf>
    <xf numFmtId="0" fontId="60" fillId="11" borderId="3" xfId="0" applyFont="1" applyFill="1" applyBorder="1" applyAlignment="1">
      <alignment vertical="center"/>
    </xf>
    <xf numFmtId="0" fontId="60" fillId="11" borderId="5" xfId="0" applyFont="1" applyFill="1" applyBorder="1" applyAlignment="1">
      <alignment vertical="center"/>
    </xf>
    <xf numFmtId="0" fontId="84" fillId="18" borderId="20" xfId="0" applyFont="1" applyFill="1" applyBorder="1" applyAlignment="1">
      <alignment horizontal="center" vertical="center" wrapText="1"/>
    </xf>
    <xf numFmtId="0" fontId="84" fillId="18" borderId="28" xfId="0" applyFont="1" applyFill="1" applyBorder="1" applyAlignment="1">
      <alignment horizontal="center" vertical="center" wrapText="1"/>
    </xf>
    <xf numFmtId="1" fontId="84" fillId="18" borderId="21" xfId="0" applyNumberFormat="1" applyFont="1" applyFill="1" applyBorder="1" applyAlignment="1">
      <alignment horizontal="center" vertical="center" wrapText="1"/>
    </xf>
    <xf numFmtId="1" fontId="84" fillId="18" borderId="22" xfId="0" applyNumberFormat="1" applyFont="1" applyFill="1" applyBorder="1" applyAlignment="1">
      <alignment horizontal="center" vertical="center" wrapText="1"/>
    </xf>
    <xf numFmtId="1" fontId="84" fillId="18" borderId="23" xfId="0" applyNumberFormat="1" applyFont="1" applyFill="1" applyBorder="1" applyAlignment="1">
      <alignment horizontal="center" vertical="center" wrapText="1"/>
    </xf>
    <xf numFmtId="0" fontId="53" fillId="24" borderId="6" xfId="0" applyFont="1" applyFill="1" applyBorder="1" applyAlignment="1">
      <alignment vertical="center" wrapText="1"/>
    </xf>
    <xf numFmtId="0" fontId="53" fillId="24" borderId="7" xfId="0" applyFont="1" applyFill="1" applyBorder="1" applyAlignment="1">
      <alignment vertical="center" wrapText="1"/>
    </xf>
    <xf numFmtId="0" fontId="0" fillId="11" borderId="60" xfId="0" applyFill="1" applyBorder="1" applyAlignment="1">
      <alignment horizontal="center" vertical="center"/>
    </xf>
    <xf numFmtId="0" fontId="53" fillId="24" borderId="37" xfId="0" applyFont="1" applyFill="1" applyBorder="1" applyAlignment="1">
      <alignment horizontal="left" vertical="center"/>
    </xf>
    <xf numFmtId="0" fontId="53" fillId="24" borderId="38" xfId="0" applyFont="1" applyFill="1" applyBorder="1" applyAlignment="1">
      <alignment horizontal="left" vertical="center"/>
    </xf>
    <xf numFmtId="0" fontId="84" fillId="18" borderId="26" xfId="0" applyFont="1" applyFill="1" applyBorder="1" applyAlignment="1">
      <alignment horizontal="center" vertical="center" wrapText="1"/>
    </xf>
    <xf numFmtId="0" fontId="84" fillId="18" borderId="5" xfId="0" applyFont="1" applyFill="1" applyBorder="1" applyAlignment="1">
      <alignment horizontal="center" vertical="center" wrapText="1"/>
    </xf>
    <xf numFmtId="0" fontId="60" fillId="0" borderId="3" xfId="0" applyFont="1" applyBorder="1" applyAlignment="1">
      <alignment vertical="center"/>
    </xf>
    <xf numFmtId="0" fontId="60" fillId="0" borderId="5" xfId="0" applyFont="1" applyBorder="1" applyAlignment="1">
      <alignment vertical="center"/>
    </xf>
    <xf numFmtId="0" fontId="53" fillId="7" borderId="26" xfId="0" applyFont="1" applyFill="1" applyBorder="1" applyAlignment="1">
      <alignment horizontal="left" vertical="center"/>
    </xf>
    <xf numFmtId="0" fontId="53" fillId="7" borderId="56" xfId="0" applyFont="1" applyFill="1" applyBorder="1" applyAlignment="1">
      <alignment horizontal="left" vertical="center"/>
    </xf>
    <xf numFmtId="0" fontId="53" fillId="7" borderId="27" xfId="0" applyFont="1" applyFill="1" applyBorder="1" applyAlignment="1">
      <alignment horizontal="left" vertical="center"/>
    </xf>
    <xf numFmtId="0" fontId="84" fillId="12" borderId="2" xfId="0" applyFont="1" applyFill="1" applyBorder="1" applyAlignment="1">
      <alignment horizontal="center" vertical="center" wrapText="1"/>
    </xf>
    <xf numFmtId="0" fontId="104" fillId="17" borderId="13" xfId="0" applyFont="1" applyFill="1" applyBorder="1" applyAlignment="1">
      <alignment horizontal="center" vertical="center"/>
    </xf>
    <xf numFmtId="0" fontId="104" fillId="17" borderId="16" xfId="0" applyFont="1" applyFill="1" applyBorder="1" applyAlignment="1">
      <alignment horizontal="center" vertical="center"/>
    </xf>
    <xf numFmtId="0" fontId="104" fillId="17" borderId="87" xfId="0" applyFont="1" applyFill="1" applyBorder="1" applyAlignment="1">
      <alignment horizontal="center" vertical="center"/>
    </xf>
    <xf numFmtId="0" fontId="104" fillId="17" borderId="88" xfId="0" applyFont="1" applyFill="1" applyBorder="1" applyAlignment="1">
      <alignment horizontal="center" vertical="center"/>
    </xf>
    <xf numFmtId="1" fontId="84" fillId="18" borderId="20" xfId="0" applyNumberFormat="1" applyFont="1" applyFill="1" applyBorder="1" applyAlignment="1">
      <alignment horizontal="center" vertical="center" wrapText="1"/>
    </xf>
    <xf numFmtId="1" fontId="84" fillId="18" borderId="47" xfId="0" applyNumberFormat="1" applyFont="1" applyFill="1" applyBorder="1" applyAlignment="1">
      <alignment horizontal="center" vertical="center" wrapText="1"/>
    </xf>
    <xf numFmtId="1" fontId="84" fillId="18" borderId="24" xfId="0" applyNumberFormat="1" applyFont="1" applyFill="1" applyBorder="1" applyAlignment="1">
      <alignment horizontal="center" vertical="center" wrapText="1"/>
    </xf>
    <xf numFmtId="0" fontId="54" fillId="0" borderId="36" xfId="0" applyFont="1" applyBorder="1" applyAlignment="1">
      <alignment horizontal="center" vertical="center" wrapText="1"/>
    </xf>
    <xf numFmtId="0" fontId="54" fillId="0" borderId="65" xfId="0" applyFont="1" applyBorder="1" applyAlignment="1">
      <alignment horizontal="center" vertical="center" wrapText="1"/>
    </xf>
    <xf numFmtId="0" fontId="101" fillId="25" borderId="26" xfId="0" applyFont="1" applyFill="1" applyBorder="1" applyAlignment="1">
      <alignment horizontal="center" vertical="center"/>
    </xf>
    <xf numFmtId="0" fontId="101" fillId="25" borderId="56" xfId="0" applyFont="1" applyFill="1" applyBorder="1" applyAlignment="1">
      <alignment horizontal="center" vertical="center"/>
    </xf>
    <xf numFmtId="0" fontId="101" fillId="25" borderId="27" xfId="0" applyFont="1" applyFill="1" applyBorder="1" applyAlignment="1">
      <alignment horizontal="center" vertical="center"/>
    </xf>
    <xf numFmtId="0" fontId="53" fillId="24" borderId="20" xfId="0" applyFont="1" applyFill="1" applyBorder="1" applyAlignment="1">
      <alignment horizontal="center" vertical="center" wrapText="1"/>
    </xf>
    <xf numFmtId="0" fontId="53" fillId="24" borderId="47" xfId="0" applyFont="1" applyFill="1" applyBorder="1" applyAlignment="1">
      <alignment horizontal="center" vertical="center" wrapText="1"/>
    </xf>
    <xf numFmtId="0" fontId="53" fillId="24" borderId="24" xfId="0" applyFont="1" applyFill="1" applyBorder="1" applyAlignment="1">
      <alignment horizontal="center" vertical="center" wrapText="1"/>
    </xf>
    <xf numFmtId="0" fontId="61" fillId="0" borderId="49" xfId="0" applyFont="1" applyBorder="1" applyAlignment="1">
      <alignment horizontal="center" vertical="center" wrapText="1"/>
    </xf>
    <xf numFmtId="0" fontId="59" fillId="0" borderId="0" xfId="0" applyFont="1" applyAlignment="1">
      <alignment horizontal="center" vertical="center" wrapText="1"/>
    </xf>
    <xf numFmtId="0" fontId="59" fillId="0" borderId="50" xfId="0" applyFont="1" applyBorder="1" applyAlignment="1">
      <alignment horizontal="center" vertical="center" wrapText="1"/>
    </xf>
    <xf numFmtId="0" fontId="30" fillId="26" borderId="13" xfId="0" applyFont="1" applyFill="1" applyBorder="1" applyAlignment="1">
      <alignment horizontal="center" vertical="center"/>
    </xf>
    <xf numFmtId="0" fontId="30" fillId="26" borderId="16" xfId="0" applyFont="1" applyFill="1" applyBorder="1" applyAlignment="1">
      <alignment horizontal="center" vertical="center"/>
    </xf>
    <xf numFmtId="0" fontId="30" fillId="26" borderId="85" xfId="0" applyFont="1" applyFill="1" applyBorder="1" applyAlignment="1">
      <alignment horizontal="center" vertical="center"/>
    </xf>
    <xf numFmtId="0" fontId="26" fillId="8" borderId="13" xfId="0" applyFont="1" applyFill="1" applyBorder="1" applyAlignment="1">
      <alignment horizontal="center" vertical="center"/>
    </xf>
    <xf numFmtId="0" fontId="26" fillId="8" borderId="16" xfId="0" applyFont="1" applyFill="1" applyBorder="1" applyAlignment="1">
      <alignment horizontal="center" vertical="center"/>
    </xf>
    <xf numFmtId="0" fontId="26" fillId="8" borderId="85" xfId="0" applyFont="1" applyFill="1" applyBorder="1" applyAlignment="1">
      <alignment horizontal="center" vertical="center"/>
    </xf>
    <xf numFmtId="0" fontId="8" fillId="0" borderId="26" xfId="0" applyFont="1" applyBorder="1" applyAlignment="1">
      <alignment vertical="center" wrapText="1"/>
    </xf>
    <xf numFmtId="0" fontId="8" fillId="0" borderId="27" xfId="0" applyFont="1" applyBorder="1" applyAlignment="1">
      <alignment vertical="center" wrapText="1"/>
    </xf>
    <xf numFmtId="0" fontId="67" fillId="0" borderId="69"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9" fillId="8" borderId="26" xfId="0" applyFont="1" applyFill="1" applyBorder="1" applyAlignment="1">
      <alignment vertical="center" wrapText="1"/>
    </xf>
    <xf numFmtId="0" fontId="9" fillId="8" borderId="27" xfId="0" applyFont="1" applyFill="1" applyBorder="1" applyAlignment="1">
      <alignment vertical="center" wrapText="1"/>
    </xf>
    <xf numFmtId="0" fontId="9" fillId="8" borderId="69" xfId="0" applyFont="1" applyFill="1" applyBorder="1" applyAlignment="1">
      <alignment horizontal="center" vertical="center" wrapText="1"/>
    </xf>
    <xf numFmtId="0" fontId="9" fillId="8" borderId="68" xfId="0" applyFont="1" applyFill="1" applyBorder="1" applyAlignment="1">
      <alignment horizontal="center" vertical="center" wrapText="1"/>
    </xf>
    <xf numFmtId="0" fontId="8" fillId="0" borderId="28" xfId="0" applyFont="1" applyBorder="1" applyAlignment="1">
      <alignment vertical="center" wrapText="1"/>
    </xf>
    <xf numFmtId="0" fontId="8" fillId="0" borderId="55" xfId="0" applyFont="1" applyBorder="1" applyAlignment="1">
      <alignment vertical="center" wrapText="1"/>
    </xf>
    <xf numFmtId="0" fontId="9" fillId="8" borderId="71" xfId="0" applyFont="1" applyFill="1" applyBorder="1" applyAlignment="1">
      <alignment horizontal="center" vertical="center" wrapText="1"/>
    </xf>
    <xf numFmtId="0" fontId="9" fillId="8" borderId="84" xfId="0" applyFont="1" applyFill="1" applyBorder="1" applyAlignment="1">
      <alignment horizontal="center" vertical="center" wrapText="1"/>
    </xf>
    <xf numFmtId="9" fontId="7" fillId="0" borderId="71" xfId="0" applyNumberFormat="1"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9" fillId="8" borderId="28" xfId="0" applyFont="1" applyFill="1" applyBorder="1" applyAlignment="1">
      <alignment vertical="center" wrapText="1"/>
    </xf>
    <xf numFmtId="0" fontId="9" fillId="8" borderId="55" xfId="0" applyFont="1" applyFill="1" applyBorder="1" applyAlignment="1">
      <alignment vertical="center" wrapText="1"/>
    </xf>
    <xf numFmtId="0" fontId="9" fillId="8" borderId="56" xfId="0" applyFont="1" applyFill="1" applyBorder="1" applyAlignment="1">
      <alignment vertical="center" wrapText="1"/>
    </xf>
    <xf numFmtId="3" fontId="9" fillId="8" borderId="69" xfId="0" applyNumberFormat="1" applyFont="1" applyFill="1" applyBorder="1" applyAlignment="1">
      <alignment horizontal="center" vertical="center"/>
    </xf>
    <xf numFmtId="3" fontId="9" fillId="8" borderId="68" xfId="0" applyNumberFormat="1" applyFont="1" applyFill="1" applyBorder="1" applyAlignment="1">
      <alignment horizontal="center" vertical="center"/>
    </xf>
    <xf numFmtId="0" fontId="33" fillId="8" borderId="26" xfId="0" applyFont="1" applyFill="1" applyBorder="1" applyAlignment="1">
      <alignment vertical="center"/>
    </xf>
    <xf numFmtId="0" fontId="33" fillId="8" borderId="56" xfId="0" applyFont="1" applyFill="1" applyBorder="1" applyAlignment="1">
      <alignment vertical="center"/>
    </xf>
    <xf numFmtId="0" fontId="33" fillId="8" borderId="27" xfId="0" applyFont="1" applyFill="1" applyBorder="1" applyAlignment="1">
      <alignment vertical="center"/>
    </xf>
    <xf numFmtId="0" fontId="45" fillId="8" borderId="56" xfId="0" applyFont="1" applyFill="1" applyBorder="1" applyAlignment="1">
      <alignment horizontal="left" vertical="center" wrapText="1"/>
    </xf>
    <xf numFmtId="0" fontId="45" fillId="8" borderId="5" xfId="0" applyFont="1" applyFill="1" applyBorder="1" applyAlignment="1">
      <alignment horizontal="left" vertical="center" wrapText="1"/>
    </xf>
    <xf numFmtId="3" fontId="26" fillId="8" borderId="3" xfId="0" applyNumberFormat="1" applyFont="1" applyFill="1" applyBorder="1" applyAlignment="1">
      <alignment horizontal="center" vertical="center"/>
    </xf>
    <xf numFmtId="0" fontId="26" fillId="8" borderId="5" xfId="0" applyFont="1" applyFill="1" applyBorder="1" applyAlignment="1">
      <alignment horizontal="center" vertical="center"/>
    </xf>
    <xf numFmtId="0" fontId="28" fillId="8" borderId="3" xfId="0" applyFont="1" applyFill="1" applyBorder="1" applyAlignment="1">
      <alignment vertical="center" wrapText="1"/>
    </xf>
    <xf numFmtId="0" fontId="28" fillId="8" borderId="56" xfId="0" applyFont="1" applyFill="1" applyBorder="1" applyAlignment="1">
      <alignment vertical="center" wrapText="1"/>
    </xf>
    <xf numFmtId="0" fontId="28" fillId="8" borderId="5" xfId="0" applyFont="1" applyFill="1" applyBorder="1" applyAlignment="1">
      <alignment vertical="center" wrapText="1"/>
    </xf>
    <xf numFmtId="0" fontId="26" fillId="8" borderId="3" xfId="0" applyFont="1" applyFill="1" applyBorder="1" applyAlignment="1">
      <alignment horizontal="right" vertical="center"/>
    </xf>
    <xf numFmtId="0" fontId="26" fillId="8" borderId="56" xfId="0" applyFont="1" applyFill="1" applyBorder="1" applyAlignment="1">
      <alignment horizontal="right" vertical="center"/>
    </xf>
    <xf numFmtId="0" fontId="33" fillId="8" borderId="13" xfId="0" applyFont="1" applyFill="1" applyBorder="1" applyAlignment="1">
      <alignment horizontal="center" vertical="center" wrapText="1"/>
    </xf>
    <xf numFmtId="0" fontId="33" fillId="8" borderId="16" xfId="0" applyFont="1" applyFill="1" applyBorder="1" applyAlignment="1">
      <alignment horizontal="center" vertical="center" wrapText="1"/>
    </xf>
    <xf numFmtId="0" fontId="33" fillId="8" borderId="61" xfId="0" applyFont="1" applyFill="1" applyBorder="1" applyAlignment="1">
      <alignment horizontal="center" vertical="center" wrapText="1"/>
    </xf>
    <xf numFmtId="0" fontId="33" fillId="8" borderId="85" xfId="0" applyFont="1" applyFill="1" applyBorder="1" applyAlignment="1">
      <alignment horizontal="center" vertical="center" wrapText="1"/>
    </xf>
    <xf numFmtId="0" fontId="37" fillId="8" borderId="18" xfId="0" applyFont="1" applyFill="1" applyBorder="1" applyAlignment="1">
      <alignment horizontal="left" vertical="center" wrapText="1"/>
    </xf>
    <xf numFmtId="0" fontId="37" fillId="8" borderId="66" xfId="0" applyFont="1" applyFill="1" applyBorder="1" applyAlignment="1">
      <alignment horizontal="left" vertical="center" wrapText="1"/>
    </xf>
    <xf numFmtId="0" fontId="30" fillId="26" borderId="13" xfId="0" applyFont="1" applyFill="1" applyBorder="1" applyAlignment="1">
      <alignment horizontal="center" vertical="center" wrapText="1"/>
    </xf>
    <xf numFmtId="0" fontId="30" fillId="26" borderId="16" xfId="0" applyFont="1" applyFill="1" applyBorder="1" applyAlignment="1">
      <alignment horizontal="center" vertical="center" wrapText="1"/>
    </xf>
    <xf numFmtId="0" fontId="30" fillId="26" borderId="85" xfId="0" applyFont="1" applyFill="1" applyBorder="1" applyAlignment="1">
      <alignment horizontal="center" vertical="center" wrapText="1"/>
    </xf>
    <xf numFmtId="10" fontId="48" fillId="26" borderId="61" xfId="7" applyNumberFormat="1" applyFont="1" applyFill="1" applyBorder="1" applyAlignment="1" applyProtection="1">
      <alignment horizontal="center" vertical="center"/>
    </xf>
    <xf numFmtId="10" fontId="48" fillId="26" borderId="35" xfId="7" applyNumberFormat="1" applyFont="1" applyFill="1" applyBorder="1" applyAlignment="1" applyProtection="1">
      <alignment horizontal="center" vertical="center"/>
    </xf>
    <xf numFmtId="0" fontId="12" fillId="0" borderId="26" xfId="0" applyFont="1" applyBorder="1" applyAlignment="1">
      <alignment vertical="center"/>
    </xf>
    <xf numFmtId="0" fontId="12" fillId="0" borderId="27" xfId="0" applyFont="1" applyBorder="1" applyAlignment="1">
      <alignment vertical="center"/>
    </xf>
    <xf numFmtId="0" fontId="33" fillId="0" borderId="26" xfId="0" applyFont="1" applyBorder="1" applyAlignment="1">
      <alignment vertical="center"/>
    </xf>
    <xf numFmtId="0" fontId="33" fillId="0" borderId="56" xfId="0" applyFont="1" applyBorder="1" applyAlignment="1">
      <alignment vertical="center"/>
    </xf>
    <xf numFmtId="0" fontId="33" fillId="0" borderId="27" xfId="0" applyFont="1" applyBorder="1" applyAlignment="1">
      <alignment vertical="center"/>
    </xf>
    <xf numFmtId="0" fontId="12" fillId="0" borderId="20" xfId="0" applyFont="1" applyBorder="1" applyAlignment="1">
      <alignment vertical="center"/>
    </xf>
    <xf numFmtId="0" fontId="12" fillId="0" borderId="24" xfId="0" applyFont="1" applyBorder="1" applyAlignment="1">
      <alignment vertical="center"/>
    </xf>
    <xf numFmtId="0" fontId="67" fillId="0" borderId="107" xfId="0" applyFont="1" applyBorder="1" applyAlignment="1" applyProtection="1">
      <alignment horizontal="center" vertical="center" wrapText="1"/>
      <protection locked="0"/>
    </xf>
    <xf numFmtId="0" fontId="67" fillId="0" borderId="108" xfId="0" applyFont="1" applyBorder="1" applyAlignment="1" applyProtection="1">
      <alignment horizontal="center" vertical="center" wrapText="1"/>
      <protection locked="0"/>
    </xf>
    <xf numFmtId="0" fontId="12" fillId="0" borderId="26" xfId="0" applyFont="1" applyBorder="1" applyAlignment="1">
      <alignment vertical="center" wrapText="1"/>
    </xf>
    <xf numFmtId="0" fontId="12" fillId="0" borderId="27" xfId="0" applyFont="1" applyBorder="1" applyAlignment="1">
      <alignment vertical="center" wrapText="1"/>
    </xf>
    <xf numFmtId="0" fontId="13" fillId="26" borderId="0" xfId="0" applyFont="1" applyFill="1" applyAlignment="1">
      <alignment horizontal="left" vertical="center" wrapText="1"/>
    </xf>
    <xf numFmtId="0" fontId="13" fillId="26" borderId="50" xfId="0" applyFont="1" applyFill="1" applyBorder="1" applyAlignment="1">
      <alignment horizontal="left" vertical="center" wrapText="1"/>
    </xf>
    <xf numFmtId="0" fontId="78" fillId="8" borderId="87" xfId="0" applyFont="1" applyFill="1" applyBorder="1" applyAlignment="1">
      <alignment horizontal="center" wrapText="1"/>
    </xf>
    <xf numFmtId="0" fontId="78" fillId="8" borderId="0" xfId="0" applyFont="1" applyFill="1" applyAlignment="1">
      <alignment horizontal="center" wrapText="1"/>
    </xf>
    <xf numFmtId="0" fontId="26" fillId="8" borderId="0" xfId="0" applyFont="1" applyFill="1" applyAlignment="1">
      <alignment horizontal="center"/>
    </xf>
    <xf numFmtId="0" fontId="26" fillId="8" borderId="0" xfId="0" applyFont="1" applyFill="1" applyAlignment="1">
      <alignment horizontal="center" vertical="center" wrapText="1"/>
    </xf>
    <xf numFmtId="0" fontId="84" fillId="24" borderId="13" xfId="0" applyFont="1" applyFill="1" applyBorder="1" applyAlignment="1">
      <alignment horizontal="center" vertical="center"/>
    </xf>
    <xf numFmtId="0" fontId="84" fillId="24" borderId="16" xfId="0" applyFont="1" applyFill="1" applyBorder="1" applyAlignment="1">
      <alignment horizontal="center" vertical="center"/>
    </xf>
    <xf numFmtId="0" fontId="84" fillId="24" borderId="35" xfId="0" applyFont="1" applyFill="1" applyBorder="1" applyAlignment="1">
      <alignment horizontal="center" vertical="center"/>
    </xf>
    <xf numFmtId="0" fontId="26" fillId="8" borderId="0" xfId="0" applyFont="1" applyFill="1" applyAlignment="1">
      <alignment horizontal="right" vertical="center" wrapText="1"/>
    </xf>
    <xf numFmtId="0" fontId="37" fillId="8" borderId="0" xfId="0" applyFont="1" applyFill="1" applyAlignment="1">
      <alignment horizontal="left" vertical="center" wrapText="1"/>
    </xf>
    <xf numFmtId="0" fontId="26" fillId="8" borderId="83" xfId="0" applyFont="1" applyFill="1" applyBorder="1" applyAlignment="1">
      <alignment horizontal="right" vertical="center" wrapText="1"/>
    </xf>
    <xf numFmtId="0" fontId="26" fillId="8" borderId="18" xfId="0" applyFont="1" applyFill="1" applyBorder="1" applyAlignment="1">
      <alignment horizontal="right" vertical="center" wrapText="1"/>
    </xf>
    <xf numFmtId="0" fontId="33" fillId="8" borderId="26" xfId="0" applyFont="1" applyFill="1" applyBorder="1" applyAlignment="1">
      <alignment vertical="center" wrapText="1"/>
    </xf>
    <xf numFmtId="0" fontId="33" fillId="8" borderId="27" xfId="0" applyFont="1" applyFill="1" applyBorder="1" applyAlignment="1">
      <alignment vertical="center" wrapText="1"/>
    </xf>
    <xf numFmtId="0" fontId="33" fillId="24" borderId="13" xfId="0" applyFont="1" applyFill="1" applyBorder="1" applyAlignment="1">
      <alignment horizontal="center" vertical="center" wrapText="1"/>
    </xf>
    <xf numFmtId="0" fontId="33" fillId="24" borderId="35" xfId="0" applyFont="1" applyFill="1" applyBorder="1" applyAlignment="1">
      <alignment horizontal="center" vertical="center" wrapText="1"/>
    </xf>
    <xf numFmtId="0" fontId="33" fillId="24" borderId="61" xfId="0" applyFont="1" applyFill="1" applyBorder="1" applyAlignment="1">
      <alignment horizontal="center" vertical="center" wrapText="1"/>
    </xf>
    <xf numFmtId="0" fontId="33" fillId="24" borderId="85" xfId="0" applyFont="1" applyFill="1" applyBorder="1" applyAlignment="1">
      <alignment horizontal="center" vertical="center" wrapText="1"/>
    </xf>
    <xf numFmtId="0" fontId="28" fillId="26" borderId="0" xfId="0" applyFont="1" applyFill="1" applyAlignment="1">
      <alignment horizontal="justify" vertical="center" wrapText="1"/>
    </xf>
    <xf numFmtId="0" fontId="28" fillId="26" borderId="50" xfId="0" applyFont="1" applyFill="1" applyBorder="1" applyAlignment="1">
      <alignment horizontal="justify" vertical="center" wrapText="1"/>
    </xf>
    <xf numFmtId="3" fontId="26" fillId="26" borderId="0" xfId="0" applyNumberFormat="1" applyFont="1" applyFill="1" applyAlignment="1">
      <alignment horizontal="center" vertical="center"/>
    </xf>
    <xf numFmtId="0" fontId="22"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wrapText="1"/>
    </xf>
    <xf numFmtId="0" fontId="26" fillId="0" borderId="0" xfId="0" applyFont="1" applyAlignment="1">
      <alignment horizontal="center"/>
    </xf>
    <xf numFmtId="3" fontId="31" fillId="0" borderId="0" xfId="0" applyNumberFormat="1" applyFont="1" applyAlignment="1">
      <alignment horizontal="center" vertical="center"/>
    </xf>
    <xf numFmtId="0" fontId="31" fillId="0" borderId="0" xfId="0" applyFont="1" applyAlignment="1">
      <alignment horizontal="center" vertical="center"/>
    </xf>
    <xf numFmtId="0" fontId="116" fillId="0" borderId="21" xfId="0" applyFont="1" applyBorder="1" applyAlignment="1">
      <alignment horizontal="center" vertical="center" wrapText="1"/>
    </xf>
    <xf numFmtId="0" fontId="116" fillId="0" borderId="1"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4" xfId="0" applyFont="1" applyBorder="1" applyAlignment="1">
      <alignment horizontal="center" vertical="center" wrapText="1"/>
    </xf>
    <xf numFmtId="0" fontId="1" fillId="3" borderId="1" xfId="0" applyFont="1" applyFill="1" applyBorder="1" applyAlignment="1">
      <alignment vertical="center"/>
    </xf>
    <xf numFmtId="0" fontId="1" fillId="3" borderId="2" xfId="0" applyFont="1" applyFill="1" applyBorder="1" applyAlignment="1">
      <alignment vertical="center"/>
    </xf>
    <xf numFmtId="0" fontId="33" fillId="11" borderId="0" xfId="0" applyFont="1" applyFill="1" applyAlignment="1">
      <alignment horizontal="center" vertical="center" wrapText="1"/>
    </xf>
    <xf numFmtId="0" fontId="6" fillId="12" borderId="2" xfId="0" applyFont="1" applyFill="1" applyBorder="1" applyAlignment="1">
      <alignment horizontal="center" vertical="center" wrapText="1"/>
    </xf>
    <xf numFmtId="3" fontId="26" fillId="12" borderId="7" xfId="0" applyNumberFormat="1" applyFont="1" applyFill="1" applyBorder="1" applyAlignment="1">
      <alignment horizontal="center" vertical="center"/>
    </xf>
    <xf numFmtId="0" fontId="12" fillId="24" borderId="2" xfId="0" applyFont="1" applyFill="1" applyBorder="1" applyAlignment="1">
      <alignment horizontal="center" vertical="center"/>
    </xf>
    <xf numFmtId="0" fontId="33" fillId="24" borderId="4" xfId="0" applyFont="1" applyFill="1" applyBorder="1" applyAlignment="1">
      <alignment horizontal="center" vertical="center"/>
    </xf>
    <xf numFmtId="0" fontId="26" fillId="3" borderId="1" xfId="0" applyFont="1" applyFill="1" applyBorder="1" applyAlignment="1">
      <alignment horizontal="left" vertical="center"/>
    </xf>
    <xf numFmtId="0" fontId="26" fillId="3" borderId="2" xfId="0" applyFont="1" applyFill="1" applyBorder="1" applyAlignment="1">
      <alignment horizontal="left" vertical="center"/>
    </xf>
    <xf numFmtId="0" fontId="84" fillId="24" borderId="86" xfId="0" applyFont="1" applyFill="1" applyBorder="1" applyAlignment="1">
      <alignment horizontal="center" vertical="center"/>
    </xf>
    <xf numFmtId="0" fontId="84" fillId="24" borderId="87" xfId="0" applyFont="1" applyFill="1" applyBorder="1" applyAlignment="1">
      <alignment horizontal="center" vertical="center"/>
    </xf>
    <xf numFmtId="0" fontId="84" fillId="24" borderId="88" xfId="0" applyFont="1" applyFill="1" applyBorder="1" applyAlignment="1">
      <alignment horizontal="center" vertical="center"/>
    </xf>
    <xf numFmtId="0" fontId="84" fillId="24" borderId="51" xfId="0" applyFont="1" applyFill="1" applyBorder="1" applyAlignment="1">
      <alignment horizontal="center" vertical="center"/>
    </xf>
    <xf numFmtId="0" fontId="84" fillId="24" borderId="52" xfId="0" applyFont="1" applyFill="1" applyBorder="1" applyAlignment="1">
      <alignment horizontal="center" vertical="center"/>
    </xf>
    <xf numFmtId="0" fontId="84" fillId="24" borderId="53" xfId="0" applyFont="1" applyFill="1" applyBorder="1" applyAlignment="1">
      <alignment horizontal="center" vertical="center"/>
    </xf>
    <xf numFmtId="0" fontId="33" fillId="2" borderId="2" xfId="0" applyFont="1" applyFill="1" applyBorder="1" applyAlignment="1">
      <alignment horizontal="center" vertical="center" wrapText="1"/>
    </xf>
    <xf numFmtId="0" fontId="33" fillId="24" borderId="2" xfId="0" applyFont="1" applyFill="1" applyBorder="1" applyAlignment="1">
      <alignment horizontal="center" vertical="center" wrapText="1"/>
    </xf>
    <xf numFmtId="0" fontId="61" fillId="11" borderId="49" xfId="0" applyFont="1" applyFill="1" applyBorder="1" applyAlignment="1">
      <alignment horizontal="left" vertical="center"/>
    </xf>
    <xf numFmtId="0" fontId="61" fillId="11" borderId="0" xfId="0" applyFont="1" applyFill="1" applyAlignment="1">
      <alignment horizontal="left" vertical="center"/>
    </xf>
    <xf numFmtId="0" fontId="33" fillId="11" borderId="0" xfId="0" applyFont="1" applyFill="1" applyAlignment="1">
      <alignment horizontal="center" vertical="center"/>
    </xf>
    <xf numFmtId="0" fontId="26" fillId="26" borderId="22"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0" fillId="0" borderId="2" xfId="0" applyBorder="1"/>
    <xf numFmtId="0" fontId="37" fillId="24" borderId="1" xfId="0" applyFont="1" applyFill="1" applyBorder="1" applyAlignment="1">
      <alignment horizontal="center" vertical="center"/>
    </xf>
    <xf numFmtId="0" fontId="37" fillId="24" borderId="2" xfId="0" applyFont="1" applyFill="1" applyBorder="1" applyAlignment="1">
      <alignment horizontal="center"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9" fontId="26" fillId="0" borderId="18" xfId="7" applyFont="1" applyFill="1" applyBorder="1" applyAlignment="1" applyProtection="1">
      <alignment horizontal="center" vertical="center"/>
    </xf>
    <xf numFmtId="0" fontId="9" fillId="26" borderId="2" xfId="0" applyFont="1" applyFill="1" applyBorder="1" applyAlignment="1">
      <alignment horizontal="justify" vertical="center" wrapText="1"/>
    </xf>
    <xf numFmtId="0" fontId="9" fillId="26" borderId="4" xfId="0" applyFont="1" applyFill="1" applyBorder="1" applyAlignment="1">
      <alignment horizontal="justify" vertical="center" wrapText="1"/>
    </xf>
    <xf numFmtId="0" fontId="45" fillId="26" borderId="2" xfId="0" applyFont="1" applyFill="1" applyBorder="1" applyAlignment="1">
      <alignment horizontal="left" vertical="center" wrapText="1"/>
    </xf>
    <xf numFmtId="0" fontId="45" fillId="26" borderId="4" xfId="0" applyFont="1" applyFill="1" applyBorder="1" applyAlignment="1">
      <alignment horizontal="left" vertical="center" wrapText="1"/>
    </xf>
    <xf numFmtId="9" fontId="33" fillId="2" borderId="40" xfId="7" applyFont="1" applyFill="1" applyBorder="1" applyAlignment="1" applyProtection="1">
      <alignment horizontal="center" vertical="center"/>
    </xf>
    <xf numFmtId="9" fontId="33" fillId="2" borderId="66" xfId="7" applyFont="1" applyFill="1" applyBorder="1" applyAlignment="1" applyProtection="1">
      <alignment horizontal="center" vertical="center"/>
    </xf>
    <xf numFmtId="3" fontId="35" fillId="0" borderId="2" xfId="0" applyNumberFormat="1" applyFont="1" applyBorder="1" applyAlignment="1">
      <alignment vertical="center"/>
    </xf>
    <xf numFmtId="3" fontId="12" fillId="0" borderId="2" xfId="0" applyNumberFormat="1" applyFont="1" applyBorder="1" applyAlignment="1">
      <alignment vertical="center"/>
    </xf>
    <xf numFmtId="0" fontId="33" fillId="2" borderId="77" xfId="0" applyFont="1" applyFill="1" applyBorder="1" applyAlignment="1">
      <alignment horizontal="right" vertical="center"/>
    </xf>
    <xf numFmtId="0" fontId="33" fillId="2" borderId="83" xfId="0" applyFont="1" applyFill="1" applyBorder="1" applyAlignment="1">
      <alignment horizontal="right" vertical="center"/>
    </xf>
    <xf numFmtId="0" fontId="33" fillId="2" borderId="2" xfId="0" applyFont="1" applyFill="1" applyBorder="1" applyAlignment="1">
      <alignment horizontal="center" vertical="center"/>
    </xf>
    <xf numFmtId="0" fontId="30" fillId="24" borderId="22" xfId="0" applyFont="1" applyFill="1" applyBorder="1" applyAlignment="1">
      <alignment horizontal="center" vertical="center" wrapText="1"/>
    </xf>
    <xf numFmtId="0" fontId="27" fillId="0" borderId="11" xfId="0" applyFont="1" applyBorder="1" applyAlignment="1">
      <alignment horizontal="center" vertical="center" wrapText="1"/>
    </xf>
    <xf numFmtId="0" fontId="22" fillId="0" borderId="17" xfId="0" applyFont="1" applyBorder="1" applyAlignment="1">
      <alignment vertical="center" wrapText="1"/>
    </xf>
    <xf numFmtId="0" fontId="22" fillId="0" borderId="18" xfId="0" applyFont="1" applyBorder="1" applyAlignment="1">
      <alignment vertical="center" wrapText="1"/>
    </xf>
    <xf numFmtId="0" fontId="22" fillId="0" borderId="94" xfId="0" applyFont="1" applyBorder="1" applyAlignment="1">
      <alignment vertical="center" wrapText="1"/>
    </xf>
    <xf numFmtId="0" fontId="22" fillId="11" borderId="26" xfId="0" applyFont="1" applyFill="1" applyBorder="1" applyAlignment="1">
      <alignment horizontal="center" vertical="center" wrapText="1"/>
    </xf>
    <xf numFmtId="0" fontId="22" fillId="11" borderId="56" xfId="0" applyFont="1" applyFill="1" applyBorder="1" applyAlignment="1">
      <alignment horizontal="center" vertical="center" wrapText="1"/>
    </xf>
    <xf numFmtId="0" fontId="22" fillId="11" borderId="27" xfId="0" applyFont="1" applyFill="1" applyBorder="1" applyAlignment="1">
      <alignment horizontal="center" vertical="center" wrapText="1"/>
    </xf>
    <xf numFmtId="3" fontId="33" fillId="0" borderId="2" xfId="0" applyNumberFormat="1" applyFont="1" applyBorder="1" applyAlignment="1">
      <alignment horizontal="center" vertical="center"/>
    </xf>
    <xf numFmtId="0" fontId="22" fillId="0" borderId="26" xfId="0" applyFont="1" applyBorder="1" applyAlignment="1">
      <alignment horizontal="center" vertical="center" wrapText="1"/>
    </xf>
    <xf numFmtId="0" fontId="22" fillId="0" borderId="56" xfId="0" applyFont="1" applyBorder="1" applyAlignment="1">
      <alignment horizontal="center" vertical="center" wrapText="1"/>
    </xf>
    <xf numFmtId="0" fontId="22" fillId="0" borderId="27" xfId="0" applyFont="1" applyBorder="1" applyAlignment="1">
      <alignment horizontal="center" vertical="center" wrapText="1"/>
    </xf>
    <xf numFmtId="0" fontId="87" fillId="3" borderId="1" xfId="0" applyFont="1" applyFill="1" applyBorder="1" applyAlignment="1">
      <alignment vertical="center"/>
    </xf>
    <xf numFmtId="0" fontId="87" fillId="3" borderId="2" xfId="0" applyFont="1" applyFill="1" applyBorder="1" applyAlignment="1">
      <alignment vertical="center"/>
    </xf>
    <xf numFmtId="0" fontId="27" fillId="11" borderId="0" xfId="0" applyFont="1" applyFill="1" applyAlignment="1">
      <alignment horizontal="left" vertical="center"/>
    </xf>
    <xf numFmtId="0" fontId="22" fillId="0" borderId="0" xfId="0" applyFont="1" applyAlignment="1">
      <alignment horizontal="center" vertical="center" wrapText="1"/>
    </xf>
    <xf numFmtId="0" fontId="3" fillId="3" borderId="1" xfId="0" applyFont="1" applyFill="1" applyBorder="1" applyAlignment="1">
      <alignment vertical="center"/>
    </xf>
    <xf numFmtId="0" fontId="3" fillId="3" borderId="2" xfId="0" applyFont="1" applyFill="1" applyBorder="1" applyAlignment="1">
      <alignment vertical="center"/>
    </xf>
    <xf numFmtId="0" fontId="26" fillId="26" borderId="6" xfId="0" applyFont="1" applyFill="1" applyBorder="1" applyAlignment="1">
      <alignment horizontal="center" vertical="center"/>
    </xf>
    <xf numFmtId="0" fontId="26" fillId="26" borderId="7" xfId="0" applyFont="1" applyFill="1" applyBorder="1" applyAlignment="1">
      <alignment horizontal="center" vertical="center"/>
    </xf>
    <xf numFmtId="0" fontId="26" fillId="26" borderId="22" xfId="0" applyFont="1" applyFill="1" applyBorder="1" applyAlignment="1">
      <alignment horizontal="center" vertical="center"/>
    </xf>
    <xf numFmtId="0" fontId="26" fillId="26" borderId="23" xfId="0" applyFont="1" applyFill="1" applyBorder="1" applyAlignment="1">
      <alignment horizontal="center" vertical="center"/>
    </xf>
    <xf numFmtId="0" fontId="26" fillId="26" borderId="21"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61" fillId="0" borderId="95" xfId="0" applyFont="1" applyBorder="1" applyAlignment="1">
      <alignment horizontal="center" vertical="center" wrapText="1"/>
    </xf>
    <xf numFmtId="0" fontId="61" fillId="0" borderId="80" xfId="0" applyFont="1" applyBorder="1" applyAlignment="1">
      <alignment horizontal="center" vertical="center" wrapText="1"/>
    </xf>
    <xf numFmtId="0" fontId="27" fillId="11" borderId="80" xfId="0" applyFont="1" applyFill="1" applyBorder="1" applyAlignment="1">
      <alignment horizontal="center" vertical="center" wrapText="1"/>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8" fillId="0" borderId="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protection locked="0"/>
    </xf>
    <xf numFmtId="0" fontId="10" fillId="0" borderId="49" xfId="0" applyFont="1" applyBorder="1" applyAlignment="1" applyProtection="1">
      <alignment horizontal="center" vertical="center"/>
      <protection locked="0"/>
    </xf>
    <xf numFmtId="0" fontId="10" fillId="0" borderId="79" xfId="0" applyFont="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66" xfId="0" applyFont="1" applyBorder="1" applyAlignment="1" applyProtection="1">
      <alignment horizontal="center" vertical="center"/>
      <protection locked="0"/>
    </xf>
    <xf numFmtId="0" fontId="10" fillId="24" borderId="22" xfId="0" applyFont="1" applyFill="1" applyBorder="1" applyAlignment="1">
      <alignment horizontal="center" vertical="center" wrapText="1"/>
    </xf>
    <xf numFmtId="0" fontId="10" fillId="24" borderId="7" xfId="0" applyFont="1" applyFill="1" applyBorder="1" applyAlignment="1">
      <alignment horizontal="center" vertical="center" wrapText="1"/>
    </xf>
    <xf numFmtId="0" fontId="10" fillId="24" borderId="44" xfId="0" applyFont="1" applyFill="1" applyBorder="1" applyAlignment="1">
      <alignment horizontal="center" vertical="center" wrapText="1"/>
    </xf>
    <xf numFmtId="0" fontId="10" fillId="24" borderId="96" xfId="0" applyFont="1" applyFill="1" applyBorder="1" applyAlignment="1">
      <alignment horizontal="center" vertical="center" wrapText="1"/>
    </xf>
    <xf numFmtId="0" fontId="10" fillId="26" borderId="26" xfId="0" applyFont="1" applyFill="1" applyBorder="1" applyAlignment="1">
      <alignment horizontal="center" vertical="center"/>
    </xf>
    <xf numFmtId="0" fontId="10" fillId="26" borderId="56" xfId="0" applyFont="1" applyFill="1" applyBorder="1" applyAlignment="1">
      <alignment horizontal="center" vertical="center"/>
    </xf>
    <xf numFmtId="0" fontId="10" fillId="26" borderId="5" xfId="0" applyFont="1" applyFill="1" applyBorder="1" applyAlignment="1">
      <alignment horizontal="center" vertical="center"/>
    </xf>
    <xf numFmtId="0" fontId="10" fillId="26" borderId="3" xfId="0" applyFont="1" applyFill="1" applyBorder="1" applyAlignment="1">
      <alignment horizontal="center" vertical="center"/>
    </xf>
    <xf numFmtId="0" fontId="10" fillId="26" borderId="27" xfId="0" applyFont="1" applyFill="1" applyBorder="1" applyAlignment="1">
      <alignment horizontal="center" vertical="center"/>
    </xf>
    <xf numFmtId="0" fontId="12" fillId="24" borderId="7" xfId="0" applyFont="1" applyFill="1" applyBorder="1" applyAlignment="1">
      <alignment horizontal="center" vertical="center" wrapText="1"/>
    </xf>
    <xf numFmtId="0" fontId="12" fillId="24" borderId="7" xfId="0" applyFont="1" applyFill="1" applyBorder="1" applyAlignment="1">
      <alignment horizontal="center" vertical="center"/>
    </xf>
    <xf numFmtId="0" fontId="10" fillId="24" borderId="23" xfId="0" applyFont="1" applyFill="1" applyBorder="1" applyAlignment="1">
      <alignment horizontal="center" vertical="center" wrapText="1"/>
    </xf>
    <xf numFmtId="0" fontId="10" fillId="24" borderId="9" xfId="0" applyFont="1" applyFill="1" applyBorder="1" applyAlignment="1">
      <alignment horizontal="center" vertical="center" wrapText="1"/>
    </xf>
    <xf numFmtId="0" fontId="8" fillId="0" borderId="81" xfId="0" applyFont="1" applyBorder="1" applyAlignment="1" applyProtection="1">
      <alignment horizontal="center" vertical="center" wrapText="1"/>
      <protection locked="0"/>
    </xf>
    <xf numFmtId="0" fontId="8" fillId="0" borderId="67"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10" fillId="24" borderId="13" xfId="0" applyFont="1" applyFill="1" applyBorder="1" applyAlignment="1">
      <alignment horizontal="center" vertical="center"/>
    </xf>
    <xf numFmtId="0" fontId="10" fillId="24" borderId="16" xfId="0" applyFont="1" applyFill="1" applyBorder="1" applyAlignment="1">
      <alignment horizontal="center" vertical="center"/>
    </xf>
    <xf numFmtId="0" fontId="10" fillId="24" borderId="35" xfId="0" applyFont="1" applyFill="1" applyBorder="1" applyAlignment="1">
      <alignment horizontal="center" vertical="center"/>
    </xf>
    <xf numFmtId="0" fontId="8" fillId="0" borderId="49" xfId="0" applyFont="1" applyBorder="1" applyAlignment="1">
      <alignment horizontal="justify" vertical="center" wrapText="1"/>
    </xf>
    <xf numFmtId="0" fontId="8" fillId="0" borderId="0" xfId="0" applyFont="1" applyAlignment="1">
      <alignment horizontal="justify" vertical="center" wrapText="1"/>
    </xf>
    <xf numFmtId="0" fontId="8" fillId="0" borderId="50" xfId="0" applyFont="1" applyBorder="1" applyAlignment="1">
      <alignment horizontal="justify" vertical="center" wrapText="1"/>
    </xf>
    <xf numFmtId="0" fontId="10" fillId="24" borderId="37" xfId="0" applyFont="1" applyFill="1" applyBorder="1" applyAlignment="1">
      <alignment horizontal="center" vertical="center" wrapText="1"/>
    </xf>
    <xf numFmtId="0" fontId="10" fillId="24" borderId="38" xfId="0" applyFont="1" applyFill="1" applyBorder="1" applyAlignment="1">
      <alignment horizontal="center" vertical="center" wrapText="1"/>
    </xf>
    <xf numFmtId="0" fontId="10" fillId="24" borderId="15" xfId="0" applyFont="1" applyFill="1" applyBorder="1" applyAlignment="1">
      <alignment horizontal="center" vertical="center" wrapText="1"/>
    </xf>
    <xf numFmtId="0" fontId="8" fillId="0" borderId="78" xfId="0" applyFont="1" applyBorder="1" applyAlignment="1">
      <alignment horizontal="justify" vertical="center" wrapText="1"/>
    </xf>
    <xf numFmtId="0" fontId="8" fillId="0" borderId="79" xfId="0" applyFont="1" applyBorder="1" applyAlignment="1">
      <alignment horizontal="justify" vertical="center" wrapText="1"/>
    </xf>
    <xf numFmtId="0" fontId="8" fillId="0" borderId="83" xfId="0" applyFont="1" applyBorder="1" applyAlignment="1">
      <alignment horizontal="justify" vertical="center" wrapText="1"/>
    </xf>
    <xf numFmtId="0" fontId="8" fillId="0" borderId="18" xfId="0" applyFont="1" applyBorder="1" applyAlignment="1">
      <alignment horizontal="justify" vertical="center" wrapText="1"/>
    </xf>
    <xf numFmtId="0" fontId="8" fillId="0" borderId="66" xfId="0" applyFont="1" applyBorder="1" applyAlignment="1">
      <alignment horizontal="justify" vertical="center" wrapText="1"/>
    </xf>
    <xf numFmtId="0" fontId="8" fillId="0" borderId="2" xfId="0" applyFont="1" applyBorder="1" applyAlignment="1">
      <alignment horizontal="left" vertical="center" wrapText="1"/>
    </xf>
    <xf numFmtId="0" fontId="8" fillId="0" borderId="1" xfId="0" applyFont="1" applyBorder="1" applyAlignment="1">
      <alignment horizontal="center" vertical="center" wrapText="1"/>
    </xf>
    <xf numFmtId="0" fontId="8" fillId="0" borderId="3" xfId="0" applyFont="1" applyBorder="1" applyAlignment="1">
      <alignment horizontal="left" vertical="center" wrapText="1"/>
    </xf>
    <xf numFmtId="0" fontId="8" fillId="0" borderId="56" xfId="0" applyFont="1" applyBorder="1" applyAlignment="1">
      <alignment horizontal="left" vertical="center" wrapText="1"/>
    </xf>
    <xf numFmtId="0" fontId="8" fillId="0" borderId="27" xfId="0" applyFont="1" applyBorder="1" applyAlignment="1">
      <alignment horizontal="left" vertical="center" wrapText="1"/>
    </xf>
    <xf numFmtId="0" fontId="8" fillId="0" borderId="83" xfId="0" applyFont="1" applyBorder="1" applyAlignment="1">
      <alignment horizontal="left" vertical="center" wrapText="1"/>
    </xf>
    <xf numFmtId="0" fontId="8" fillId="0" borderId="18" xfId="0" applyFont="1" applyBorder="1" applyAlignment="1">
      <alignment horizontal="left" vertical="center" wrapText="1"/>
    </xf>
    <xf numFmtId="0" fontId="8" fillId="0" borderId="94" xfId="0" applyFont="1" applyBorder="1" applyAlignment="1">
      <alignment horizontal="left" vertical="center" wrapText="1"/>
    </xf>
    <xf numFmtId="0" fontId="10" fillId="24" borderId="81" xfId="0" applyFont="1" applyFill="1" applyBorder="1" applyAlignment="1">
      <alignment horizontal="center" vertical="center" wrapText="1"/>
    </xf>
    <xf numFmtId="0" fontId="10" fillId="24" borderId="2" xfId="0" applyFont="1" applyFill="1" applyBorder="1" applyAlignment="1">
      <alignment horizontal="center" vertical="center" wrapText="1"/>
    </xf>
    <xf numFmtId="0" fontId="10" fillId="24" borderId="80" xfId="0" applyFont="1" applyFill="1" applyBorder="1" applyAlignment="1">
      <alignment horizontal="center" vertical="center" wrapText="1"/>
    </xf>
    <xf numFmtId="0" fontId="8" fillId="0" borderId="48" xfId="0" applyFont="1" applyBorder="1" applyAlignment="1">
      <alignment horizontal="center" vertical="center" wrapText="1"/>
    </xf>
    <xf numFmtId="0" fontId="10" fillId="24" borderId="67" xfId="0" applyFont="1" applyFill="1" applyBorder="1" applyAlignment="1">
      <alignment horizontal="center" vertical="center" wrapText="1"/>
    </xf>
    <xf numFmtId="0" fontId="10" fillId="24" borderId="4" xfId="0" applyFont="1" applyFill="1" applyBorder="1" applyAlignment="1">
      <alignment horizontal="center" vertical="center" wrapText="1"/>
    </xf>
    <xf numFmtId="0" fontId="30" fillId="24" borderId="13" xfId="0" applyFont="1" applyFill="1" applyBorder="1" applyAlignment="1">
      <alignment horizontal="center" vertical="center"/>
    </xf>
    <xf numFmtId="0" fontId="30" fillId="24" borderId="16" xfId="0" applyFont="1" applyFill="1" applyBorder="1" applyAlignment="1">
      <alignment horizontal="center" vertical="center"/>
    </xf>
    <xf numFmtId="0" fontId="30" fillId="24" borderId="35" xfId="0" applyFont="1" applyFill="1" applyBorder="1" applyAlignment="1">
      <alignment horizontal="center" vertical="center"/>
    </xf>
    <xf numFmtId="0" fontId="10" fillId="24" borderId="48" xfId="0" applyFont="1" applyFill="1" applyBorder="1" applyAlignment="1">
      <alignment horizontal="center" vertical="center" wrapText="1"/>
    </xf>
    <xf numFmtId="0" fontId="10" fillId="24" borderId="1" xfId="0" applyFont="1" applyFill="1" applyBorder="1" applyAlignment="1">
      <alignment horizontal="center" vertical="center" wrapText="1"/>
    </xf>
    <xf numFmtId="3" fontId="116" fillId="0" borderId="3" xfId="0" applyNumberFormat="1" applyFont="1" applyBorder="1" applyAlignment="1">
      <alignment horizontal="left" vertical="center"/>
    </xf>
    <xf numFmtId="3" fontId="116" fillId="0" borderId="56" xfId="0" applyNumberFormat="1" applyFont="1" applyBorder="1" applyAlignment="1">
      <alignment horizontal="left" vertical="center"/>
    </xf>
    <xf numFmtId="3" fontId="116" fillId="0" borderId="5" xfId="0" applyNumberFormat="1" applyFont="1" applyBorder="1" applyAlignment="1">
      <alignment horizontal="left" vertical="center"/>
    </xf>
    <xf numFmtId="0" fontId="10" fillId="24" borderId="3" xfId="0" applyFont="1" applyFill="1" applyBorder="1" applyAlignment="1">
      <alignment horizontal="center" vertical="center" wrapText="1"/>
    </xf>
    <xf numFmtId="0" fontId="10" fillId="24" borderId="56" xfId="0" applyFont="1" applyFill="1" applyBorder="1" applyAlignment="1">
      <alignment horizontal="center" vertical="center" wrapText="1"/>
    </xf>
    <xf numFmtId="0" fontId="10" fillId="24" borderId="5" xfId="0" applyFont="1" applyFill="1" applyBorder="1" applyAlignment="1">
      <alignment horizontal="center" vertical="center" wrapText="1"/>
    </xf>
    <xf numFmtId="0" fontId="27" fillId="0" borderId="3" xfId="0" applyFont="1" applyBorder="1" applyAlignment="1" applyProtection="1">
      <alignment horizontal="center" vertical="center"/>
      <protection locked="0"/>
    </xf>
    <xf numFmtId="0" fontId="27" fillId="0" borderId="56"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3" fontId="64" fillId="0" borderId="3" xfId="0" applyNumberFormat="1" applyFont="1" applyBorder="1" applyAlignment="1">
      <alignment horizontal="center" vertical="center"/>
    </xf>
    <xf numFmtId="3" fontId="64" fillId="0" borderId="5" xfId="0" applyNumberFormat="1" applyFont="1" applyBorder="1" applyAlignment="1">
      <alignment horizontal="center" vertical="center"/>
    </xf>
    <xf numFmtId="0" fontId="64" fillId="0" borderId="5" xfId="0" applyFont="1" applyBorder="1" applyAlignment="1">
      <alignment horizontal="center" vertical="center"/>
    </xf>
    <xf numFmtId="0" fontId="27" fillId="0" borderId="2" xfId="0" applyFont="1" applyBorder="1" applyAlignment="1" applyProtection="1">
      <alignment horizontal="center" vertical="center"/>
      <protection locked="0"/>
    </xf>
    <xf numFmtId="0" fontId="8" fillId="9" borderId="3"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31" fillId="0" borderId="2" xfId="0" applyFont="1" applyBorder="1" applyAlignment="1" applyProtection="1">
      <alignment horizontal="center" vertical="center"/>
      <protection locked="0"/>
    </xf>
    <xf numFmtId="0" fontId="31" fillId="0" borderId="4" xfId="0" applyFont="1" applyBorder="1" applyAlignment="1" applyProtection="1">
      <alignment horizontal="center" vertical="center"/>
      <protection locked="0"/>
    </xf>
    <xf numFmtId="0" fontId="25" fillId="24" borderId="80" xfId="0" applyFont="1" applyFill="1" applyBorder="1" applyAlignment="1">
      <alignment horizontal="center" vertical="center" wrapText="1"/>
    </xf>
    <xf numFmtId="0" fontId="25" fillId="24" borderId="81" xfId="0" applyFont="1" applyFill="1" applyBorder="1" applyAlignment="1">
      <alignment horizontal="center" vertical="center" wrapText="1"/>
    </xf>
    <xf numFmtId="0" fontId="12" fillId="24" borderId="2" xfId="0" applyFont="1" applyFill="1" applyBorder="1" applyAlignment="1">
      <alignment horizontal="center" vertical="center" wrapText="1"/>
    </xf>
    <xf numFmtId="0" fontId="12" fillId="26" borderId="1" xfId="0" applyFont="1" applyFill="1" applyBorder="1" applyAlignment="1">
      <alignment horizontal="center" vertical="center"/>
    </xf>
    <xf numFmtId="0" fontId="12" fillId="26" borderId="2" xfId="0" applyFont="1" applyFill="1" applyBorder="1" applyAlignment="1">
      <alignment horizontal="center" vertical="center"/>
    </xf>
    <xf numFmtId="3" fontId="10" fillId="0" borderId="3" xfId="0" applyNumberFormat="1" applyFont="1" applyBorder="1" applyAlignment="1">
      <alignment horizontal="center" vertical="center"/>
    </xf>
    <xf numFmtId="0" fontId="0" fillId="0" borderId="5" xfId="0" applyBorder="1"/>
    <xf numFmtId="0" fontId="30" fillId="24" borderId="26" xfId="0" applyFont="1" applyFill="1" applyBorder="1" applyAlignment="1">
      <alignment horizontal="center" vertical="center"/>
    </xf>
    <xf numFmtId="0" fontId="30" fillId="24" borderId="56" xfId="0" applyFont="1" applyFill="1" applyBorder="1" applyAlignment="1">
      <alignment horizontal="center" vertical="center"/>
    </xf>
    <xf numFmtId="0" fontId="30" fillId="24" borderId="27" xfId="0" applyFont="1" applyFill="1" applyBorder="1" applyAlignment="1">
      <alignment horizontal="center" vertical="center"/>
    </xf>
    <xf numFmtId="0" fontId="116" fillId="0" borderId="22" xfId="0" applyFont="1" applyBorder="1" applyAlignment="1">
      <alignment horizontal="center" vertical="center" wrapText="1"/>
    </xf>
    <xf numFmtId="0" fontId="116" fillId="0" borderId="2" xfId="0" applyFont="1" applyBorder="1" applyAlignment="1">
      <alignment horizontal="center" vertical="center" wrapText="1"/>
    </xf>
    <xf numFmtId="0" fontId="27" fillId="11" borderId="80" xfId="0" applyFont="1" applyFill="1" applyBorder="1" applyAlignment="1">
      <alignment horizontal="center" vertical="center"/>
    </xf>
    <xf numFmtId="0" fontId="27" fillId="11" borderId="97" xfId="0" applyFont="1" applyFill="1" applyBorder="1" applyAlignment="1">
      <alignment horizontal="center" vertical="center"/>
    </xf>
    <xf numFmtId="0" fontId="10" fillId="24" borderId="77" xfId="0" applyFont="1" applyFill="1" applyBorder="1" applyAlignment="1">
      <alignment horizontal="center" vertical="center"/>
    </xf>
    <xf numFmtId="0" fontId="10" fillId="24" borderId="40" xfId="0" applyFont="1" applyFill="1" applyBorder="1" applyAlignment="1">
      <alignment horizontal="center" vertical="center"/>
    </xf>
    <xf numFmtId="0" fontId="10" fillId="24" borderId="83" xfId="0" applyFont="1" applyFill="1" applyBorder="1" applyAlignment="1">
      <alignment horizontal="center" vertical="center"/>
    </xf>
    <xf numFmtId="0" fontId="10" fillId="24" borderId="66" xfId="0" applyFont="1" applyFill="1" applyBorder="1" applyAlignment="1">
      <alignment horizontal="center" vertical="center"/>
    </xf>
    <xf numFmtId="3" fontId="116" fillId="0" borderId="2" xfId="0" applyNumberFormat="1" applyFont="1" applyBorder="1" applyAlignment="1">
      <alignment horizontal="left" vertical="center"/>
    </xf>
    <xf numFmtId="0" fontId="10" fillId="24" borderId="30" xfId="0" applyFont="1" applyFill="1" applyBorder="1" applyAlignment="1">
      <alignment horizontal="center" vertical="center"/>
    </xf>
    <xf numFmtId="0" fontId="10" fillId="24" borderId="60" xfId="0" applyFont="1" applyFill="1" applyBorder="1" applyAlignment="1">
      <alignment horizontal="center" vertical="center"/>
    </xf>
    <xf numFmtId="0" fontId="10" fillId="24" borderId="49" xfId="0" applyFont="1" applyFill="1" applyBorder="1" applyAlignment="1">
      <alignment horizontal="center" vertical="center"/>
    </xf>
    <xf numFmtId="0" fontId="10" fillId="24" borderId="0" xfId="0" applyFont="1" applyFill="1" applyAlignment="1">
      <alignment horizontal="center" vertical="center"/>
    </xf>
    <xf numFmtId="0" fontId="8" fillId="0" borderId="2" xfId="0" applyFont="1" applyBorder="1" applyAlignment="1">
      <alignment horizontal="right" vertical="center" wrapText="1"/>
    </xf>
    <xf numFmtId="0" fontId="8" fillId="0" borderId="11" xfId="0" applyFont="1" applyBorder="1" applyAlignment="1">
      <alignment horizontal="right" vertical="center" wrapText="1"/>
    </xf>
    <xf numFmtId="182" fontId="10" fillId="11" borderId="0" xfId="0" applyNumberFormat="1" applyFont="1" applyFill="1" applyAlignment="1">
      <alignment horizontal="center" vertical="center" wrapText="1"/>
    </xf>
    <xf numFmtId="0" fontId="10" fillId="26" borderId="30" xfId="0" applyFont="1" applyFill="1" applyBorder="1" applyAlignment="1">
      <alignment horizontal="center" vertical="center" wrapText="1"/>
    </xf>
    <xf numFmtId="0" fontId="0" fillId="26" borderId="60" xfId="0" applyFill="1" applyBorder="1" applyAlignment="1">
      <alignment horizontal="center"/>
    </xf>
    <xf numFmtId="0" fontId="0" fillId="26" borderId="40" xfId="0" applyFill="1" applyBorder="1" applyAlignment="1">
      <alignment horizontal="center"/>
    </xf>
    <xf numFmtId="0" fontId="0" fillId="26" borderId="49" xfId="0" applyFill="1" applyBorder="1" applyAlignment="1">
      <alignment horizontal="center"/>
    </xf>
    <xf numFmtId="0" fontId="0" fillId="26" borderId="0" xfId="0" applyFill="1" applyAlignment="1">
      <alignment horizontal="center"/>
    </xf>
    <xf numFmtId="0" fontId="0" fillId="26" borderId="79" xfId="0" applyFill="1" applyBorder="1" applyAlignment="1">
      <alignment horizontal="center"/>
    </xf>
    <xf numFmtId="0" fontId="0" fillId="26" borderId="17" xfId="0" applyFill="1" applyBorder="1" applyAlignment="1">
      <alignment horizontal="center"/>
    </xf>
    <xf numFmtId="0" fontId="0" fillId="26" borderId="18" xfId="0" applyFill="1" applyBorder="1" applyAlignment="1">
      <alignment horizontal="center"/>
    </xf>
    <xf numFmtId="0" fontId="0" fillId="26" borderId="66" xfId="0" applyFill="1" applyBorder="1" applyAlignment="1">
      <alignment horizontal="center"/>
    </xf>
    <xf numFmtId="0" fontId="27" fillId="26" borderId="0" xfId="0" applyFont="1" applyFill="1" applyAlignment="1">
      <alignment horizontal="center" vertical="center" wrapText="1"/>
    </xf>
    <xf numFmtId="0" fontId="10" fillId="26" borderId="0" xfId="0" applyFont="1" applyFill="1" applyAlignment="1">
      <alignment horizontal="center" vertical="center" wrapText="1"/>
    </xf>
    <xf numFmtId="0" fontId="10" fillId="11" borderId="0" xfId="0" applyFont="1" applyFill="1" applyAlignment="1">
      <alignment horizontal="left" vertical="center" wrapText="1"/>
    </xf>
    <xf numFmtId="182" fontId="10" fillId="26" borderId="0" xfId="0" applyNumberFormat="1" applyFont="1" applyFill="1" applyAlignment="1">
      <alignment horizontal="center" vertical="center" wrapText="1"/>
    </xf>
    <xf numFmtId="0" fontId="8" fillId="0" borderId="77"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0" xfId="0" applyFont="1" applyAlignment="1">
      <alignment horizontal="center" vertical="center" wrapText="1"/>
    </xf>
    <xf numFmtId="0" fontId="8" fillId="0" borderId="50" xfId="0" applyFont="1" applyBorder="1" applyAlignment="1">
      <alignment horizontal="center" vertical="center" wrapText="1"/>
    </xf>
    <xf numFmtId="0" fontId="10" fillId="24" borderId="21" xfId="0" applyFont="1" applyFill="1" applyBorder="1" applyAlignment="1">
      <alignment horizontal="center" vertical="center" wrapText="1"/>
    </xf>
    <xf numFmtId="0" fontId="10" fillId="24" borderId="6" xfId="0" applyFont="1" applyFill="1" applyBorder="1" applyAlignment="1">
      <alignment horizontal="center" vertical="center" wrapText="1"/>
    </xf>
    <xf numFmtId="0" fontId="25" fillId="24" borderId="44" xfId="0" applyFont="1" applyFill="1" applyBorder="1" applyAlignment="1">
      <alignment horizontal="center" vertical="center" wrapText="1"/>
    </xf>
    <xf numFmtId="0" fontId="25" fillId="24" borderId="96" xfId="0" applyFont="1" applyFill="1" applyBorder="1" applyAlignment="1">
      <alignment horizontal="center" vertical="center" wrapText="1"/>
    </xf>
    <xf numFmtId="0" fontId="8" fillId="0" borderId="3"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0" fontId="10" fillId="0" borderId="40" xfId="0" applyFont="1" applyBorder="1" applyAlignment="1" applyProtection="1">
      <alignment horizontal="center" vertical="center"/>
      <protection locked="0"/>
    </xf>
    <xf numFmtId="0" fontId="8" fillId="0" borderId="81" xfId="0" applyFont="1" applyBorder="1" applyAlignment="1" applyProtection="1">
      <alignment horizontal="center" vertical="center"/>
      <protection locked="0"/>
    </xf>
    <xf numFmtId="0" fontId="10" fillId="26" borderId="28" xfId="0" applyFont="1" applyFill="1" applyBorder="1" applyAlignment="1">
      <alignment horizontal="center" vertical="center"/>
    </xf>
    <xf numFmtId="0" fontId="10" fillId="26" borderId="57" xfId="0" applyFont="1" applyFill="1" applyBorder="1" applyAlignment="1">
      <alignment horizontal="center" vertical="center"/>
    </xf>
    <xf numFmtId="0" fontId="10" fillId="26" borderId="10" xfId="0" applyFont="1" applyFill="1" applyBorder="1" applyAlignment="1">
      <alignment horizontal="center" vertical="center"/>
    </xf>
    <xf numFmtId="0" fontId="10" fillId="26" borderId="8" xfId="0" applyFont="1" applyFill="1" applyBorder="1" applyAlignment="1">
      <alignment horizontal="center" vertical="center"/>
    </xf>
    <xf numFmtId="0" fontId="10" fillId="26" borderId="55" xfId="0" applyFont="1" applyFill="1" applyBorder="1" applyAlignment="1">
      <alignment horizontal="center" vertical="center"/>
    </xf>
    <xf numFmtId="0" fontId="10" fillId="26" borderId="31" xfId="0" applyFont="1" applyFill="1" applyBorder="1" applyAlignment="1">
      <alignment horizontal="left" vertical="center"/>
    </xf>
    <xf numFmtId="0" fontId="10" fillId="26" borderId="11" xfId="0" applyFont="1" applyFill="1" applyBorder="1" applyAlignment="1">
      <alignment horizontal="left" vertical="center"/>
    </xf>
    <xf numFmtId="0" fontId="10" fillId="26" borderId="32" xfId="0" applyFont="1" applyFill="1" applyBorder="1" applyAlignment="1">
      <alignment horizontal="left" vertical="center"/>
    </xf>
    <xf numFmtId="0" fontId="10" fillId="12" borderId="28" xfId="0" applyFont="1" applyFill="1" applyBorder="1" applyAlignment="1">
      <alignment horizontal="center" vertical="center"/>
    </xf>
    <xf numFmtId="0" fontId="10" fillId="12" borderId="57" xfId="0" applyFont="1" applyFill="1" applyBorder="1" applyAlignment="1">
      <alignment horizontal="center" vertical="center"/>
    </xf>
    <xf numFmtId="0" fontId="10" fillId="12" borderId="10" xfId="0" applyFont="1" applyFill="1" applyBorder="1" applyAlignment="1">
      <alignment horizontal="center" vertical="center"/>
    </xf>
    <xf numFmtId="0" fontId="10" fillId="12" borderId="31" xfId="0" applyFont="1" applyFill="1" applyBorder="1" applyAlignment="1">
      <alignment horizontal="left" vertical="center"/>
    </xf>
    <xf numFmtId="0" fontId="10" fillId="12" borderId="11" xfId="0" applyFont="1" applyFill="1" applyBorder="1" applyAlignment="1">
      <alignment horizontal="left" vertical="center"/>
    </xf>
    <xf numFmtId="0" fontId="10" fillId="12" borderId="32" xfId="0" applyFont="1" applyFill="1" applyBorder="1" applyAlignment="1">
      <alignment horizontal="left" vertical="center"/>
    </xf>
    <xf numFmtId="3" fontId="10" fillId="0" borderId="77" xfId="0" applyNumberFormat="1" applyFont="1" applyBorder="1" applyAlignment="1">
      <alignment horizontal="center" vertical="center"/>
    </xf>
    <xf numFmtId="3" fontId="10" fillId="0" borderId="60" xfId="0" applyNumberFormat="1" applyFont="1" applyBorder="1" applyAlignment="1">
      <alignment horizontal="center" vertical="center"/>
    </xf>
    <xf numFmtId="0" fontId="10" fillId="12" borderId="8" xfId="0" applyFont="1" applyFill="1" applyBorder="1" applyAlignment="1">
      <alignment horizontal="center" vertical="center"/>
    </xf>
    <xf numFmtId="0" fontId="10" fillId="12" borderId="55" xfId="0" applyFont="1" applyFill="1" applyBorder="1" applyAlignment="1">
      <alignment horizontal="center" vertical="center"/>
    </xf>
    <xf numFmtId="15" fontId="22" fillId="26" borderId="0" xfId="0" applyNumberFormat="1" applyFont="1" applyFill="1" applyAlignment="1" applyProtection="1">
      <alignment horizontal="center" vertical="center" wrapText="1"/>
      <protection locked="0"/>
    </xf>
    <xf numFmtId="15" fontId="22" fillId="26" borderId="50" xfId="0" applyNumberFormat="1" applyFont="1" applyFill="1" applyBorder="1" applyAlignment="1" applyProtection="1">
      <alignment horizontal="center" vertical="center" wrapText="1"/>
      <protection locked="0"/>
    </xf>
    <xf numFmtId="0" fontId="10" fillId="0" borderId="0" xfId="0" applyFont="1" applyAlignment="1">
      <alignment horizontal="center" vertical="top" wrapText="1"/>
    </xf>
    <xf numFmtId="0" fontId="10" fillId="0" borderId="18" xfId="0" applyFont="1" applyBorder="1" applyAlignment="1">
      <alignment horizontal="center" vertical="top" wrapText="1"/>
    </xf>
    <xf numFmtId="0" fontId="116" fillId="0" borderId="42" xfId="0" applyFont="1" applyBorder="1" applyAlignment="1">
      <alignment horizontal="center" vertical="center" wrapText="1"/>
    </xf>
    <xf numFmtId="0" fontId="116" fillId="0" borderId="48" xfId="0" applyFont="1" applyBorder="1" applyAlignment="1">
      <alignment horizontal="center" vertical="center" wrapText="1"/>
    </xf>
    <xf numFmtId="0" fontId="101" fillId="25" borderId="56" xfId="0" applyFont="1" applyFill="1" applyBorder="1" applyAlignment="1">
      <alignment horizontal="center" vertical="center" wrapText="1"/>
    </xf>
    <xf numFmtId="0" fontId="132" fillId="25" borderId="56" xfId="0" applyFont="1" applyFill="1" applyBorder="1" applyAlignment="1">
      <alignment horizontal="center" vertical="center" wrapText="1"/>
    </xf>
    <xf numFmtId="0" fontId="30" fillId="24" borderId="47" xfId="0" applyFont="1" applyFill="1" applyBorder="1" applyAlignment="1">
      <alignment horizontal="center" vertical="center" wrapText="1"/>
    </xf>
    <xf numFmtId="0" fontId="27" fillId="0" borderId="45" xfId="0" applyFont="1" applyBorder="1" applyAlignment="1">
      <alignment horizontal="center" vertical="center" wrapText="1"/>
    </xf>
    <xf numFmtId="0" fontId="27" fillId="0" borderId="67" xfId="0" applyFont="1" applyBorder="1" applyAlignment="1">
      <alignment horizontal="center" vertical="center" wrapText="1"/>
    </xf>
    <xf numFmtId="0" fontId="27" fillId="11" borderId="8" xfId="0" applyFont="1" applyFill="1" applyBorder="1" applyAlignment="1">
      <alignment horizontal="center" vertical="center" wrapText="1"/>
    </xf>
    <xf numFmtId="0" fontId="27" fillId="11" borderId="57" xfId="0" applyFont="1" applyFill="1" applyBorder="1" applyAlignment="1">
      <alignment horizontal="center" vertical="center" wrapText="1"/>
    </xf>
    <xf numFmtId="0" fontId="9" fillId="0" borderId="56" xfId="0" applyFont="1" applyBorder="1" applyAlignment="1">
      <alignment vertical="center" wrapText="1"/>
    </xf>
    <xf numFmtId="0" fontId="9" fillId="0" borderId="5" xfId="0" applyFont="1" applyBorder="1" applyAlignment="1">
      <alignment vertical="center" wrapText="1"/>
    </xf>
    <xf numFmtId="0" fontId="106" fillId="11" borderId="0" xfId="0" applyFont="1" applyFill="1" applyAlignment="1">
      <alignment horizontal="left" vertical="center"/>
    </xf>
    <xf numFmtId="166" fontId="108" fillId="11" borderId="0" xfId="6" applyNumberFormat="1" applyFont="1" applyFill="1" applyBorder="1" applyAlignment="1" applyProtection="1">
      <alignment horizontal="center" vertical="center"/>
    </xf>
    <xf numFmtId="0" fontId="10" fillId="11" borderId="0" xfId="0" applyFont="1" applyFill="1" applyAlignment="1">
      <alignment horizontal="left" vertical="center"/>
    </xf>
    <xf numFmtId="166" fontId="4" fillId="11" borderId="0" xfId="6" applyNumberFormat="1" applyFont="1" applyFill="1" applyBorder="1" applyAlignment="1" applyProtection="1">
      <alignment horizontal="center" vertical="center"/>
    </xf>
    <xf numFmtId="3" fontId="119" fillId="24" borderId="22" xfId="0" applyNumberFormat="1" applyFont="1" applyFill="1" applyBorder="1" applyAlignment="1">
      <alignment horizontal="center" vertical="center" wrapText="1"/>
    </xf>
    <xf numFmtId="3" fontId="119" fillId="24" borderId="7" xfId="0" applyNumberFormat="1" applyFont="1" applyFill="1" applyBorder="1" applyAlignment="1">
      <alignment horizontal="center" vertical="center" wrapText="1"/>
    </xf>
    <xf numFmtId="176" fontId="119" fillId="24" borderId="44" xfId="0" applyNumberFormat="1" applyFont="1" applyFill="1" applyBorder="1" applyAlignment="1">
      <alignment horizontal="center" vertical="center" wrapText="1"/>
    </xf>
    <xf numFmtId="176" fontId="119" fillId="24" borderId="96" xfId="0" applyNumberFormat="1" applyFont="1" applyFill="1" applyBorder="1" applyAlignment="1">
      <alignment horizontal="center" vertical="center" wrapText="1"/>
    </xf>
    <xf numFmtId="0" fontId="33" fillId="0" borderId="5" xfId="0" applyFont="1" applyBorder="1" applyAlignment="1">
      <alignment vertical="center"/>
    </xf>
    <xf numFmtId="0" fontId="8" fillId="0" borderId="26" xfId="0" applyFont="1" applyBorder="1" applyAlignment="1">
      <alignment vertical="center"/>
    </xf>
    <xf numFmtId="0" fontId="9" fillId="0" borderId="56" xfId="0" applyFont="1" applyBorder="1" applyAlignment="1">
      <alignment vertical="center"/>
    </xf>
    <xf numFmtId="0" fontId="9" fillId="0" borderId="5" xfId="0" applyFont="1" applyBorder="1" applyAlignment="1">
      <alignment vertical="center"/>
    </xf>
    <xf numFmtId="0" fontId="119" fillId="24" borderId="22" xfId="0" applyFont="1" applyFill="1" applyBorder="1" applyAlignment="1">
      <alignment horizontal="center" vertical="center" wrapText="1"/>
    </xf>
    <xf numFmtId="0" fontId="119" fillId="24" borderId="7" xfId="0" applyFont="1" applyFill="1" applyBorder="1" applyAlignment="1">
      <alignment horizontal="center" vertical="center" wrapText="1"/>
    </xf>
    <xf numFmtId="0" fontId="8" fillId="0" borderId="0" xfId="0" applyFont="1"/>
    <xf numFmtId="0" fontId="8" fillId="0" borderId="0" xfId="0" applyFont="1" applyAlignment="1">
      <alignment horizontal="left" indent="3"/>
    </xf>
    <xf numFmtId="0" fontId="30" fillId="24" borderId="86" xfId="0" applyFont="1" applyFill="1" applyBorder="1" applyAlignment="1">
      <alignment horizontal="center" vertical="center" wrapText="1"/>
    </xf>
    <xf numFmtId="0" fontId="30" fillId="24" borderId="51" xfId="0" applyFont="1" applyFill="1" applyBorder="1" applyAlignment="1">
      <alignment horizontal="center" vertical="center" wrapText="1"/>
    </xf>
    <xf numFmtId="0" fontId="30" fillId="24" borderId="52" xfId="0" applyFont="1" applyFill="1" applyBorder="1" applyAlignment="1">
      <alignment horizontal="center" vertical="center" wrapText="1"/>
    </xf>
    <xf numFmtId="0" fontId="30" fillId="24" borderId="98" xfId="0" applyFont="1" applyFill="1" applyBorder="1" applyAlignment="1">
      <alignment horizontal="center" vertical="center" wrapText="1"/>
    </xf>
    <xf numFmtId="0" fontId="33" fillId="0" borderId="17" xfId="0" applyFont="1" applyBorder="1" applyAlignment="1">
      <alignment vertical="center"/>
    </xf>
    <xf numFmtId="0" fontId="33" fillId="0" borderId="18" xfId="0" applyFont="1" applyBorder="1" applyAlignment="1">
      <alignment vertical="center"/>
    </xf>
    <xf numFmtId="0" fontId="33" fillId="0" borderId="66" xfId="0" applyFont="1" applyBorder="1" applyAlignment="1">
      <alignment vertical="center"/>
    </xf>
    <xf numFmtId="0" fontId="8" fillId="0" borderId="26" xfId="0" applyFont="1" applyBorder="1" applyAlignment="1">
      <alignment horizontal="left" vertical="center"/>
    </xf>
    <xf numFmtId="0" fontId="8" fillId="0" borderId="56" xfId="0" applyFont="1" applyBorder="1" applyAlignment="1">
      <alignment horizontal="left" vertical="center"/>
    </xf>
    <xf numFmtId="0" fontId="8" fillId="0" borderId="5" xfId="0" applyFont="1" applyBorder="1" applyAlignment="1">
      <alignment horizontal="left" vertical="center"/>
    </xf>
    <xf numFmtId="0" fontId="9" fillId="0" borderId="26" xfId="0" applyFont="1" applyBorder="1" applyAlignment="1">
      <alignment vertical="center"/>
    </xf>
    <xf numFmtId="0" fontId="32" fillId="0" borderId="19" xfId="0" applyFont="1" applyBorder="1" applyAlignment="1">
      <alignment horizontal="center" vertical="center"/>
    </xf>
    <xf numFmtId="0" fontId="32" fillId="0" borderId="29" xfId="0" applyFont="1" applyBorder="1" applyAlignment="1">
      <alignment horizontal="center" vertical="center"/>
    </xf>
    <xf numFmtId="0" fontId="32" fillId="0" borderId="6"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8" xfId="0" applyFont="1" applyBorder="1" applyAlignment="1">
      <alignment horizontal="center" vertical="center"/>
    </xf>
    <xf numFmtId="0" fontId="32" fillId="0" borderId="55" xfId="0" applyFont="1" applyBorder="1" applyAlignment="1">
      <alignment horizontal="center" vertical="center"/>
    </xf>
    <xf numFmtId="0" fontId="32" fillId="0" borderId="86" xfId="0" applyFont="1" applyBorder="1" applyAlignment="1">
      <alignment horizontal="left" vertical="center"/>
    </xf>
    <xf numFmtId="0" fontId="32" fillId="0" borderId="87" xfId="0" applyFont="1" applyBorder="1" applyAlignment="1">
      <alignment horizontal="left" vertical="center"/>
    </xf>
    <xf numFmtId="0" fontId="32" fillId="0" borderId="88" xfId="0" applyFont="1" applyBorder="1" applyAlignment="1">
      <alignment horizontal="left" vertical="center"/>
    </xf>
    <xf numFmtId="0" fontId="32" fillId="0" borderId="51" xfId="0" applyFont="1" applyBorder="1" applyAlignment="1">
      <alignment horizontal="left" vertical="center"/>
    </xf>
    <xf numFmtId="0" fontId="32" fillId="0" borderId="52" xfId="0" applyFont="1" applyBorder="1" applyAlignment="1">
      <alignment horizontal="left" vertical="center"/>
    </xf>
    <xf numFmtId="0" fontId="32" fillId="0" borderId="53" xfId="0" applyFont="1" applyBorder="1" applyAlignment="1">
      <alignment horizontal="left" vertical="center"/>
    </xf>
    <xf numFmtId="0" fontId="32" fillId="5" borderId="59" xfId="0" applyFont="1" applyFill="1" applyBorder="1" applyAlignment="1">
      <alignment horizontal="center" vertical="center" wrapText="1"/>
    </xf>
    <xf numFmtId="0" fontId="32" fillId="5" borderId="58" xfId="0" applyFont="1" applyFill="1" applyBorder="1" applyAlignment="1">
      <alignment horizontal="center" vertical="center" wrapText="1"/>
    </xf>
    <xf numFmtId="0" fontId="32" fillId="5" borderId="51" xfId="0" applyFont="1" applyFill="1" applyBorder="1" applyAlignment="1">
      <alignment horizontal="center" vertical="center"/>
    </xf>
    <xf numFmtId="0" fontId="32" fillId="5" borderId="53" xfId="0" applyFont="1" applyFill="1" applyBorder="1" applyAlignment="1">
      <alignment horizontal="center" vertical="center"/>
    </xf>
    <xf numFmtId="0" fontId="32" fillId="0" borderId="21"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0"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1"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6" xfId="0" applyFont="1" applyBorder="1" applyAlignment="1">
      <alignment horizontal="center" vertical="center"/>
    </xf>
    <xf numFmtId="0" fontId="32" fillId="0" borderId="27" xfId="0" applyFont="1" applyBorder="1" applyAlignment="1">
      <alignment horizontal="center" vertical="center"/>
    </xf>
    <xf numFmtId="0" fontId="10" fillId="12" borderId="95" xfId="0" applyFont="1" applyFill="1" applyBorder="1" applyAlignment="1">
      <alignment horizontal="center" vertical="center"/>
    </xf>
    <xf numFmtId="0" fontId="10" fillId="12" borderId="80" xfId="0" applyFont="1" applyFill="1" applyBorder="1" applyAlignment="1">
      <alignment horizontal="center" vertical="center"/>
    </xf>
    <xf numFmtId="0" fontId="10" fillId="12" borderId="97" xfId="0" applyFont="1" applyFill="1" applyBorder="1" applyAlignment="1">
      <alignment horizontal="center" vertical="center"/>
    </xf>
    <xf numFmtId="0" fontId="32" fillId="0" borderId="48" xfId="0" applyFont="1" applyBorder="1" applyAlignment="1">
      <alignment horizontal="center" vertical="center" wrapText="1"/>
    </xf>
    <xf numFmtId="0" fontId="39" fillId="0" borderId="0" xfId="0" applyFont="1" applyAlignment="1">
      <alignment horizontal="center" vertical="center"/>
    </xf>
    <xf numFmtId="0" fontId="39" fillId="0" borderId="50" xfId="0" applyFont="1" applyBorder="1" applyAlignment="1">
      <alignment horizontal="center" vertical="center"/>
    </xf>
    <xf numFmtId="0" fontId="14" fillId="26" borderId="6" xfId="0" applyFont="1" applyFill="1" applyBorder="1" applyAlignment="1">
      <alignment horizontal="center" vertical="center" wrapText="1"/>
    </xf>
    <xf numFmtId="0" fontId="37" fillId="26" borderId="7"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35" xfId="0" applyFont="1" applyBorder="1" applyAlignment="1">
      <alignment horizontal="center" vertical="center" wrapText="1"/>
    </xf>
    <xf numFmtId="0" fontId="32" fillId="0" borderId="49" xfId="0" applyFont="1" applyBorder="1" applyAlignment="1">
      <alignment horizontal="left" vertical="center"/>
    </xf>
    <xf numFmtId="0" fontId="32" fillId="0" borderId="0" xfId="0" applyFont="1" applyAlignment="1">
      <alignment horizontal="left" vertical="center"/>
    </xf>
    <xf numFmtId="0" fontId="32" fillId="0" borderId="50" xfId="0" applyFont="1" applyBorder="1" applyAlignment="1">
      <alignment horizontal="left" vertical="center"/>
    </xf>
    <xf numFmtId="0" fontId="32" fillId="0" borderId="92" xfId="0" applyFont="1" applyBorder="1" applyAlignment="1">
      <alignment horizontal="center" vertical="center" wrapText="1"/>
    </xf>
    <xf numFmtId="0" fontId="32" fillId="0" borderId="93" xfId="0" applyFont="1" applyBorder="1" applyAlignment="1">
      <alignment horizontal="center" vertical="center" wrapText="1"/>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6" fillId="0" borderId="49" xfId="0" applyFont="1" applyBorder="1" applyAlignment="1">
      <alignment horizontal="center" vertical="center"/>
    </xf>
    <xf numFmtId="0" fontId="26" fillId="0" borderId="0" xfId="0" applyFont="1" applyAlignment="1">
      <alignment horizontal="center" vertical="center"/>
    </xf>
    <xf numFmtId="181" fontId="9" fillId="0" borderId="0" xfId="0" applyNumberFormat="1" applyFont="1" applyAlignment="1">
      <alignment vertical="center"/>
    </xf>
    <xf numFmtId="180" fontId="22" fillId="0" borderId="0" xfId="0" applyNumberFormat="1" applyFont="1" applyAlignment="1">
      <alignment vertical="center"/>
    </xf>
    <xf numFmtId="179" fontId="22" fillId="0" borderId="0" xfId="0" applyNumberFormat="1" applyFont="1" applyAlignment="1">
      <alignment vertical="center"/>
    </xf>
    <xf numFmtId="0" fontId="22" fillId="0" borderId="0" xfId="0" applyFont="1" applyAlignment="1">
      <alignment vertical="center"/>
    </xf>
    <xf numFmtId="0" fontId="7" fillId="0" borderId="26" xfId="0" applyFont="1" applyBorder="1" applyAlignment="1" applyProtection="1">
      <alignment vertical="center"/>
      <protection locked="0"/>
    </xf>
    <xf numFmtId="0" fontId="7" fillId="0" borderId="56" xfId="0" applyFont="1" applyBorder="1" applyAlignment="1" applyProtection="1">
      <alignment vertical="center"/>
      <protection locked="0"/>
    </xf>
    <xf numFmtId="0" fontId="7" fillId="0" borderId="5" xfId="0" applyFont="1" applyBorder="1" applyAlignment="1" applyProtection="1">
      <alignment vertical="center"/>
      <protection locked="0"/>
    </xf>
    <xf numFmtId="176" fontId="30" fillId="24" borderId="23" xfId="0" applyNumberFormat="1" applyFont="1" applyFill="1" applyBorder="1" applyAlignment="1">
      <alignment horizontal="center" vertical="center" wrapText="1"/>
    </xf>
    <xf numFmtId="176" fontId="30" fillId="24" borderId="9" xfId="0" applyNumberFormat="1" applyFont="1" applyFill="1" applyBorder="1" applyAlignment="1">
      <alignment horizontal="center" vertical="center" wrapText="1"/>
    </xf>
    <xf numFmtId="0" fontId="107" fillId="26" borderId="0" xfId="0" applyFont="1" applyFill="1" applyAlignment="1">
      <alignment horizontal="justify" vertical="center" wrapText="1"/>
    </xf>
    <xf numFmtId="0" fontId="107" fillId="26" borderId="50" xfId="0" applyFont="1" applyFill="1" applyBorder="1" applyAlignment="1">
      <alignment horizontal="justify" vertical="center" wrapText="1"/>
    </xf>
    <xf numFmtId="0" fontId="106" fillId="11" borderId="49" xfId="0" applyFont="1" applyFill="1" applyBorder="1" applyAlignment="1">
      <alignment horizontal="center" vertical="center"/>
    </xf>
    <xf numFmtId="0" fontId="106" fillId="11" borderId="49" xfId="0" applyFont="1" applyFill="1" applyBorder="1" applyAlignment="1">
      <alignment horizontal="right" vertical="center"/>
    </xf>
    <xf numFmtId="0" fontId="106" fillId="26" borderId="0" xfId="0" applyFont="1" applyFill="1" applyAlignment="1">
      <alignment horizontal="left" vertical="center"/>
    </xf>
    <xf numFmtId="0" fontId="106" fillId="26" borderId="50" xfId="0" applyFont="1" applyFill="1" applyBorder="1" applyAlignment="1">
      <alignment horizontal="left" vertical="center"/>
    </xf>
    <xf numFmtId="0" fontId="10" fillId="0" borderId="0" xfId="0" applyFont="1" applyAlignment="1">
      <alignment horizontal="center" vertical="center"/>
    </xf>
    <xf numFmtId="0" fontId="32" fillId="0" borderId="89" xfId="0" applyFont="1" applyBorder="1" applyAlignment="1">
      <alignment horizontal="center" vertical="center"/>
    </xf>
    <xf numFmtId="0" fontId="32" fillId="0" borderId="90" xfId="0" applyFont="1" applyBorder="1" applyAlignment="1">
      <alignment horizontal="center" vertical="center"/>
    </xf>
    <xf numFmtId="0" fontId="32" fillId="0" borderId="30" xfId="0" applyFont="1" applyBorder="1" applyAlignment="1">
      <alignment horizontal="center" vertical="center"/>
    </xf>
    <xf numFmtId="0" fontId="32" fillId="0" borderId="34" xfId="0" applyFont="1" applyBorder="1" applyAlignment="1">
      <alignment horizontal="center" vertical="center"/>
    </xf>
    <xf numFmtId="0" fontId="32" fillId="0" borderId="91" xfId="0" applyFont="1" applyBorder="1" applyAlignment="1">
      <alignment horizontal="center" vertical="center" wrapText="1"/>
    </xf>
    <xf numFmtId="176" fontId="119" fillId="24" borderId="22" xfId="0" applyNumberFormat="1" applyFont="1" applyFill="1" applyBorder="1" applyAlignment="1">
      <alignment horizontal="center" vertical="center" wrapText="1"/>
    </xf>
    <xf numFmtId="0" fontId="30" fillId="24" borderId="1" xfId="0" applyFont="1" applyFill="1" applyBorder="1" applyAlignment="1">
      <alignment horizontal="center" vertical="top" wrapText="1"/>
    </xf>
    <xf numFmtId="0" fontId="30" fillId="24" borderId="2" xfId="0" applyFont="1" applyFill="1" applyBorder="1" applyAlignment="1">
      <alignment horizontal="center" vertical="top" wrapText="1"/>
    </xf>
    <xf numFmtId="0" fontId="30" fillId="24" borderId="4" xfId="0" applyFont="1" applyFill="1" applyBorder="1" applyAlignment="1">
      <alignment horizontal="center" vertical="top" wrapText="1"/>
    </xf>
    <xf numFmtId="0" fontId="23" fillId="24" borderId="63" xfId="0" applyFont="1" applyFill="1" applyBorder="1" applyAlignment="1">
      <alignment horizontal="center" vertical="center" wrapText="1"/>
    </xf>
    <xf numFmtId="0" fontId="23" fillId="24" borderId="47" xfId="0" applyFont="1" applyFill="1" applyBorder="1" applyAlignment="1">
      <alignment horizontal="center" vertical="center" wrapText="1"/>
    </xf>
    <xf numFmtId="0" fontId="101" fillId="25" borderId="3" xfId="0" applyFont="1" applyFill="1" applyBorder="1" applyAlignment="1">
      <alignment horizontal="center" vertical="center" wrapText="1"/>
    </xf>
    <xf numFmtId="0" fontId="24" fillId="25" borderId="56" xfId="0" applyFont="1" applyFill="1" applyBorder="1" applyAlignment="1">
      <alignment horizontal="center" vertical="center" wrapText="1"/>
    </xf>
    <xf numFmtId="0" fontId="23" fillId="11" borderId="100" xfId="0" applyFont="1" applyFill="1" applyBorder="1" applyAlignment="1">
      <alignment horizontal="center" vertical="center" wrapText="1"/>
    </xf>
    <xf numFmtId="0" fontId="23" fillId="11" borderId="87" xfId="0" applyFont="1" applyFill="1" applyBorder="1" applyAlignment="1">
      <alignment horizontal="center" vertical="center" wrapText="1"/>
    </xf>
    <xf numFmtId="0" fontId="23" fillId="11" borderId="88" xfId="0" applyFont="1" applyFill="1" applyBorder="1" applyAlignment="1">
      <alignment horizontal="center" vertical="center" wrapText="1"/>
    </xf>
    <xf numFmtId="0" fontId="23" fillId="11" borderId="83"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23" fillId="11" borderId="94" xfId="0" applyFont="1" applyFill="1" applyBorder="1" applyAlignment="1">
      <alignment horizontal="center" vertical="center" wrapText="1"/>
    </xf>
    <xf numFmtId="0" fontId="27" fillId="11" borderId="99" xfId="0" applyFont="1" applyFill="1" applyBorder="1" applyAlignment="1">
      <alignment horizontal="center" vertical="center" wrapText="1"/>
    </xf>
    <xf numFmtId="0" fontId="27" fillId="11" borderId="52" xfId="0" applyFont="1" applyFill="1" applyBorder="1" applyAlignment="1">
      <alignment horizontal="center" vertical="center" wrapText="1"/>
    </xf>
    <xf numFmtId="0" fontId="27" fillId="11" borderId="53" xfId="0" applyFont="1" applyFill="1" applyBorder="1" applyAlignment="1">
      <alignment horizontal="center" vertical="center" wrapText="1"/>
    </xf>
    <xf numFmtId="0" fontId="31" fillId="0" borderId="42" xfId="0" applyFont="1" applyBorder="1" applyAlignment="1">
      <alignment horizontal="center" vertical="center" wrapText="1"/>
    </xf>
    <xf numFmtId="0" fontId="31" fillId="0" borderId="95" xfId="0" applyFont="1" applyBorder="1" applyAlignment="1">
      <alignment horizontal="center" vertical="center" wrapText="1"/>
    </xf>
    <xf numFmtId="0" fontId="27" fillId="11" borderId="10" xfId="0" applyFont="1" applyFill="1" applyBorder="1" applyAlignment="1">
      <alignment horizontal="center" vertical="center" wrapText="1"/>
    </xf>
    <xf numFmtId="0" fontId="116" fillId="0" borderId="26" xfId="0" applyFont="1" applyBorder="1" applyAlignment="1" applyProtection="1">
      <alignment horizontal="center" vertical="center"/>
      <protection locked="0"/>
    </xf>
    <xf numFmtId="0" fontId="116" fillId="0" borderId="56" xfId="0" applyFont="1" applyBorder="1" applyAlignment="1" applyProtection="1">
      <alignment horizontal="center" vertical="center"/>
      <protection locked="0"/>
    </xf>
    <xf numFmtId="0" fontId="116" fillId="0" borderId="27" xfId="0" applyFont="1" applyBorder="1" applyAlignment="1" applyProtection="1">
      <alignment horizontal="center" vertical="center"/>
      <protection locked="0"/>
    </xf>
    <xf numFmtId="0" fontId="116" fillId="0" borderId="28" xfId="0" applyFont="1" applyBorder="1" applyAlignment="1" applyProtection="1">
      <alignment horizontal="center" vertical="center"/>
      <protection locked="0"/>
    </xf>
    <xf numFmtId="0" fontId="116" fillId="0" borderId="57" xfId="0" applyFont="1" applyBorder="1" applyAlignment="1" applyProtection="1">
      <alignment horizontal="center" vertical="center"/>
      <protection locked="0"/>
    </xf>
    <xf numFmtId="0" fontId="116" fillId="0" borderId="55" xfId="0" applyFont="1" applyBorder="1" applyAlignment="1" applyProtection="1">
      <alignment horizontal="center" vertical="center"/>
      <protection locked="0"/>
    </xf>
    <xf numFmtId="0" fontId="25" fillId="0" borderId="20" xfId="0" applyFont="1" applyBorder="1" applyAlignment="1">
      <alignment horizontal="center" vertical="center"/>
    </xf>
    <xf numFmtId="0" fontId="25" fillId="0" borderId="47" xfId="0" applyFont="1" applyBorder="1" applyAlignment="1">
      <alignment horizontal="center" vertical="center"/>
    </xf>
    <xf numFmtId="0" fontId="25" fillId="0" borderId="24" xfId="0" applyFont="1" applyBorder="1" applyAlignment="1">
      <alignment horizontal="center" vertical="center"/>
    </xf>
    <xf numFmtId="0" fontId="119" fillId="0" borderId="26" xfId="0" applyFont="1" applyBorder="1" applyAlignment="1">
      <alignment horizontal="center" vertical="center"/>
    </xf>
    <xf numFmtId="0" fontId="119" fillId="0" borderId="56" xfId="0" applyFont="1" applyBorder="1" applyAlignment="1">
      <alignment horizontal="center" vertical="center"/>
    </xf>
    <xf numFmtId="0" fontId="119" fillId="0" borderId="27" xfId="0" applyFont="1" applyBorder="1" applyAlignment="1">
      <alignment horizontal="center" vertical="center"/>
    </xf>
    <xf numFmtId="0" fontId="116" fillId="0" borderId="26" xfId="0" applyFont="1" applyBorder="1" applyAlignment="1">
      <alignment horizontal="center" vertical="center"/>
    </xf>
    <xf numFmtId="0" fontId="116" fillId="0" borderId="56" xfId="0" applyFont="1" applyBorder="1" applyAlignment="1">
      <alignment horizontal="center" vertical="center"/>
    </xf>
    <xf numFmtId="0" fontId="116" fillId="0" borderId="27" xfId="0" applyFont="1" applyBorder="1" applyAlignment="1">
      <alignment horizontal="center" vertical="center"/>
    </xf>
    <xf numFmtId="0" fontId="25" fillId="26" borderId="34" xfId="0" applyFont="1" applyFill="1" applyBorder="1" applyAlignment="1">
      <alignment horizontal="center" vertical="center" wrapText="1"/>
    </xf>
    <xf numFmtId="0" fontId="25" fillId="26" borderId="53" xfId="0" applyFont="1" applyFill="1" applyBorder="1" applyAlignment="1">
      <alignment horizontal="center" vertical="center" wrapText="1"/>
    </xf>
    <xf numFmtId="0" fontId="25" fillId="26" borderId="30" xfId="0" applyFont="1" applyFill="1" applyBorder="1" applyAlignment="1">
      <alignment horizontal="center" vertical="center" wrapText="1"/>
    </xf>
    <xf numFmtId="0" fontId="25" fillId="26" borderId="60" xfId="0" applyFont="1" applyFill="1" applyBorder="1" applyAlignment="1">
      <alignment horizontal="center" vertical="center" wrapText="1"/>
    </xf>
    <xf numFmtId="0" fontId="25" fillId="26" borderId="51" xfId="0" applyFont="1" applyFill="1" applyBorder="1" applyAlignment="1">
      <alignment horizontal="center" vertical="center" wrapText="1"/>
    </xf>
    <xf numFmtId="0" fontId="25" fillId="26" borderId="52" xfId="0" applyFont="1" applyFill="1" applyBorder="1" applyAlignment="1">
      <alignment horizontal="center" vertical="center" wrapText="1"/>
    </xf>
    <xf numFmtId="3" fontId="116" fillId="0" borderId="26" xfId="0" applyNumberFormat="1" applyFont="1" applyBorder="1" applyAlignment="1">
      <alignment horizontal="center" vertical="center"/>
    </xf>
    <xf numFmtId="3" fontId="116" fillId="0" borderId="56" xfId="0" applyNumberFormat="1" applyFont="1" applyBorder="1" applyAlignment="1">
      <alignment horizontal="center" vertical="center"/>
    </xf>
    <xf numFmtId="3" fontId="116" fillId="0" borderId="27" xfId="0" applyNumberFormat="1" applyFont="1" applyBorder="1" applyAlignment="1">
      <alignment horizontal="center" vertical="center"/>
    </xf>
    <xf numFmtId="174" fontId="116" fillId="0" borderId="26" xfId="3" applyNumberFormat="1" applyFont="1" applyBorder="1" applyAlignment="1" applyProtection="1">
      <alignment horizontal="left" vertical="center"/>
      <protection locked="0"/>
    </xf>
    <xf numFmtId="174" fontId="116" fillId="0" borderId="56" xfId="3" applyNumberFormat="1" applyFont="1" applyBorder="1" applyAlignment="1" applyProtection="1">
      <alignment horizontal="left" vertical="center"/>
      <protection locked="0"/>
    </xf>
    <xf numFmtId="174" fontId="116" fillId="0" borderId="27" xfId="3" applyNumberFormat="1" applyFont="1" applyBorder="1" applyAlignment="1" applyProtection="1">
      <alignment horizontal="left" vertical="center"/>
      <protection locked="0"/>
    </xf>
    <xf numFmtId="1" fontId="116" fillId="0" borderId="26" xfId="0" applyNumberFormat="1" applyFont="1" applyBorder="1" applyAlignment="1" applyProtection="1">
      <alignment horizontal="center" vertical="center"/>
      <protection locked="0"/>
    </xf>
    <xf numFmtId="1" fontId="116" fillId="0" borderId="56" xfId="0" applyNumberFormat="1" applyFont="1" applyBorder="1" applyAlignment="1" applyProtection="1">
      <alignment horizontal="center" vertical="center"/>
      <protection locked="0"/>
    </xf>
    <xf numFmtId="1" fontId="116" fillId="0" borderId="27" xfId="0" applyNumberFormat="1" applyFont="1" applyBorder="1" applyAlignment="1" applyProtection="1">
      <alignment horizontal="center" vertical="center"/>
      <protection locked="0"/>
    </xf>
    <xf numFmtId="174" fontId="116" fillId="0" borderId="26" xfId="3" applyNumberFormat="1" applyFont="1" applyBorder="1" applyAlignment="1" applyProtection="1">
      <alignment horizontal="center" vertical="center"/>
      <protection locked="0"/>
    </xf>
    <xf numFmtId="174" fontId="116" fillId="0" borderId="56" xfId="3" applyNumberFormat="1" applyFont="1" applyBorder="1" applyAlignment="1" applyProtection="1">
      <alignment horizontal="center" vertical="center"/>
      <protection locked="0"/>
    </xf>
    <xf numFmtId="174" fontId="116" fillId="0" borderId="27" xfId="3" applyNumberFormat="1" applyFont="1" applyBorder="1" applyAlignment="1" applyProtection="1">
      <alignment horizontal="center" vertical="center"/>
      <protection locked="0"/>
    </xf>
    <xf numFmtId="0" fontId="116" fillId="26" borderId="26" xfId="0" applyFont="1" applyFill="1" applyBorder="1" applyAlignment="1" applyProtection="1">
      <alignment horizontal="center" vertical="center"/>
      <protection locked="0"/>
    </xf>
    <xf numFmtId="0" fontId="116" fillId="26" borderId="56" xfId="0" applyFont="1" applyFill="1" applyBorder="1" applyAlignment="1" applyProtection="1">
      <alignment horizontal="center" vertical="center"/>
      <protection locked="0"/>
    </xf>
    <xf numFmtId="0" fontId="116" fillId="26" borderId="27" xfId="0" applyFont="1" applyFill="1" applyBorder="1" applyAlignment="1" applyProtection="1">
      <alignment horizontal="center" vertical="center"/>
      <protection locked="0"/>
    </xf>
    <xf numFmtId="0" fontId="91" fillId="26" borderId="34" xfId="0" applyFont="1" applyFill="1" applyBorder="1" applyAlignment="1">
      <alignment horizontal="center" vertical="center" wrapText="1"/>
    </xf>
    <xf numFmtId="0" fontId="91" fillId="26" borderId="53" xfId="0" applyFont="1" applyFill="1" applyBorder="1" applyAlignment="1">
      <alignment horizontal="center" vertical="center" wrapText="1"/>
    </xf>
    <xf numFmtId="0" fontId="91" fillId="26" borderId="30" xfId="0" applyFont="1" applyFill="1" applyBorder="1" applyAlignment="1">
      <alignment horizontal="right" vertical="center" wrapText="1"/>
    </xf>
    <xf numFmtId="0" fontId="91" fillId="26" borderId="60" xfId="0" applyFont="1" applyFill="1" applyBorder="1" applyAlignment="1">
      <alignment horizontal="right" vertical="center" wrapText="1"/>
    </xf>
    <xf numFmtId="0" fontId="91" fillId="26" borderId="51" xfId="0" applyFont="1" applyFill="1" applyBorder="1" applyAlignment="1">
      <alignment horizontal="right" vertical="center" wrapText="1"/>
    </xf>
    <xf numFmtId="0" fontId="91" fillId="26" borderId="52" xfId="0" applyFont="1" applyFill="1" applyBorder="1" applyAlignment="1">
      <alignment horizontal="right" vertical="center" wrapText="1"/>
    </xf>
    <xf numFmtId="0" fontId="31" fillId="26" borderId="0" xfId="0" applyFont="1" applyFill="1" applyAlignment="1">
      <alignment horizontal="left" vertical="center" wrapText="1"/>
    </xf>
    <xf numFmtId="0" fontId="31" fillId="26" borderId="50" xfId="0" applyFont="1" applyFill="1" applyBorder="1" applyAlignment="1">
      <alignment horizontal="left" vertical="center" wrapText="1"/>
    </xf>
    <xf numFmtId="0" fontId="12" fillId="26" borderId="21" xfId="0" applyFont="1" applyFill="1" applyBorder="1" applyAlignment="1">
      <alignment horizontal="center" vertical="center" wrapText="1"/>
    </xf>
    <xf numFmtId="0" fontId="12" fillId="26" borderId="22" xfId="0" applyFont="1" applyFill="1" applyBorder="1" applyAlignment="1">
      <alignment horizontal="center" vertical="center" wrapText="1"/>
    </xf>
    <xf numFmtId="0" fontId="12" fillId="26" borderId="23" xfId="0" applyFont="1" applyFill="1" applyBorder="1" applyAlignment="1">
      <alignment horizontal="center" vertical="center" wrapText="1"/>
    </xf>
    <xf numFmtId="0" fontId="12" fillId="26" borderId="36" xfId="0" applyFont="1" applyFill="1" applyBorder="1" applyAlignment="1">
      <alignment horizontal="center" vertical="center" wrapText="1"/>
    </xf>
    <xf numFmtId="0" fontId="12" fillId="26" borderId="76" xfId="0" applyFont="1" applyFill="1" applyBorder="1" applyAlignment="1">
      <alignment horizontal="center" vertical="center" wrapText="1"/>
    </xf>
    <xf numFmtId="0" fontId="23" fillId="26" borderId="36" xfId="0" applyFont="1" applyFill="1" applyBorder="1" applyAlignment="1">
      <alignment horizontal="center" vertical="center"/>
    </xf>
    <xf numFmtId="0" fontId="23" fillId="26" borderId="76" xfId="0" applyFont="1" applyFill="1" applyBorder="1" applyAlignment="1">
      <alignment horizontal="center" vertical="center"/>
    </xf>
    <xf numFmtId="0" fontId="23" fillId="26" borderId="82" xfId="0" applyFont="1" applyFill="1" applyBorder="1" applyAlignment="1">
      <alignment horizontal="center" vertical="center"/>
    </xf>
    <xf numFmtId="0" fontId="30" fillId="26" borderId="36" xfId="0" applyFont="1" applyFill="1" applyBorder="1" applyAlignment="1">
      <alignment horizontal="center" vertical="center" wrapText="1"/>
    </xf>
    <xf numFmtId="0" fontId="30" fillId="26" borderId="76" xfId="0" applyFont="1" applyFill="1" applyBorder="1" applyAlignment="1">
      <alignment horizontal="center" vertical="center" wrapText="1"/>
    </xf>
    <xf numFmtId="0" fontId="30" fillId="26" borderId="82" xfId="0" applyFont="1" applyFill="1" applyBorder="1" applyAlignment="1">
      <alignment horizontal="center" vertical="center" wrapText="1"/>
    </xf>
    <xf numFmtId="0" fontId="12" fillId="26" borderId="20" xfId="0" applyFont="1" applyFill="1" applyBorder="1" applyAlignment="1">
      <alignment horizontal="center" vertical="center" wrapText="1"/>
    </xf>
    <xf numFmtId="0" fontId="12" fillId="26" borderId="47" xfId="0" applyFont="1" applyFill="1" applyBorder="1" applyAlignment="1">
      <alignment horizontal="center" vertical="center" wrapText="1"/>
    </xf>
    <xf numFmtId="0" fontId="12" fillId="26" borderId="24" xfId="0" applyFont="1" applyFill="1" applyBorder="1" applyAlignment="1">
      <alignment horizontal="center" vertical="center" wrapText="1"/>
    </xf>
    <xf numFmtId="0" fontId="0" fillId="26" borderId="47" xfId="0" applyFill="1" applyBorder="1"/>
    <xf numFmtId="0" fontId="0" fillId="26" borderId="24" xfId="0" applyFill="1" applyBorder="1"/>
    <xf numFmtId="0" fontId="53" fillId="24" borderId="1" xfId="0" applyFont="1" applyFill="1" applyBorder="1" applyAlignment="1">
      <alignment horizontal="center" vertical="center"/>
    </xf>
    <xf numFmtId="0" fontId="60" fillId="24" borderId="2" xfId="0" applyFont="1" applyFill="1" applyBorder="1" applyAlignment="1">
      <alignment horizontal="center" vertical="center"/>
    </xf>
    <xf numFmtId="0" fontId="60" fillId="24" borderId="4" xfId="0" applyFont="1" applyFill="1" applyBorder="1" applyAlignment="1">
      <alignment horizontal="center" vertical="center"/>
    </xf>
    <xf numFmtId="0" fontId="60" fillId="11" borderId="86" xfId="0" applyFont="1" applyFill="1" applyBorder="1" applyAlignment="1">
      <alignment horizontal="center" vertical="center"/>
    </xf>
    <xf numFmtId="0" fontId="60" fillId="11" borderId="87" xfId="0" applyFont="1" applyFill="1" applyBorder="1" applyAlignment="1">
      <alignment horizontal="center" vertical="center"/>
    </xf>
    <xf numFmtId="0" fontId="60" fillId="11" borderId="43" xfId="0" applyFont="1" applyFill="1" applyBorder="1" applyAlignment="1">
      <alignment horizontal="center" vertical="center"/>
    </xf>
    <xf numFmtId="0" fontId="60" fillId="11" borderId="49" xfId="0" applyFont="1" applyFill="1" applyBorder="1" applyAlignment="1">
      <alignment horizontal="center" vertical="center"/>
    </xf>
    <xf numFmtId="0" fontId="60" fillId="11" borderId="0" xfId="0" applyFont="1" applyFill="1" applyAlignment="1">
      <alignment horizontal="center" vertical="center"/>
    </xf>
    <xf numFmtId="0" fontId="60" fillId="11" borderId="79" xfId="0" applyFont="1" applyFill="1" applyBorder="1" applyAlignment="1">
      <alignment horizontal="center" vertical="center"/>
    </xf>
    <xf numFmtId="0" fontId="96" fillId="24" borderId="100" xfId="0" applyFont="1" applyFill="1" applyBorder="1" applyAlignment="1">
      <alignment horizontal="center" vertical="center" wrapText="1"/>
    </xf>
    <xf numFmtId="0" fontId="96" fillId="24" borderId="87" xfId="0" applyFont="1" applyFill="1" applyBorder="1" applyAlignment="1">
      <alignment horizontal="center" vertical="center" wrapText="1"/>
    </xf>
    <xf numFmtId="0" fontId="96" fillId="24" borderId="43" xfId="0" applyFont="1" applyFill="1" applyBorder="1" applyAlignment="1">
      <alignment horizontal="center" vertical="center" wrapText="1"/>
    </xf>
    <xf numFmtId="0" fontId="96" fillId="24" borderId="78" xfId="0" applyFont="1" applyFill="1" applyBorder="1" applyAlignment="1">
      <alignment horizontal="center" vertical="center" wrapText="1"/>
    </xf>
    <xf numFmtId="0" fontId="96" fillId="24" borderId="0" xfId="0" applyFont="1" applyFill="1" applyAlignment="1">
      <alignment horizontal="center" vertical="center" wrapText="1"/>
    </xf>
    <xf numFmtId="0" fontId="96" fillId="24" borderId="79" xfId="0" applyFont="1" applyFill="1" applyBorder="1" applyAlignment="1">
      <alignment horizontal="center" vertical="center" wrapText="1"/>
    </xf>
    <xf numFmtId="0" fontId="61" fillId="0" borderId="56" xfId="0" applyFont="1" applyBorder="1" applyAlignment="1">
      <alignment horizontal="center" vertical="center" wrapText="1"/>
    </xf>
    <xf numFmtId="0" fontId="61" fillId="0" borderId="27" xfId="0" applyFont="1" applyBorder="1" applyAlignment="1">
      <alignment horizontal="center" vertical="center" wrapText="1"/>
    </xf>
    <xf numFmtId="0" fontId="100" fillId="0" borderId="83" xfId="0" applyFont="1" applyBorder="1" applyAlignment="1">
      <alignment horizontal="center" vertical="center" wrapText="1"/>
    </xf>
    <xf numFmtId="0" fontId="100" fillId="0" borderId="18" xfId="0" applyFont="1" applyBorder="1" applyAlignment="1">
      <alignment horizontal="center" vertical="center" wrapText="1"/>
    </xf>
    <xf numFmtId="0" fontId="53" fillId="24" borderId="2" xfId="0" applyFont="1" applyFill="1" applyBorder="1" applyAlignment="1">
      <alignment horizontal="center" vertical="center"/>
    </xf>
    <xf numFmtId="0" fontId="61" fillId="11" borderId="26" xfId="0" applyFont="1" applyFill="1" applyBorder="1" applyAlignment="1">
      <alignment horizontal="center" vertical="center"/>
    </xf>
    <xf numFmtId="0" fontId="61" fillId="11" borderId="56" xfId="0" applyFont="1" applyFill="1" applyBorder="1" applyAlignment="1">
      <alignment horizontal="center" vertical="center"/>
    </xf>
    <xf numFmtId="0" fontId="61" fillId="11" borderId="5" xfId="0" applyFont="1" applyFill="1" applyBorder="1" applyAlignment="1">
      <alignment horizontal="center" vertical="center"/>
    </xf>
    <xf numFmtId="0" fontId="53" fillId="26" borderId="0" xfId="0" applyFont="1" applyFill="1" applyAlignment="1">
      <alignment horizontal="left" vertical="center" wrapText="1"/>
    </xf>
    <xf numFmtId="0" fontId="53" fillId="26" borderId="50" xfId="0" applyFont="1" applyFill="1" applyBorder="1" applyAlignment="1">
      <alignment horizontal="left" vertical="center" wrapText="1"/>
    </xf>
    <xf numFmtId="0" fontId="60" fillId="26" borderId="0" xfId="0" applyFont="1" applyFill="1" applyAlignment="1">
      <alignment horizontal="left" vertical="center" wrapText="1"/>
    </xf>
    <xf numFmtId="0" fontId="60" fillId="26" borderId="50" xfId="0" applyFont="1" applyFill="1" applyBorder="1" applyAlignment="1">
      <alignment horizontal="left" vertical="center" wrapText="1"/>
    </xf>
    <xf numFmtId="0" fontId="113" fillId="11" borderId="2" xfId="0" applyFont="1" applyFill="1" applyBorder="1" applyAlignment="1" applyProtection="1">
      <alignment horizontal="center" vertical="center" wrapText="1"/>
      <protection locked="0"/>
    </xf>
    <xf numFmtId="0" fontId="88" fillId="26" borderId="0" xfId="0" applyFont="1" applyFill="1" applyAlignment="1">
      <alignment horizontal="center"/>
    </xf>
    <xf numFmtId="0" fontId="88" fillId="26" borderId="50" xfId="0" applyFont="1" applyFill="1" applyBorder="1" applyAlignment="1">
      <alignment horizontal="center"/>
    </xf>
    <xf numFmtId="0" fontId="61" fillId="0" borderId="97" xfId="0" applyFont="1" applyBorder="1" applyAlignment="1">
      <alignment horizontal="center" vertical="center"/>
    </xf>
    <xf numFmtId="0" fontId="61" fillId="0" borderId="58" xfId="0" applyFont="1" applyBorder="1" applyAlignment="1">
      <alignment horizontal="center" vertical="center"/>
    </xf>
    <xf numFmtId="0" fontId="61" fillId="0" borderId="45" xfId="0" applyFont="1" applyBorder="1" applyAlignment="1">
      <alignment horizontal="center" vertical="center"/>
    </xf>
    <xf numFmtId="190" fontId="61" fillId="26" borderId="100" xfId="6" applyNumberFormat="1" applyFont="1" applyFill="1" applyBorder="1" applyAlignment="1" applyProtection="1">
      <alignment horizontal="right" vertical="center"/>
    </xf>
    <xf numFmtId="190" fontId="61" fillId="26" borderId="78" xfId="6" applyNumberFormat="1" applyFont="1" applyFill="1" applyBorder="1" applyAlignment="1" applyProtection="1">
      <alignment horizontal="right" vertical="center"/>
    </xf>
    <xf numFmtId="190" fontId="61" fillId="26" borderId="99" xfId="6" applyNumberFormat="1" applyFont="1" applyFill="1" applyBorder="1" applyAlignment="1" applyProtection="1">
      <alignment horizontal="right" vertical="center"/>
    </xf>
    <xf numFmtId="0" fontId="88" fillId="26" borderId="0" xfId="0" applyFont="1" applyFill="1" applyAlignment="1" applyProtection="1">
      <alignment horizontal="center"/>
      <protection locked="0"/>
    </xf>
    <xf numFmtId="0" fontId="88" fillId="0" borderId="0" xfId="0" applyFont="1" applyAlignment="1">
      <alignment horizontal="right"/>
    </xf>
    <xf numFmtId="190" fontId="61" fillId="19" borderId="44" xfId="6" applyNumberFormat="1" applyFont="1" applyFill="1" applyBorder="1" applyAlignment="1" applyProtection="1">
      <alignment horizontal="right" vertical="center"/>
    </xf>
    <xf numFmtId="190" fontId="61" fillId="19" borderId="80" xfId="6" applyNumberFormat="1" applyFont="1" applyFill="1" applyBorder="1" applyAlignment="1" applyProtection="1">
      <alignment horizontal="right" vertical="center"/>
    </xf>
    <xf numFmtId="190" fontId="61" fillId="19" borderId="96" xfId="6" applyNumberFormat="1" applyFont="1" applyFill="1" applyBorder="1" applyAlignment="1" applyProtection="1">
      <alignment horizontal="right" vertical="center"/>
    </xf>
    <xf numFmtId="0" fontId="61" fillId="0" borderId="21" xfId="0" applyFont="1" applyBorder="1" applyAlignment="1">
      <alignment horizontal="left" vertical="center" wrapText="1"/>
    </xf>
    <xf numFmtId="0" fontId="61" fillId="0" borderId="1" xfId="0" applyFont="1" applyBorder="1" applyAlignment="1">
      <alignment horizontal="left" vertical="center" wrapText="1"/>
    </xf>
    <xf numFmtId="0" fontId="61" fillId="0" borderId="31" xfId="0" applyFont="1" applyBorder="1" applyAlignment="1">
      <alignment horizontal="left" vertical="center" wrapText="1"/>
    </xf>
    <xf numFmtId="3" fontId="61" fillId="0" borderId="44" xfId="0" applyNumberFormat="1" applyFont="1" applyBorder="1" applyAlignment="1">
      <alignment horizontal="left" vertical="center" wrapText="1"/>
    </xf>
    <xf numFmtId="0" fontId="61" fillId="0" borderId="80" xfId="0" applyFont="1" applyBorder="1" applyAlignment="1">
      <alignment horizontal="left" vertical="center" wrapText="1"/>
    </xf>
    <xf numFmtId="3" fontId="61" fillId="0" borderId="22" xfId="0" applyNumberFormat="1" applyFont="1" applyBorder="1" applyAlignment="1">
      <alignment horizontal="center" vertical="center"/>
    </xf>
    <xf numFmtId="0" fontId="61" fillId="0" borderId="95" xfId="0" applyFont="1" applyBorder="1" applyAlignment="1">
      <alignment horizontal="left" vertical="center" wrapText="1"/>
    </xf>
    <xf numFmtId="3" fontId="61" fillId="0" borderId="80" xfId="0" applyNumberFormat="1" applyFont="1" applyBorder="1" applyAlignment="1">
      <alignment horizontal="left" vertical="center" wrapText="1"/>
    </xf>
    <xf numFmtId="0" fontId="61" fillId="0" borderId="80" xfId="0" applyFont="1" applyBorder="1" applyAlignment="1">
      <alignment horizontal="center" vertical="center"/>
    </xf>
    <xf numFmtId="3" fontId="61" fillId="0" borderId="80" xfId="0" applyNumberFormat="1" applyFont="1" applyBorder="1" applyAlignment="1">
      <alignment horizontal="center" vertical="center"/>
    </xf>
    <xf numFmtId="0" fontId="61" fillId="0" borderId="42" xfId="0" applyFont="1" applyBorder="1" applyAlignment="1">
      <alignment horizontal="left" vertical="center" wrapText="1"/>
    </xf>
    <xf numFmtId="0" fontId="61" fillId="0" borderId="59" xfId="0" applyFont="1" applyBorder="1" applyAlignment="1">
      <alignment horizontal="left" vertical="center" wrapText="1"/>
    </xf>
    <xf numFmtId="0" fontId="61" fillId="0" borderId="96" xfId="0" applyFont="1" applyBorder="1" applyAlignment="1">
      <alignment horizontal="left" vertical="center" wrapText="1"/>
    </xf>
    <xf numFmtId="0" fontId="61" fillId="0" borderId="44" xfId="0" applyFont="1" applyBorder="1" applyAlignment="1">
      <alignment horizontal="center" vertical="center"/>
    </xf>
    <xf numFmtId="0" fontId="61" fillId="0" borderId="96" xfId="0" applyFont="1" applyBorder="1" applyAlignment="1">
      <alignment horizontal="center" vertical="center"/>
    </xf>
    <xf numFmtId="3" fontId="61" fillId="0" borderId="44" xfId="0" applyNumberFormat="1" applyFont="1" applyBorder="1" applyAlignment="1">
      <alignment horizontal="center" vertical="center"/>
    </xf>
    <xf numFmtId="0" fontId="61" fillId="0" borderId="44" xfId="0" applyFont="1" applyBorder="1" applyAlignment="1">
      <alignment horizontal="center" vertical="center" wrapText="1"/>
    </xf>
    <xf numFmtId="0" fontId="61" fillId="0" borderId="96" xfId="0" applyFont="1" applyBorder="1" applyAlignment="1">
      <alignment horizontal="center" vertical="center" wrapText="1"/>
    </xf>
    <xf numFmtId="0" fontId="2" fillId="6" borderId="36" xfId="0" applyFont="1" applyFill="1" applyBorder="1" applyAlignment="1">
      <alignment horizontal="center" vertical="center" wrapText="1"/>
    </xf>
    <xf numFmtId="0" fontId="2" fillId="6" borderId="65" xfId="0" applyFont="1" applyFill="1" applyBorder="1" applyAlignment="1">
      <alignment horizontal="center" vertical="center" wrapText="1"/>
    </xf>
    <xf numFmtId="0" fontId="2" fillId="26" borderId="95" xfId="0" applyFont="1" applyFill="1" applyBorder="1" applyAlignment="1">
      <alignment horizontal="center" vertical="center" wrapText="1"/>
    </xf>
    <xf numFmtId="0" fontId="2" fillId="26" borderId="59" xfId="0" applyFont="1" applyFill="1" applyBorder="1" applyAlignment="1">
      <alignment horizontal="center" vertical="center" wrapText="1"/>
    </xf>
    <xf numFmtId="0" fontId="2" fillId="26" borderId="80" xfId="0" applyFont="1" applyFill="1" applyBorder="1" applyAlignment="1">
      <alignment horizontal="center" vertical="center" wrapText="1"/>
    </xf>
    <xf numFmtId="0" fontId="2" fillId="26" borderId="96" xfId="0" applyFont="1" applyFill="1" applyBorder="1" applyAlignment="1">
      <alignment horizontal="center" vertical="center" wrapText="1"/>
    </xf>
    <xf numFmtId="0" fontId="57" fillId="26" borderId="97" xfId="0" applyFont="1" applyFill="1" applyBorder="1" applyAlignment="1">
      <alignment horizontal="center" vertical="center" wrapText="1"/>
    </xf>
    <xf numFmtId="0" fontId="56" fillId="26" borderId="80" xfId="0" applyFont="1" applyFill="1" applyBorder="1" applyAlignment="1">
      <alignment horizontal="center" vertical="center" wrapText="1"/>
    </xf>
    <xf numFmtId="0" fontId="56" fillId="26" borderId="96" xfId="0" applyFont="1" applyFill="1" applyBorder="1" applyAlignment="1">
      <alignment horizontal="center" vertical="center" wrapText="1"/>
    </xf>
    <xf numFmtId="190" fontId="53" fillId="26" borderId="0" xfId="6" applyNumberFormat="1" applyFont="1" applyFill="1" applyBorder="1" applyAlignment="1" applyProtection="1">
      <alignment horizontal="center" vertical="center"/>
    </xf>
    <xf numFmtId="0" fontId="113" fillId="11" borderId="3" xfId="0" applyFont="1" applyFill="1" applyBorder="1" applyAlignment="1">
      <alignment horizontal="center" vertical="center" wrapText="1"/>
    </xf>
    <xf numFmtId="0" fontId="113" fillId="11" borderId="56" xfId="0" applyFont="1" applyFill="1" applyBorder="1" applyAlignment="1">
      <alignment horizontal="center" vertical="center" wrapText="1"/>
    </xf>
    <xf numFmtId="0" fontId="113" fillId="11" borderId="5" xfId="0" applyFont="1" applyFill="1" applyBorder="1" applyAlignment="1">
      <alignment horizontal="center" vertical="center" wrapText="1"/>
    </xf>
    <xf numFmtId="0" fontId="53" fillId="24" borderId="3" xfId="0" applyFont="1" applyFill="1" applyBorder="1" applyAlignment="1">
      <alignment horizontal="center" vertical="center"/>
    </xf>
    <xf numFmtId="0" fontId="53" fillId="24" borderId="56" xfId="0" applyFont="1" applyFill="1" applyBorder="1" applyAlignment="1">
      <alignment horizontal="center" vertical="center"/>
    </xf>
    <xf numFmtId="0" fontId="53" fillId="24" borderId="5" xfId="0" applyFont="1" applyFill="1" applyBorder="1" applyAlignment="1">
      <alignment horizontal="center" vertical="center"/>
    </xf>
    <xf numFmtId="0" fontId="0" fillId="11" borderId="36" xfId="0" applyFill="1" applyBorder="1" applyAlignment="1">
      <alignment horizontal="center" vertical="center"/>
    </xf>
    <xf numFmtId="0" fontId="0" fillId="11" borderId="76" xfId="0" applyFill="1" applyBorder="1" applyAlignment="1">
      <alignment horizontal="center" vertical="center"/>
    </xf>
    <xf numFmtId="0" fontId="0" fillId="11" borderId="82" xfId="0" applyFill="1" applyBorder="1" applyAlignment="1">
      <alignment horizontal="center" vertical="center"/>
    </xf>
    <xf numFmtId="3" fontId="61" fillId="0" borderId="96" xfId="0" applyNumberFormat="1" applyFont="1" applyBorder="1" applyAlignment="1">
      <alignment horizontal="left" vertical="center" wrapText="1"/>
    </xf>
    <xf numFmtId="3" fontId="61" fillId="0" borderId="96" xfId="0" applyNumberFormat="1" applyFont="1" applyBorder="1" applyAlignment="1">
      <alignment horizontal="center" vertical="center"/>
    </xf>
    <xf numFmtId="0" fontId="61" fillId="0" borderId="36" xfId="0" applyFont="1" applyBorder="1" applyAlignment="1">
      <alignment horizontal="center" vertical="center"/>
    </xf>
    <xf numFmtId="0" fontId="61" fillId="0" borderId="76" xfId="0" applyFont="1" applyBorder="1" applyAlignment="1">
      <alignment horizontal="center" vertical="center"/>
    </xf>
    <xf numFmtId="0" fontId="3" fillId="0" borderId="16" xfId="0" applyFont="1" applyBorder="1" applyAlignment="1">
      <alignment horizontal="center"/>
    </xf>
    <xf numFmtId="0" fontId="3" fillId="0" borderId="35" xfId="0" applyFont="1" applyBorder="1" applyAlignment="1">
      <alignment horizontal="center"/>
    </xf>
    <xf numFmtId="0" fontId="56" fillId="26" borderId="23" xfId="0" applyFont="1" applyFill="1" applyBorder="1" applyAlignment="1">
      <alignment horizontal="center" vertical="center" wrapText="1"/>
    </xf>
    <xf numFmtId="0" fontId="56" fillId="26" borderId="32" xfId="0" applyFont="1" applyFill="1" applyBorder="1" applyAlignment="1">
      <alignment horizontal="center" vertical="center" wrapText="1"/>
    </xf>
    <xf numFmtId="0" fontId="0" fillId="0" borderId="80" xfId="0" applyBorder="1"/>
    <xf numFmtId="0" fontId="2" fillId="26" borderId="44" xfId="0" applyFont="1" applyFill="1" applyBorder="1" applyAlignment="1">
      <alignment horizontal="center" vertical="center" wrapText="1"/>
    </xf>
    <xf numFmtId="0" fontId="58" fillId="12" borderId="13" xfId="0" applyFont="1" applyFill="1" applyBorder="1" applyAlignment="1">
      <alignment horizontal="right" vertical="center"/>
    </xf>
    <xf numFmtId="0" fontId="58" fillId="12" borderId="16" xfId="0" applyFont="1" applyFill="1" applyBorder="1" applyAlignment="1">
      <alignment horizontal="right" vertical="center"/>
    </xf>
    <xf numFmtId="0" fontId="58" fillId="12" borderId="41" xfId="0" applyFont="1" applyFill="1" applyBorder="1" applyAlignment="1">
      <alignment horizontal="right" vertical="center"/>
    </xf>
    <xf numFmtId="0" fontId="61" fillId="0" borderId="42" xfId="0" applyFont="1" applyBorder="1" applyAlignment="1">
      <alignment horizontal="center" vertical="center" wrapText="1"/>
    </xf>
    <xf numFmtId="0" fontId="61" fillId="0" borderId="59" xfId="0" applyFont="1" applyBorder="1" applyAlignment="1">
      <alignment horizontal="center" vertical="center" wrapText="1"/>
    </xf>
    <xf numFmtId="3" fontId="61" fillId="26" borderId="44" xfId="0" applyNumberFormat="1" applyFont="1" applyFill="1" applyBorder="1" applyAlignment="1">
      <alignment horizontal="center" vertical="center" wrapText="1"/>
    </xf>
    <xf numFmtId="3" fontId="61" fillId="26" borderId="80" xfId="0" applyNumberFormat="1" applyFont="1" applyFill="1" applyBorder="1" applyAlignment="1">
      <alignment horizontal="center" vertical="center" wrapText="1"/>
    </xf>
    <xf numFmtId="3" fontId="61" fillId="26" borderId="96" xfId="0" applyNumberFormat="1" applyFont="1" applyFill="1" applyBorder="1" applyAlignment="1">
      <alignment horizontal="center" vertical="center" wrapText="1"/>
    </xf>
    <xf numFmtId="0" fontId="53" fillId="0" borderId="0" xfId="0" applyFont="1" applyAlignment="1">
      <alignment horizontal="left" vertical="center" wrapText="1"/>
    </xf>
    <xf numFmtId="0" fontId="53" fillId="0" borderId="50" xfId="0" applyFont="1" applyBorder="1" applyAlignment="1">
      <alignment horizontal="left" vertical="center" wrapText="1"/>
    </xf>
    <xf numFmtId="0" fontId="2" fillId="26" borderId="22" xfId="0" applyFont="1" applyFill="1" applyBorder="1" applyAlignment="1">
      <alignment horizontal="center" vertical="center" wrapText="1"/>
    </xf>
    <xf numFmtId="0" fontId="2" fillId="26" borderId="11" xfId="0" applyFont="1" applyFill="1" applyBorder="1" applyAlignment="1">
      <alignment horizontal="center" vertical="center" wrapText="1"/>
    </xf>
    <xf numFmtId="0" fontId="56" fillId="26" borderId="22" xfId="0" applyFont="1" applyFill="1" applyBorder="1" applyAlignment="1">
      <alignment horizontal="center" vertical="center" wrapText="1"/>
    </xf>
    <xf numFmtId="0" fontId="56" fillId="26" borderId="11" xfId="0" applyFont="1" applyFill="1" applyBorder="1" applyAlignment="1">
      <alignment horizontal="center" vertical="center" wrapText="1"/>
    </xf>
    <xf numFmtId="10" fontId="61" fillId="0" borderId="44" xfId="7" applyNumberFormat="1" applyFont="1" applyBorder="1" applyAlignment="1" applyProtection="1">
      <alignment horizontal="center" vertical="center"/>
    </xf>
    <xf numFmtId="10" fontId="61" fillId="0" borderId="80" xfId="7" applyNumberFormat="1" applyFont="1" applyBorder="1" applyAlignment="1" applyProtection="1">
      <alignment horizontal="center" vertical="center"/>
    </xf>
    <xf numFmtId="10" fontId="61" fillId="0" borderId="96" xfId="7" applyNumberFormat="1" applyFont="1" applyBorder="1" applyAlignment="1" applyProtection="1">
      <alignment horizontal="center" vertical="center"/>
    </xf>
    <xf numFmtId="0" fontId="61" fillId="11" borderId="11" xfId="0" applyFont="1" applyFill="1" applyBorder="1" applyAlignment="1">
      <alignment horizontal="center" vertical="center" wrapText="1"/>
    </xf>
    <xf numFmtId="0" fontId="61" fillId="11" borderId="96" xfId="0" applyFont="1" applyFill="1" applyBorder="1" applyAlignment="1">
      <alignment horizontal="center" vertical="center" wrapText="1"/>
    </xf>
    <xf numFmtId="0" fontId="61" fillId="26" borderId="11" xfId="0" applyFont="1" applyFill="1" applyBorder="1" applyAlignment="1">
      <alignment horizontal="left" vertical="center" wrapText="1"/>
    </xf>
    <xf numFmtId="0" fontId="61" fillId="26" borderId="96" xfId="0" applyFont="1" applyFill="1" applyBorder="1" applyAlignment="1">
      <alignment horizontal="left" vertical="center" wrapText="1"/>
    </xf>
    <xf numFmtId="0" fontId="61" fillId="19" borderId="11" xfId="0" applyFont="1" applyFill="1" applyBorder="1" applyAlignment="1">
      <alignment horizontal="left" vertical="center" wrapText="1"/>
    </xf>
    <xf numFmtId="0" fontId="61" fillId="19" borderId="96" xfId="0" applyFont="1" applyFill="1" applyBorder="1" applyAlignment="1">
      <alignment horizontal="left" vertical="center" wrapText="1"/>
    </xf>
    <xf numFmtId="0" fontId="61" fillId="11" borderId="30" xfId="0" applyFont="1" applyFill="1" applyBorder="1" applyAlignment="1">
      <alignment horizontal="center" vertical="center" wrapText="1"/>
    </xf>
    <xf numFmtId="0" fontId="61" fillId="11" borderId="60" xfId="0" applyFont="1" applyFill="1" applyBorder="1" applyAlignment="1">
      <alignment horizontal="center" vertical="center" wrapText="1"/>
    </xf>
    <xf numFmtId="0" fontId="61" fillId="11" borderId="17" xfId="0" applyFont="1" applyFill="1" applyBorder="1" applyAlignment="1">
      <alignment horizontal="center" vertical="center" wrapText="1"/>
    </xf>
    <xf numFmtId="0" fontId="61" fillId="11" borderId="18" xfId="0" applyFont="1" applyFill="1" applyBorder="1" applyAlignment="1">
      <alignment horizontal="center" vertical="center" wrapText="1"/>
    </xf>
    <xf numFmtId="3" fontId="61" fillId="19" borderId="44" xfId="0" applyNumberFormat="1" applyFont="1" applyFill="1" applyBorder="1" applyAlignment="1">
      <alignment horizontal="center" vertical="center" wrapText="1"/>
    </xf>
    <xf numFmtId="3" fontId="61" fillId="19" borderId="80" xfId="0" applyNumberFormat="1" applyFont="1" applyFill="1" applyBorder="1" applyAlignment="1">
      <alignment horizontal="center" vertical="center" wrapText="1"/>
    </xf>
    <xf numFmtId="3" fontId="61" fillId="19" borderId="96" xfId="0" applyNumberFormat="1" applyFont="1" applyFill="1" applyBorder="1" applyAlignment="1">
      <alignment horizontal="center" vertical="center" wrapText="1"/>
    </xf>
    <xf numFmtId="3" fontId="61" fillId="0" borderId="44" xfId="0" applyNumberFormat="1" applyFont="1" applyBorder="1" applyAlignment="1">
      <alignment horizontal="center" vertical="center" wrapText="1"/>
    </xf>
    <xf numFmtId="3" fontId="61" fillId="0" borderId="80" xfId="0" applyNumberFormat="1" applyFont="1" applyBorder="1" applyAlignment="1">
      <alignment horizontal="center" vertical="center" wrapText="1"/>
    </xf>
    <xf numFmtId="3" fontId="61" fillId="0" borderId="96" xfId="0" applyNumberFormat="1" applyFont="1" applyBorder="1" applyAlignment="1">
      <alignment horizontal="center" vertical="center" wrapText="1"/>
    </xf>
    <xf numFmtId="1" fontId="61" fillId="19" borderId="44" xfId="0" applyNumberFormat="1" applyFont="1" applyFill="1" applyBorder="1" applyAlignment="1">
      <alignment horizontal="center" vertical="center"/>
    </xf>
    <xf numFmtId="1" fontId="61" fillId="19" borderId="80" xfId="0" applyNumberFormat="1" applyFont="1" applyFill="1" applyBorder="1" applyAlignment="1">
      <alignment horizontal="center" vertical="center"/>
    </xf>
    <xf numFmtId="1" fontId="61" fillId="19" borderId="96" xfId="0" applyNumberFormat="1" applyFont="1" applyFill="1" applyBorder="1" applyAlignment="1">
      <alignment horizontal="center" vertical="center"/>
    </xf>
    <xf numFmtId="0" fontId="54" fillId="11" borderId="21" xfId="0" applyFont="1" applyFill="1" applyBorder="1" applyAlignment="1">
      <alignment horizontal="center" vertical="center" wrapText="1"/>
    </xf>
    <xf numFmtId="0" fontId="54" fillId="11" borderId="22"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2" fillId="26" borderId="39" xfId="0" applyFont="1" applyFill="1" applyBorder="1" applyAlignment="1">
      <alignment horizontal="center" vertical="center" wrapText="1"/>
    </xf>
    <xf numFmtId="0" fontId="2" fillId="26" borderId="40" xfId="0" applyFont="1" applyFill="1" applyBorder="1" applyAlignment="1">
      <alignment horizontal="center" vertical="center" wrapText="1"/>
    </xf>
    <xf numFmtId="1" fontId="61" fillId="26" borderId="44" xfId="0" applyNumberFormat="1" applyFont="1" applyFill="1" applyBorder="1" applyAlignment="1">
      <alignment horizontal="center" vertical="center"/>
    </xf>
    <xf numFmtId="1" fontId="61" fillId="26" borderId="80" xfId="0" applyNumberFormat="1" applyFont="1" applyFill="1" applyBorder="1" applyAlignment="1">
      <alignment horizontal="center" vertical="center"/>
    </xf>
    <xf numFmtId="1" fontId="61" fillId="26" borderId="96" xfId="0" applyNumberFormat="1" applyFont="1" applyFill="1" applyBorder="1" applyAlignment="1">
      <alignment horizontal="center" vertical="center"/>
    </xf>
    <xf numFmtId="0" fontId="2" fillId="26" borderId="21" xfId="0" applyFont="1" applyFill="1" applyBorder="1" applyAlignment="1">
      <alignment horizontal="center" vertical="center" wrapText="1"/>
    </xf>
    <xf numFmtId="0" fontId="2" fillId="26" borderId="31" xfId="0" applyFont="1" applyFill="1" applyBorder="1" applyAlignment="1">
      <alignment horizontal="center" vertical="center" wrapText="1"/>
    </xf>
    <xf numFmtId="0" fontId="54" fillId="0" borderId="100" xfId="0" applyFont="1" applyBorder="1" applyAlignment="1">
      <alignment horizontal="center" vertical="center"/>
    </xf>
    <xf numFmtId="0" fontId="54" fillId="0" borderId="88" xfId="0" applyFont="1" applyBorder="1" applyAlignment="1">
      <alignment horizontal="center" vertical="center"/>
    </xf>
    <xf numFmtId="0" fontId="54" fillId="0" borderId="78" xfId="0" applyFont="1" applyBorder="1" applyAlignment="1">
      <alignment horizontal="center" vertical="center"/>
    </xf>
    <xf numFmtId="0" fontId="54" fillId="0" borderId="50" xfId="0" applyFont="1" applyBorder="1" applyAlignment="1">
      <alignment horizontal="center" vertical="center"/>
    </xf>
    <xf numFmtId="0" fontId="61" fillId="0" borderId="77"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94" xfId="0" applyFont="1" applyBorder="1" applyAlignment="1">
      <alignment horizontal="center" vertical="center" wrapText="1"/>
    </xf>
    <xf numFmtId="0" fontId="101" fillId="25" borderId="5" xfId="0" applyFont="1" applyFill="1" applyBorder="1" applyAlignment="1">
      <alignment horizontal="center" vertical="center" wrapText="1"/>
    </xf>
    <xf numFmtId="0" fontId="61" fillId="25" borderId="2" xfId="0" applyFont="1" applyFill="1" applyBorder="1" applyAlignment="1">
      <alignment horizontal="center" vertical="center" wrapText="1"/>
    </xf>
    <xf numFmtId="0" fontId="59" fillId="0" borderId="60" xfId="0" applyFont="1" applyBorder="1" applyAlignment="1">
      <alignment horizontal="center" vertical="center" wrapText="1"/>
    </xf>
    <xf numFmtId="0" fontId="59" fillId="0" borderId="4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18" xfId="0" applyFont="1" applyBorder="1" applyAlignment="1">
      <alignment horizontal="center" vertical="center" wrapText="1"/>
    </xf>
    <xf numFmtId="0" fontId="59" fillId="0" borderId="66" xfId="0" applyFont="1" applyBorder="1" applyAlignment="1">
      <alignment horizontal="center" vertical="center" wrapText="1"/>
    </xf>
    <xf numFmtId="0" fontId="0" fillId="8" borderId="11" xfId="0" applyFill="1" applyBorder="1" applyAlignment="1">
      <alignment horizontal="center" vertical="center"/>
    </xf>
    <xf numFmtId="0" fontId="0" fillId="8" borderId="81" xfId="0" applyFill="1" applyBorder="1" applyAlignment="1">
      <alignment horizontal="center" vertical="center"/>
    </xf>
    <xf numFmtId="0" fontId="61" fillId="11" borderId="80" xfId="0" applyFont="1" applyFill="1" applyBorder="1" applyAlignment="1">
      <alignment horizontal="center" vertical="center" wrapText="1"/>
    </xf>
    <xf numFmtId="2" fontId="61" fillId="19" borderId="44" xfId="0" applyNumberFormat="1" applyFont="1" applyFill="1" applyBorder="1" applyAlignment="1">
      <alignment horizontal="center" vertical="center"/>
    </xf>
    <xf numFmtId="2" fontId="61" fillId="19" borderId="80" xfId="0" applyNumberFormat="1" applyFont="1" applyFill="1" applyBorder="1" applyAlignment="1">
      <alignment horizontal="center" vertical="center"/>
    </xf>
    <xf numFmtId="2" fontId="61" fillId="19" borderId="96" xfId="0" applyNumberFormat="1" applyFont="1" applyFill="1" applyBorder="1" applyAlignment="1">
      <alignment horizontal="center" vertical="center"/>
    </xf>
    <xf numFmtId="10" fontId="61" fillId="0" borderId="100" xfId="7" applyNumberFormat="1" applyFont="1" applyBorder="1" applyAlignment="1" applyProtection="1">
      <alignment horizontal="center" vertical="center"/>
    </xf>
    <xf numFmtId="10" fontId="61" fillId="0" borderId="78" xfId="7" applyNumberFormat="1" applyFont="1" applyBorder="1" applyAlignment="1" applyProtection="1">
      <alignment horizontal="center" vertical="center"/>
    </xf>
    <xf numFmtId="0" fontId="3" fillId="26" borderId="21" xfId="0" applyFont="1" applyFill="1" applyBorder="1" applyAlignment="1">
      <alignment horizontal="center" vertical="center" wrapText="1"/>
    </xf>
    <xf numFmtId="0" fontId="3" fillId="26" borderId="22" xfId="0" applyFont="1" applyFill="1" applyBorder="1" applyAlignment="1">
      <alignment horizontal="center" vertical="center" wrapText="1"/>
    </xf>
    <xf numFmtId="0" fontId="3" fillId="26" borderId="6" xfId="0" applyFont="1" applyFill="1" applyBorder="1" applyAlignment="1">
      <alignment horizontal="center" vertical="center" wrapText="1"/>
    </xf>
    <xf numFmtId="0" fontId="3" fillId="26" borderId="7" xfId="0" applyFont="1" applyFill="1" applyBorder="1" applyAlignment="1">
      <alignment horizontal="center" vertical="center" wrapText="1"/>
    </xf>
    <xf numFmtId="0" fontId="54" fillId="0" borderId="22" xfId="0" applyFont="1" applyBorder="1" applyAlignment="1">
      <alignment horizontal="center" vertical="center"/>
    </xf>
    <xf numFmtId="0" fontId="54" fillId="0" borderId="23" xfId="0" applyFont="1" applyBorder="1" applyAlignment="1">
      <alignment horizontal="center" vertical="center"/>
    </xf>
    <xf numFmtId="0" fontId="54" fillId="0" borderId="2" xfId="0" applyFont="1" applyBorder="1" applyAlignment="1">
      <alignment horizontal="center" vertical="center"/>
    </xf>
    <xf numFmtId="0" fontId="54" fillId="0" borderId="4" xfId="0" applyFont="1" applyBorder="1" applyAlignment="1">
      <alignment horizontal="center" vertical="center"/>
    </xf>
    <xf numFmtId="0" fontId="54" fillId="0" borderId="3" xfId="0" applyFont="1" applyBorder="1" applyAlignment="1">
      <alignment horizontal="center" vertical="center"/>
    </xf>
    <xf numFmtId="0" fontId="54" fillId="0" borderId="27" xfId="0" applyFont="1" applyBorder="1" applyAlignment="1">
      <alignment horizontal="center" vertical="center"/>
    </xf>
    <xf numFmtId="0" fontId="53" fillId="24" borderId="1" xfId="0" applyFont="1" applyFill="1" applyBorder="1" applyAlignment="1">
      <alignment horizontal="center" vertical="center" wrapText="1"/>
    </xf>
    <xf numFmtId="0" fontId="53" fillId="24" borderId="2" xfId="0" applyFont="1" applyFill="1" applyBorder="1" applyAlignment="1">
      <alignment horizontal="center" vertical="center" wrapText="1"/>
    </xf>
    <xf numFmtId="0" fontId="53" fillId="24" borderId="4" xfId="0" applyFont="1" applyFill="1" applyBorder="1" applyAlignment="1">
      <alignment horizontal="center" vertical="center" wrapText="1"/>
    </xf>
    <xf numFmtId="0" fontId="60" fillId="11" borderId="21" xfId="0" applyFont="1" applyFill="1" applyBorder="1" applyAlignment="1">
      <alignment horizontal="center" vertical="center" wrapText="1"/>
    </xf>
    <xf numFmtId="0" fontId="60" fillId="11" borderId="22" xfId="0" applyFont="1" applyFill="1" applyBorder="1" applyAlignment="1">
      <alignment horizontal="center" vertical="center" wrapText="1"/>
    </xf>
    <xf numFmtId="0" fontId="60" fillId="11" borderId="1" xfId="0" applyFont="1" applyFill="1" applyBorder="1" applyAlignment="1">
      <alignment horizontal="center" vertical="center" wrapText="1"/>
    </xf>
    <xf numFmtId="0" fontId="60" fillId="11" borderId="2" xfId="0" applyFont="1" applyFill="1" applyBorder="1" applyAlignment="1">
      <alignment horizontal="center" vertical="center" wrapText="1"/>
    </xf>
    <xf numFmtId="0" fontId="54" fillId="11" borderId="26" xfId="0" applyFont="1" applyFill="1" applyBorder="1" applyAlignment="1">
      <alignment horizontal="center" wrapText="1"/>
    </xf>
    <xf numFmtId="0" fontId="54" fillId="11" borderId="5" xfId="0" applyFont="1" applyFill="1" applyBorder="1" applyAlignment="1">
      <alignment horizontal="center" wrapText="1"/>
    </xf>
    <xf numFmtId="0" fontId="54" fillId="0" borderId="2" xfId="0" applyFont="1" applyBorder="1" applyAlignment="1">
      <alignment horizontal="center" vertical="center" wrapText="1"/>
    </xf>
    <xf numFmtId="0" fontId="96" fillId="0" borderId="2" xfId="0" applyFont="1" applyBorder="1" applyAlignment="1">
      <alignment horizontal="center" vertical="center" wrapText="1"/>
    </xf>
    <xf numFmtId="0" fontId="101" fillId="25" borderId="83" xfId="0" applyFont="1" applyFill="1" applyBorder="1" applyAlignment="1">
      <alignment horizontal="center" vertical="center" wrapText="1"/>
    </xf>
    <xf numFmtId="0" fontId="59" fillId="25" borderId="18" xfId="0" applyFont="1" applyFill="1" applyBorder="1" applyAlignment="1">
      <alignment horizontal="center" vertical="center" wrapText="1"/>
    </xf>
    <xf numFmtId="0" fontId="59" fillId="25" borderId="66" xfId="0" applyFont="1" applyFill="1" applyBorder="1" applyAlignment="1">
      <alignment horizontal="center" vertical="center" wrapText="1"/>
    </xf>
    <xf numFmtId="0" fontId="2" fillId="11" borderId="0" xfId="0" applyFont="1" applyFill="1" applyAlignment="1">
      <alignment horizontal="right" vertical="center" wrapText="1"/>
    </xf>
    <xf numFmtId="0" fontId="53" fillId="26" borderId="13" xfId="0" applyFont="1" applyFill="1" applyBorder="1" applyAlignment="1">
      <alignment horizontal="center" vertical="center"/>
    </xf>
    <xf numFmtId="0" fontId="53" fillId="26" borderId="16" xfId="0" applyFont="1" applyFill="1" applyBorder="1" applyAlignment="1">
      <alignment horizontal="center" vertical="center"/>
    </xf>
    <xf numFmtId="0" fontId="53" fillId="26" borderId="35" xfId="0" applyFont="1" applyFill="1" applyBorder="1" applyAlignment="1">
      <alignment horizontal="center" vertical="center"/>
    </xf>
    <xf numFmtId="0" fontId="2" fillId="26" borderId="19" xfId="0" applyFont="1" applyFill="1" applyBorder="1" applyAlignment="1">
      <alignment horizontal="center" vertical="center" wrapText="1"/>
    </xf>
    <xf numFmtId="0" fontId="2" fillId="26" borderId="33" xfId="0" applyFont="1" applyFill="1" applyBorder="1" applyAlignment="1">
      <alignment horizontal="center" vertical="center" wrapText="1"/>
    </xf>
    <xf numFmtId="3" fontId="60" fillId="19" borderId="36" xfId="0" applyNumberFormat="1" applyFont="1" applyFill="1" applyBorder="1" applyAlignment="1">
      <alignment horizontal="left" vertical="center" wrapText="1"/>
    </xf>
    <xf numFmtId="0" fontId="60" fillId="19" borderId="76" xfId="0" applyFont="1" applyFill="1" applyBorder="1" applyAlignment="1">
      <alignment horizontal="left" vertical="center" wrapText="1"/>
    </xf>
    <xf numFmtId="0" fontId="60" fillId="19" borderId="82" xfId="0" applyFont="1" applyFill="1" applyBorder="1" applyAlignment="1">
      <alignment horizontal="left" vertical="center" wrapText="1"/>
    </xf>
    <xf numFmtId="3" fontId="60" fillId="19" borderId="76" xfId="0" applyNumberFormat="1" applyFont="1" applyFill="1" applyBorder="1" applyAlignment="1">
      <alignment horizontal="left" vertical="center" wrapText="1"/>
    </xf>
    <xf numFmtId="0" fontId="3" fillId="26" borderId="47" xfId="0" applyFont="1" applyFill="1" applyBorder="1" applyAlignment="1">
      <alignment horizontal="center" vertical="center" wrapText="1"/>
    </xf>
    <xf numFmtId="0" fontId="3" fillId="26" borderId="57" xfId="0" applyFont="1" applyFill="1" applyBorder="1" applyAlignment="1">
      <alignment horizontal="center" vertical="center" wrapText="1"/>
    </xf>
    <xf numFmtId="3" fontId="60" fillId="26" borderId="36" xfId="0" applyNumberFormat="1" applyFont="1" applyFill="1" applyBorder="1" applyAlignment="1">
      <alignment horizontal="left" vertical="center" wrapText="1"/>
    </xf>
    <xf numFmtId="0" fontId="60" fillId="26" borderId="76" xfId="0" applyFont="1" applyFill="1" applyBorder="1" applyAlignment="1">
      <alignment horizontal="left" vertical="center" wrapText="1"/>
    </xf>
    <xf numFmtId="0" fontId="60" fillId="26" borderId="82" xfId="0" applyFont="1" applyFill="1" applyBorder="1" applyAlignment="1">
      <alignment horizontal="left" vertical="center" wrapText="1"/>
    </xf>
    <xf numFmtId="0" fontId="3" fillId="26" borderId="37" xfId="0" applyFont="1" applyFill="1" applyBorder="1" applyAlignment="1">
      <alignment horizontal="center" vertical="center" wrapText="1"/>
    </xf>
    <xf numFmtId="0" fontId="3" fillId="26" borderId="38" xfId="0" applyFont="1" applyFill="1" applyBorder="1" applyAlignment="1">
      <alignment horizontal="center" vertical="center" wrapText="1"/>
    </xf>
    <xf numFmtId="0" fontId="3" fillId="26" borderId="15" xfId="0" applyFont="1" applyFill="1" applyBorder="1" applyAlignment="1">
      <alignment horizontal="center" vertical="center" wrapText="1"/>
    </xf>
    <xf numFmtId="0" fontId="2" fillId="26" borderId="36" xfId="0" applyFont="1" applyFill="1" applyBorder="1" applyAlignment="1">
      <alignment horizontal="center" vertical="center" wrapText="1"/>
    </xf>
    <xf numFmtId="0" fontId="2" fillId="26" borderId="82" xfId="0" applyFont="1" applyFill="1" applyBorder="1" applyAlignment="1">
      <alignment horizontal="center" vertical="center" wrapText="1"/>
    </xf>
    <xf numFmtId="0" fontId="54" fillId="0" borderId="87" xfId="0" applyFont="1" applyBorder="1" applyAlignment="1">
      <alignment horizontal="center" vertical="center"/>
    </xf>
    <xf numFmtId="0" fontId="54" fillId="0" borderId="0" xfId="0" applyFont="1" applyAlignment="1">
      <alignment horizontal="center" vertical="center"/>
    </xf>
    <xf numFmtId="0" fontId="54" fillId="0" borderId="18" xfId="0" applyFont="1" applyBorder="1" applyAlignment="1">
      <alignment horizontal="center" vertical="center"/>
    </xf>
    <xf numFmtId="0" fontId="54" fillId="0" borderId="94" xfId="0" applyFont="1" applyBorder="1" applyAlignment="1">
      <alignment horizontal="center" vertical="center"/>
    </xf>
    <xf numFmtId="0" fontId="54" fillId="0" borderId="3" xfId="0" applyFont="1" applyBorder="1" applyAlignment="1">
      <alignment horizontal="center" vertical="center" wrapText="1"/>
    </xf>
    <xf numFmtId="0" fontId="54" fillId="0" borderId="56" xfId="0" applyFont="1" applyBorder="1" applyAlignment="1">
      <alignment horizontal="center" vertical="center" wrapText="1"/>
    </xf>
    <xf numFmtId="0" fontId="54" fillId="0" borderId="27" xfId="0" applyFont="1" applyBorder="1" applyAlignment="1">
      <alignment horizontal="center" vertical="center" wrapText="1"/>
    </xf>
    <xf numFmtId="0" fontId="60" fillId="11" borderId="86" xfId="0" applyFont="1" applyFill="1" applyBorder="1" applyAlignment="1">
      <alignment horizontal="center" vertical="center" wrapText="1"/>
    </xf>
    <xf numFmtId="0" fontId="60" fillId="11" borderId="88" xfId="0" applyFont="1" applyFill="1" applyBorder="1" applyAlignment="1">
      <alignment horizontal="center" vertical="center" wrapText="1"/>
    </xf>
    <xf numFmtId="0" fontId="60" fillId="11" borderId="49" xfId="0" applyFont="1" applyFill="1" applyBorder="1" applyAlignment="1">
      <alignment horizontal="center" vertical="center" wrapText="1"/>
    </xf>
    <xf numFmtId="0" fontId="60" fillId="11" borderId="50" xfId="0" applyFont="1" applyFill="1" applyBorder="1" applyAlignment="1">
      <alignment horizontal="center" vertical="center" wrapText="1"/>
    </xf>
    <xf numFmtId="0" fontId="60" fillId="11" borderId="17" xfId="0" applyFont="1" applyFill="1" applyBorder="1" applyAlignment="1">
      <alignment horizontal="center" vertical="center" wrapText="1"/>
    </xf>
    <xf numFmtId="0" fontId="60" fillId="11" borderId="94" xfId="0" applyFont="1" applyFill="1" applyBorder="1" applyAlignment="1">
      <alignment horizontal="center" vertical="center" wrapText="1"/>
    </xf>
    <xf numFmtId="0" fontId="54" fillId="11" borderId="26" xfId="0" applyFont="1" applyFill="1" applyBorder="1" applyAlignment="1">
      <alignment horizontal="center" vertical="center" wrapText="1"/>
    </xf>
    <xf numFmtId="0" fontId="54" fillId="11" borderId="56" xfId="0" applyFont="1" applyFill="1" applyBorder="1" applyAlignment="1">
      <alignment horizontal="center" vertical="center" wrapText="1"/>
    </xf>
    <xf numFmtId="0" fontId="58" fillId="24" borderId="86" xfId="0" applyFont="1" applyFill="1" applyBorder="1" applyAlignment="1">
      <alignment horizontal="center" vertical="center" wrapText="1"/>
    </xf>
    <xf numFmtId="0" fontId="58" fillId="24" borderId="87" xfId="0" applyFont="1" applyFill="1" applyBorder="1" applyAlignment="1">
      <alignment horizontal="center" vertical="center" wrapText="1"/>
    </xf>
    <xf numFmtId="0" fontId="58" fillId="24" borderId="49" xfId="0" applyFont="1" applyFill="1" applyBorder="1" applyAlignment="1">
      <alignment horizontal="center" vertical="center" wrapText="1"/>
    </xf>
    <xf numFmtId="0" fontId="58" fillId="24" borderId="0" xfId="0" applyFont="1" applyFill="1" applyAlignment="1">
      <alignment horizontal="center" vertical="center" wrapText="1"/>
    </xf>
    <xf numFmtId="0" fontId="101" fillId="25" borderId="17" xfId="0" applyFont="1" applyFill="1" applyBorder="1" applyAlignment="1">
      <alignment horizontal="center" vertical="center" wrapText="1"/>
    </xf>
    <xf numFmtId="0" fontId="101" fillId="25" borderId="18" xfId="0" applyFont="1" applyFill="1" applyBorder="1" applyAlignment="1">
      <alignment horizontal="center" vertical="center" wrapText="1"/>
    </xf>
    <xf numFmtId="0" fontId="60" fillId="0" borderId="3" xfId="0" applyFont="1" applyBorder="1" applyAlignment="1">
      <alignment horizontal="center" vertical="center" wrapText="1"/>
    </xf>
    <xf numFmtId="0" fontId="60" fillId="0" borderId="56" xfId="0" applyFont="1" applyBorder="1" applyAlignment="1">
      <alignment horizontal="center" vertical="center" wrapText="1"/>
    </xf>
    <xf numFmtId="0" fontId="60" fillId="0" borderId="5" xfId="0" applyFont="1" applyBorder="1" applyAlignment="1">
      <alignment horizontal="center" vertical="center" wrapText="1"/>
    </xf>
    <xf numFmtId="0" fontId="60" fillId="26" borderId="0" xfId="0" applyFont="1" applyFill="1" applyAlignment="1">
      <alignment horizontal="justify" vertical="center" wrapText="1"/>
    </xf>
    <xf numFmtId="0" fontId="60" fillId="26" borderId="50" xfId="0" applyFont="1" applyFill="1" applyBorder="1" applyAlignment="1">
      <alignment horizontal="justify" vertical="center" wrapText="1"/>
    </xf>
    <xf numFmtId="0" fontId="60" fillId="19" borderId="18" xfId="0" applyFont="1" applyFill="1" applyBorder="1" applyAlignment="1">
      <alignment horizontal="center" vertical="center" wrapText="1"/>
    </xf>
    <xf numFmtId="0" fontId="60" fillId="19" borderId="56" xfId="0" applyFont="1" applyFill="1" applyBorder="1" applyAlignment="1">
      <alignment horizontal="center" vertical="center" wrapText="1"/>
    </xf>
    <xf numFmtId="0" fontId="60" fillId="19" borderId="57" xfId="0" applyFont="1" applyFill="1" applyBorder="1" applyAlignment="1">
      <alignment horizontal="center" vertical="center" wrapText="1"/>
    </xf>
    <xf numFmtId="0" fontId="60" fillId="26" borderId="47" xfId="0" applyFont="1" applyFill="1" applyBorder="1" applyAlignment="1">
      <alignment horizontal="center" vertical="center" wrapText="1"/>
    </xf>
    <xf numFmtId="0" fontId="60" fillId="26" borderId="56" xfId="0" applyFont="1" applyFill="1" applyBorder="1" applyAlignment="1">
      <alignment horizontal="center" vertical="center" wrapText="1"/>
    </xf>
    <xf numFmtId="0" fontId="60" fillId="26" borderId="57" xfId="0" applyFont="1" applyFill="1" applyBorder="1" applyAlignment="1">
      <alignment horizontal="center" vertical="center" wrapText="1"/>
    </xf>
    <xf numFmtId="0" fontId="60" fillId="19" borderId="60" xfId="0" applyFont="1" applyFill="1" applyBorder="1" applyAlignment="1">
      <alignment horizontal="center" vertical="center" wrapText="1"/>
    </xf>
    <xf numFmtId="0" fontId="60" fillId="19" borderId="47" xfId="0" applyFont="1" applyFill="1" applyBorder="1" applyAlignment="1">
      <alignment horizontal="center" vertical="center" wrapText="1"/>
    </xf>
    <xf numFmtId="0" fontId="120" fillId="26" borderId="44" xfId="0" applyFont="1" applyFill="1" applyBorder="1" applyAlignment="1">
      <alignment horizontal="center" vertical="center" wrapText="1"/>
    </xf>
    <xf numFmtId="0" fontId="120" fillId="26" borderId="80" xfId="0" applyFont="1" applyFill="1" applyBorder="1" applyAlignment="1">
      <alignment horizontal="center" vertical="center" wrapText="1"/>
    </xf>
    <xf numFmtId="0" fontId="120" fillId="26" borderId="45" xfId="0" applyFont="1" applyFill="1" applyBorder="1" applyAlignment="1">
      <alignment horizontal="center" vertical="center" wrapText="1"/>
    </xf>
    <xf numFmtId="0" fontId="120" fillId="26" borderId="97" xfId="0" applyFont="1" applyFill="1" applyBorder="1" applyAlignment="1">
      <alignment horizontal="center" vertical="center" wrapText="1"/>
    </xf>
    <xf numFmtId="0" fontId="3" fillId="26" borderId="36" xfId="0" applyFont="1" applyFill="1" applyBorder="1" applyAlignment="1">
      <alignment horizontal="center" vertical="center"/>
    </xf>
    <xf numFmtId="0" fontId="3" fillId="26" borderId="76" xfId="0" applyFont="1" applyFill="1" applyBorder="1" applyAlignment="1">
      <alignment horizontal="center" vertical="center"/>
    </xf>
    <xf numFmtId="0" fontId="53" fillId="0" borderId="0" xfId="0" applyFont="1" applyAlignment="1">
      <alignment horizontal="right" vertical="center" wrapText="1"/>
    </xf>
    <xf numFmtId="0" fontId="53" fillId="12" borderId="13" xfId="0" applyFont="1" applyFill="1" applyBorder="1" applyAlignment="1">
      <alignment horizontal="center" vertical="center"/>
    </xf>
    <xf numFmtId="0" fontId="53" fillId="12" borderId="16" xfId="0" applyFont="1" applyFill="1" applyBorder="1" applyAlignment="1">
      <alignment horizontal="center" vertical="center"/>
    </xf>
    <xf numFmtId="0" fontId="60" fillId="0" borderId="95" xfId="0" applyFont="1" applyBorder="1" applyAlignment="1">
      <alignment horizontal="center" vertical="center" wrapText="1"/>
    </xf>
    <xf numFmtId="0" fontId="60" fillId="0" borderId="59" xfId="0" applyFont="1" applyBorder="1" applyAlignment="1">
      <alignment horizontal="center" vertical="center" wrapText="1"/>
    </xf>
    <xf numFmtId="0" fontId="60" fillId="0" borderId="42" xfId="0" applyFont="1" applyBorder="1" applyAlignment="1">
      <alignment horizontal="center" vertical="center" wrapText="1"/>
    </xf>
    <xf numFmtId="0" fontId="13" fillId="26" borderId="42" xfId="0" applyFont="1" applyFill="1" applyBorder="1" applyAlignment="1">
      <alignment horizontal="center" vertical="center" wrapText="1"/>
    </xf>
    <xf numFmtId="0" fontId="13" fillId="26" borderId="95" xfId="0" applyFont="1" applyFill="1" applyBorder="1" applyAlignment="1">
      <alignment horizontal="center" vertical="center" wrapText="1"/>
    </xf>
    <xf numFmtId="0" fontId="13" fillId="26" borderId="44" xfId="0" applyFont="1" applyFill="1" applyBorder="1" applyAlignment="1">
      <alignment horizontal="center" vertical="center" wrapText="1"/>
    </xf>
    <xf numFmtId="0" fontId="13" fillId="26" borderId="80" xfId="0" applyFont="1" applyFill="1" applyBorder="1" applyAlignment="1">
      <alignment horizontal="center" vertical="center" wrapText="1"/>
    </xf>
    <xf numFmtId="0" fontId="13" fillId="26" borderId="44" xfId="0" applyFont="1" applyFill="1" applyBorder="1" applyAlignment="1">
      <alignment horizontal="center" vertical="center"/>
    </xf>
    <xf numFmtId="0" fontId="13" fillId="26" borderId="80" xfId="0" applyFont="1" applyFill="1" applyBorder="1" applyAlignment="1">
      <alignment horizontal="center" vertical="center"/>
    </xf>
    <xf numFmtId="0" fontId="54" fillId="0" borderId="42" xfId="0" applyFont="1" applyBorder="1" applyAlignment="1">
      <alignment horizontal="center" vertical="center" wrapText="1"/>
    </xf>
    <xf numFmtId="0" fontId="54" fillId="0" borderId="95" xfId="0" applyFont="1" applyBorder="1" applyAlignment="1">
      <alignment horizontal="center" vertical="center" wrapText="1"/>
    </xf>
    <xf numFmtId="0" fontId="59" fillId="25" borderId="0" xfId="0" applyFont="1" applyFill="1" applyAlignment="1">
      <alignment horizontal="center" vertical="center" wrapText="1"/>
    </xf>
    <xf numFmtId="0" fontId="59" fillId="25" borderId="79" xfId="0" applyFont="1" applyFill="1" applyBorder="1" applyAlignment="1">
      <alignment horizontal="center" vertical="center" wrapText="1"/>
    </xf>
    <xf numFmtId="0" fontId="54" fillId="0" borderId="83" xfId="0" applyFont="1" applyBorder="1" applyAlignment="1">
      <alignment horizontal="center" vertical="center"/>
    </xf>
    <xf numFmtId="0" fontId="100" fillId="0" borderId="66" xfId="0" applyFont="1" applyBorder="1" applyAlignment="1">
      <alignment horizontal="center" vertical="center" wrapText="1"/>
    </xf>
    <xf numFmtId="0" fontId="61" fillId="0" borderId="3" xfId="0" applyFont="1" applyBorder="1" applyAlignment="1">
      <alignment horizontal="center" vertical="center"/>
    </xf>
    <xf numFmtId="0" fontId="61" fillId="0" borderId="56" xfId="0" applyFont="1" applyBorder="1" applyAlignment="1">
      <alignment horizontal="center" vertical="center"/>
    </xf>
    <xf numFmtId="0" fontId="61" fillId="0" borderId="27" xfId="0" applyFont="1" applyBorder="1" applyAlignment="1">
      <alignment horizontal="center" vertical="center"/>
    </xf>
    <xf numFmtId="184" fontId="89" fillId="11" borderId="13" xfId="0" applyNumberFormat="1" applyFont="1" applyFill="1" applyBorder="1" applyAlignment="1">
      <alignment horizontal="center" vertical="center"/>
    </xf>
    <xf numFmtId="184" fontId="89" fillId="11" borderId="122" xfId="0" applyNumberFormat="1" applyFont="1" applyFill="1" applyBorder="1" applyAlignment="1">
      <alignment horizontal="center" vertical="center"/>
    </xf>
    <xf numFmtId="0" fontId="97" fillId="24" borderId="13" xfId="0" applyFont="1" applyFill="1" applyBorder="1" applyAlignment="1">
      <alignment horizontal="center" vertical="center"/>
    </xf>
    <xf numFmtId="0" fontId="97" fillId="24" borderId="16" xfId="0" applyFont="1" applyFill="1" applyBorder="1" applyAlignment="1">
      <alignment horizontal="center" vertical="center"/>
    </xf>
    <xf numFmtId="0" fontId="97" fillId="24" borderId="35" xfId="0" applyFont="1" applyFill="1" applyBorder="1" applyAlignment="1">
      <alignment horizontal="center" vertical="center"/>
    </xf>
    <xf numFmtId="0" fontId="60" fillId="0" borderId="0" xfId="0" applyFont="1" applyAlignment="1">
      <alignment horizontal="center" vertical="center" wrapText="1"/>
    </xf>
    <xf numFmtId="0" fontId="53" fillId="0" borderId="0" xfId="0" applyFont="1" applyAlignment="1">
      <alignment horizontal="right" vertical="center"/>
    </xf>
    <xf numFmtId="0" fontId="60" fillId="0" borderId="0" xfId="0" applyFont="1" applyAlignment="1">
      <alignment horizontal="left"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30" fillId="0" borderId="0" xfId="0" applyFont="1" applyAlignment="1">
      <alignment horizontal="center" vertical="center" wrapText="1"/>
    </xf>
    <xf numFmtId="0" fontId="53" fillId="0" borderId="49" xfId="0" applyFont="1" applyBorder="1" applyAlignment="1">
      <alignment horizontal="right" vertical="center"/>
    </xf>
    <xf numFmtId="0" fontId="60" fillId="26" borderId="0" xfId="0" applyFont="1" applyFill="1" applyAlignment="1">
      <alignment horizontal="left" vertical="center"/>
    </xf>
    <xf numFmtId="0" fontId="60" fillId="26" borderId="50" xfId="0" applyFont="1" applyFill="1" applyBorder="1" applyAlignment="1">
      <alignment horizontal="left" vertical="center"/>
    </xf>
    <xf numFmtId="0" fontId="27" fillId="11" borderId="2"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27" fillId="11" borderId="7" xfId="0" applyFont="1" applyFill="1" applyBorder="1" applyAlignment="1">
      <alignment horizontal="center" vertical="center"/>
    </xf>
    <xf numFmtId="0" fontId="27" fillId="11" borderId="9" xfId="0" applyFont="1" applyFill="1" applyBorder="1" applyAlignment="1">
      <alignment horizontal="center" vertical="center"/>
    </xf>
    <xf numFmtId="0" fontId="27" fillId="11" borderId="100" xfId="0" applyFont="1" applyFill="1" applyBorder="1" applyAlignment="1">
      <alignment horizontal="center" vertical="center"/>
    </xf>
    <xf numFmtId="0" fontId="27" fillId="11" borderId="83" xfId="0" applyFont="1" applyFill="1" applyBorder="1" applyAlignment="1">
      <alignment horizontal="center" vertical="center"/>
    </xf>
    <xf numFmtId="0" fontId="116" fillId="11" borderId="21" xfId="0" applyFont="1" applyFill="1" applyBorder="1" applyAlignment="1">
      <alignment horizontal="center" vertical="center" wrapText="1"/>
    </xf>
    <xf numFmtId="0" fontId="116" fillId="11" borderId="22"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116" fillId="11" borderId="2" xfId="0" applyFont="1" applyFill="1" applyBorder="1" applyAlignment="1">
      <alignment horizontal="center" vertical="center" wrapText="1"/>
    </xf>
    <xf numFmtId="0" fontId="27" fillId="11" borderId="98" xfId="0" applyFont="1" applyFill="1" applyBorder="1" applyAlignment="1">
      <alignment horizontal="center" vertical="center" wrapText="1"/>
    </xf>
    <xf numFmtId="0" fontId="25" fillId="25" borderId="0" xfId="0" applyFont="1" applyFill="1" applyAlignment="1">
      <alignment horizontal="center" vertical="center" wrapText="1"/>
    </xf>
    <xf numFmtId="0" fontId="25" fillId="25" borderId="79"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62" fillId="26" borderId="49" xfId="0" applyFont="1" applyFill="1" applyBorder="1" applyAlignment="1">
      <alignment horizontal="center" vertical="center" textRotation="90" wrapText="1"/>
    </xf>
    <xf numFmtId="0" fontId="62" fillId="26" borderId="0" xfId="0" applyFont="1" applyFill="1" applyAlignment="1">
      <alignment horizontal="center" vertical="center" textRotation="90" wrapText="1"/>
    </xf>
    <xf numFmtId="0" fontId="62" fillId="26" borderId="50" xfId="0" applyFont="1" applyFill="1" applyBorder="1" applyAlignment="1">
      <alignment horizontal="center" vertical="center" textRotation="90" wrapText="1"/>
    </xf>
    <xf numFmtId="0" fontId="62" fillId="26" borderId="51" xfId="0" applyFont="1" applyFill="1" applyBorder="1" applyAlignment="1">
      <alignment horizontal="center" vertical="center" textRotation="90" wrapText="1"/>
    </xf>
    <xf numFmtId="0" fontId="62" fillId="26" borderId="52" xfId="0" applyFont="1" applyFill="1" applyBorder="1" applyAlignment="1">
      <alignment horizontal="center" vertical="center" textRotation="90" wrapText="1"/>
    </xf>
    <xf numFmtId="0" fontId="62" fillId="26" borderId="53" xfId="0" applyFont="1" applyFill="1" applyBorder="1" applyAlignment="1">
      <alignment horizontal="center" vertical="center" textRotation="90" wrapText="1"/>
    </xf>
    <xf numFmtId="0" fontId="62" fillId="18" borderId="86" xfId="0" applyFont="1" applyFill="1" applyBorder="1" applyAlignment="1">
      <alignment horizontal="center" vertical="center" textRotation="90" wrapText="1"/>
    </xf>
    <xf numFmtId="0" fontId="62" fillId="18" borderId="87" xfId="0" applyFont="1" applyFill="1" applyBorder="1" applyAlignment="1">
      <alignment horizontal="center" vertical="center" textRotation="90" wrapText="1"/>
    </xf>
    <xf numFmtId="0" fontId="62" fillId="18" borderId="88" xfId="0" applyFont="1" applyFill="1" applyBorder="1" applyAlignment="1">
      <alignment horizontal="center" vertical="center" textRotation="90" wrapText="1"/>
    </xf>
    <xf numFmtId="0" fontId="62" fillId="18" borderId="49" xfId="0" applyFont="1" applyFill="1" applyBorder="1" applyAlignment="1">
      <alignment horizontal="center" vertical="center" textRotation="90" wrapText="1"/>
    </xf>
    <xf numFmtId="0" fontId="62" fillId="18" borderId="0" xfId="0" applyFont="1" applyFill="1" applyAlignment="1">
      <alignment horizontal="center" vertical="center" textRotation="90" wrapText="1"/>
    </xf>
    <xf numFmtId="0" fontId="62" fillId="18" borderId="50" xfId="0" applyFont="1" applyFill="1" applyBorder="1" applyAlignment="1">
      <alignment horizontal="center" vertical="center" textRotation="90" wrapText="1"/>
    </xf>
    <xf numFmtId="0" fontId="62" fillId="18" borderId="51" xfId="0" applyFont="1" applyFill="1" applyBorder="1" applyAlignment="1">
      <alignment horizontal="center" vertical="center" textRotation="90" wrapText="1"/>
    </xf>
    <xf numFmtId="0" fontId="62" fillId="18" borderId="52" xfId="0" applyFont="1" applyFill="1" applyBorder="1" applyAlignment="1">
      <alignment horizontal="center" vertical="center" textRotation="90" wrapText="1"/>
    </xf>
    <xf numFmtId="0" fontId="62" fillId="18" borderId="53" xfId="0" applyFont="1" applyFill="1" applyBorder="1" applyAlignment="1">
      <alignment horizontal="center" vertical="center" textRotation="90" wrapText="1"/>
    </xf>
    <xf numFmtId="0" fontId="6" fillId="0" borderId="0" xfId="0" applyFont="1" applyAlignment="1">
      <alignment horizontal="left" vertical="center" wrapText="1"/>
    </xf>
    <xf numFmtId="0" fontId="6" fillId="0" borderId="0" xfId="0" applyFont="1" applyAlignment="1" applyProtection="1">
      <alignment horizontal="justify" vertical="center" wrapText="1"/>
      <protection locked="0"/>
    </xf>
    <xf numFmtId="0" fontId="12" fillId="0" borderId="0" xfId="0" applyFont="1" applyAlignment="1">
      <alignment horizontal="right" vertical="center" wrapText="1"/>
    </xf>
    <xf numFmtId="0" fontId="12" fillId="0" borderId="0" xfId="0" applyFont="1" applyAlignment="1">
      <alignment horizontal="left" vertical="center" wrapText="1"/>
    </xf>
    <xf numFmtId="0" fontId="8" fillId="0" borderId="0" xfId="0" applyFont="1" applyAlignment="1">
      <alignment horizontal="left" vertical="center" wrapText="1"/>
    </xf>
    <xf numFmtId="0" fontId="3" fillId="0" borderId="0" xfId="0" applyFont="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center" vertical="center"/>
    </xf>
    <xf numFmtId="0" fontId="87" fillId="0" borderId="0" xfId="0" applyFont="1" applyAlignment="1">
      <alignment horizontal="center" vertical="center"/>
    </xf>
    <xf numFmtId="0" fontId="87" fillId="0" borderId="0" xfId="0" applyFont="1" applyAlignment="1">
      <alignment horizontal="center" vertical="center" wrapText="1"/>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1" fillId="0" borderId="26" xfId="0" applyFont="1" applyBorder="1" applyAlignment="1" applyProtection="1">
      <alignment horizontal="justify" vertical="center" wrapText="1"/>
      <protection locked="0"/>
    </xf>
    <xf numFmtId="0" fontId="61" fillId="0" borderId="56" xfId="0" applyFont="1" applyBorder="1" applyAlignment="1" applyProtection="1">
      <alignment horizontal="justify" vertical="center" wrapText="1"/>
      <protection locked="0"/>
    </xf>
    <xf numFmtId="0" fontId="61" fillId="0" borderId="27" xfId="0" applyFont="1" applyBorder="1" applyAlignment="1" applyProtection="1">
      <alignment horizontal="justify" vertical="center" wrapText="1"/>
      <protection locked="0"/>
    </xf>
    <xf numFmtId="0" fontId="6" fillId="0" borderId="92" xfId="0" applyFont="1" applyBorder="1" applyAlignment="1">
      <alignment horizontal="left" vertical="center" wrapText="1"/>
    </xf>
    <xf numFmtId="0" fontId="6" fillId="0" borderId="93" xfId="0" applyFont="1" applyBorder="1" applyAlignment="1">
      <alignment horizontal="left" vertical="center" wrapText="1"/>
    </xf>
    <xf numFmtId="0" fontId="61" fillId="0" borderId="92" xfId="0" applyFont="1" applyBorder="1" applyAlignment="1" applyProtection="1">
      <alignment horizontal="justify" vertical="center" wrapText="1"/>
      <protection locked="0"/>
    </xf>
    <xf numFmtId="0" fontId="61" fillId="0" borderId="109" xfId="0" applyFont="1" applyBorder="1" applyAlignment="1" applyProtection="1">
      <alignment horizontal="justify" vertical="center" wrapText="1"/>
      <protection locked="0"/>
    </xf>
    <xf numFmtId="0" fontId="61" fillId="0" borderId="93" xfId="0" applyFont="1" applyBorder="1" applyAlignment="1" applyProtection="1">
      <alignment horizontal="justify" vertical="center" wrapText="1"/>
      <protection locked="0"/>
    </xf>
    <xf numFmtId="0" fontId="12" fillId="12" borderId="118" xfId="0" applyFont="1" applyFill="1" applyBorder="1" applyAlignment="1">
      <alignment horizontal="right" vertical="center" wrapText="1"/>
    </xf>
    <xf numFmtId="0" fontId="12" fillId="12" borderId="116" xfId="0" applyFont="1" applyFill="1" applyBorder="1" applyAlignment="1">
      <alignment horizontal="right" vertical="center" wrapText="1"/>
    </xf>
    <xf numFmtId="0" fontId="12" fillId="12" borderId="116" xfId="0" applyFont="1" applyFill="1" applyBorder="1" applyAlignment="1">
      <alignment horizontal="center" vertical="center" wrapText="1"/>
    </xf>
    <xf numFmtId="0" fontId="12" fillId="12" borderId="117" xfId="0" applyFont="1" applyFill="1" applyBorder="1" applyAlignment="1">
      <alignment horizontal="center" vertical="center" wrapText="1"/>
    </xf>
    <xf numFmtId="0" fontId="8" fillId="0" borderId="118" xfId="0" applyFont="1" applyBorder="1" applyAlignment="1">
      <alignment horizontal="left" vertical="center" wrapText="1"/>
    </xf>
    <xf numFmtId="0" fontId="8" fillId="0" borderId="116" xfId="0" applyFont="1" applyBorder="1" applyAlignment="1">
      <alignment horizontal="left" vertical="center" wrapText="1"/>
    </xf>
    <xf numFmtId="0" fontId="8" fillId="0" borderId="117" xfId="0" applyFont="1" applyBorder="1" applyAlignment="1">
      <alignment horizontal="left" vertical="center" wrapText="1"/>
    </xf>
    <xf numFmtId="0" fontId="12" fillId="12" borderId="101" xfId="0" applyFont="1" applyFill="1" applyBorder="1" applyAlignment="1">
      <alignment horizontal="right" vertical="center" wrapText="1"/>
    </xf>
    <xf numFmtId="0" fontId="12" fillId="12" borderId="102" xfId="0" applyFont="1" applyFill="1" applyBorder="1" applyAlignment="1">
      <alignment horizontal="right" vertical="center" wrapText="1"/>
    </xf>
    <xf numFmtId="0" fontId="12" fillId="12" borderId="102" xfId="0" applyFont="1" applyFill="1" applyBorder="1" applyAlignment="1">
      <alignment horizontal="left" vertical="center" wrapText="1"/>
    </xf>
    <xf numFmtId="0" fontId="12" fillId="12" borderId="103" xfId="0" applyFont="1" applyFill="1" applyBorder="1" applyAlignment="1">
      <alignment horizontal="left" vertical="center" wrapText="1"/>
    </xf>
    <xf numFmtId="0" fontId="66" fillId="12" borderId="20" xfId="0" applyFont="1" applyFill="1" applyBorder="1" applyAlignment="1">
      <alignment horizontal="center" vertical="center" wrapText="1"/>
    </xf>
    <xf numFmtId="0" fontId="66" fillId="12" borderId="47" xfId="0" applyFont="1" applyFill="1" applyBorder="1" applyAlignment="1">
      <alignment horizontal="center" vertical="center" wrapText="1"/>
    </xf>
    <xf numFmtId="0" fontId="66" fillId="12" borderId="24" xfId="0" applyFont="1" applyFill="1" applyBorder="1" applyAlignment="1">
      <alignment horizontal="center" vertical="center" wrapText="1"/>
    </xf>
    <xf numFmtId="0" fontId="3" fillId="12" borderId="26" xfId="0" applyFont="1" applyFill="1" applyBorder="1" applyAlignment="1">
      <alignment horizontal="center" vertical="center" wrapText="1"/>
    </xf>
    <xf numFmtId="0" fontId="3" fillId="12" borderId="56"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6" fillId="0" borderId="56" xfId="0" applyFont="1" applyBorder="1" applyAlignment="1">
      <alignment horizontal="left" vertical="center" wrapText="1"/>
    </xf>
    <xf numFmtId="0" fontId="8" fillId="0" borderId="101" xfId="0" applyFont="1" applyBorder="1" applyAlignment="1">
      <alignment horizontal="left" vertical="center" wrapText="1"/>
    </xf>
    <xf numFmtId="0" fontId="8" fillId="0" borderId="102" xfId="0" applyFont="1" applyBorder="1" applyAlignment="1">
      <alignment horizontal="left" vertical="center" wrapText="1"/>
    </xf>
    <xf numFmtId="0" fontId="8" fillId="0" borderId="103" xfId="0" applyFont="1" applyBorder="1" applyAlignment="1">
      <alignment horizontal="left" vertical="center" wrapText="1"/>
    </xf>
    <xf numFmtId="0" fontId="3" fillId="12" borderId="47" xfId="0" applyFont="1" applyFill="1" applyBorder="1" applyAlignment="1">
      <alignment horizontal="center" vertical="center" wrapText="1"/>
    </xf>
    <xf numFmtId="0" fontId="3" fillId="12" borderId="24" xfId="0" applyFont="1" applyFill="1" applyBorder="1" applyAlignment="1">
      <alignment horizontal="center" vertical="center" wrapText="1"/>
    </xf>
    <xf numFmtId="0" fontId="6" fillId="0" borderId="109" xfId="0" applyFont="1" applyBorder="1" applyAlignment="1">
      <alignment horizontal="left" vertical="center" wrapText="1"/>
    </xf>
    <xf numFmtId="0" fontId="3" fillId="12" borderId="20" xfId="0" applyFont="1" applyFill="1" applyBorder="1" applyAlignment="1">
      <alignment horizontal="center" vertical="center" wrapText="1"/>
    </xf>
    <xf numFmtId="0" fontId="12" fillId="12" borderId="102" xfId="0" applyFont="1" applyFill="1" applyBorder="1" applyAlignment="1">
      <alignment horizontal="center" vertical="center" wrapText="1"/>
    </xf>
    <xf numFmtId="0" fontId="12" fillId="12" borderId="103" xfId="0" applyFont="1" applyFill="1" applyBorder="1" applyAlignment="1">
      <alignment horizontal="center" vertical="center" wrapText="1"/>
    </xf>
    <xf numFmtId="0" fontId="3" fillId="26" borderId="86" xfId="0" applyFont="1" applyFill="1" applyBorder="1" applyAlignment="1">
      <alignment horizontal="center" vertical="center"/>
    </xf>
    <xf numFmtId="0" fontId="3" fillId="26" borderId="88" xfId="0" applyFont="1" applyFill="1" applyBorder="1" applyAlignment="1">
      <alignment horizontal="center" vertical="center"/>
    </xf>
    <xf numFmtId="0" fontId="3" fillId="26" borderId="51" xfId="0" applyFont="1" applyFill="1" applyBorder="1" applyAlignment="1">
      <alignment horizontal="center" vertical="center"/>
    </xf>
    <xf numFmtId="0" fontId="3" fillId="26" borderId="53" xfId="0" applyFont="1" applyFill="1" applyBorder="1" applyAlignment="1">
      <alignment horizontal="center" vertical="center"/>
    </xf>
    <xf numFmtId="0" fontId="87" fillId="26" borderId="42" xfId="0" applyFont="1" applyFill="1" applyBorder="1" applyAlignment="1">
      <alignment horizontal="center" vertical="center"/>
    </xf>
    <xf numFmtId="0" fontId="87" fillId="26" borderId="59" xfId="0" applyFont="1" applyFill="1" applyBorder="1" applyAlignment="1">
      <alignment horizontal="center" vertical="center"/>
    </xf>
    <xf numFmtId="0" fontId="3" fillId="26" borderId="63" xfId="0" applyFont="1" applyFill="1" applyBorder="1" applyAlignment="1">
      <alignment horizontal="center" vertical="center"/>
    </xf>
    <xf numFmtId="0" fontId="3" fillId="26" borderId="39" xfId="0" applyFont="1" applyFill="1" applyBorder="1" applyAlignment="1">
      <alignment horizontal="center" vertical="center"/>
    </xf>
    <xf numFmtId="0" fontId="87" fillId="26" borderId="45" xfId="0" applyFont="1" applyFill="1" applyBorder="1" applyAlignment="1">
      <alignment horizontal="center" vertical="center" wrapText="1"/>
    </xf>
    <xf numFmtId="0" fontId="87" fillId="26" borderId="58" xfId="0" applyFont="1" applyFill="1" applyBorder="1" applyAlignment="1">
      <alignment horizontal="center" vertical="center" wrapText="1"/>
    </xf>
    <xf numFmtId="0" fontId="87" fillId="26" borderId="20" xfId="0" applyFont="1" applyFill="1" applyBorder="1" applyAlignment="1">
      <alignment horizontal="center" vertical="center"/>
    </xf>
    <xf numFmtId="0" fontId="87" fillId="26" borderId="47" xfId="0" applyFont="1" applyFill="1" applyBorder="1" applyAlignment="1">
      <alignment horizontal="center" vertical="center"/>
    </xf>
    <xf numFmtId="0" fontId="87" fillId="26" borderId="24" xfId="0" applyFont="1" applyFill="1" applyBorder="1" applyAlignment="1">
      <alignment horizontal="center" vertical="center"/>
    </xf>
    <xf numFmtId="0" fontId="3" fillId="26" borderId="87" xfId="0" applyFont="1" applyFill="1" applyBorder="1" applyAlignment="1">
      <alignment horizontal="center" vertical="center"/>
    </xf>
    <xf numFmtId="0" fontId="3" fillId="26" borderId="52" xfId="0" applyFont="1" applyFill="1" applyBorder="1" applyAlignment="1">
      <alignment horizontal="center" vertical="center"/>
    </xf>
    <xf numFmtId="9" fontId="44" fillId="0" borderId="26" xfId="0" applyNumberFormat="1" applyFont="1" applyBorder="1" applyAlignment="1">
      <alignment horizontal="center" vertical="center" wrapText="1"/>
    </xf>
    <xf numFmtId="9" fontId="44" fillId="0" borderId="56" xfId="0" applyNumberFormat="1" applyFont="1" applyBorder="1" applyAlignment="1">
      <alignment horizontal="center" vertical="center" wrapText="1"/>
    </xf>
    <xf numFmtId="9" fontId="44" fillId="0" borderId="27" xfId="0" applyNumberFormat="1" applyFont="1" applyBorder="1" applyAlignment="1">
      <alignment horizontal="center" vertical="center" wrapText="1"/>
    </xf>
    <xf numFmtId="0" fontId="8" fillId="0" borderId="13" xfId="0" applyFont="1" applyBorder="1" applyAlignment="1">
      <alignment horizontal="left" vertical="center" wrapText="1"/>
    </xf>
    <xf numFmtId="0" fontId="8" fillId="0" borderId="16" xfId="0" applyFont="1" applyBorder="1" applyAlignment="1">
      <alignment horizontal="left" vertical="center" wrapText="1"/>
    </xf>
    <xf numFmtId="0" fontId="8" fillId="0" borderId="35" xfId="0" applyFont="1" applyBorder="1" applyAlignment="1">
      <alignment horizontal="left" vertical="center" wrapText="1"/>
    </xf>
    <xf numFmtId="0" fontId="12" fillId="12" borderId="110" xfId="0" applyFont="1" applyFill="1" applyBorder="1" applyAlignment="1">
      <alignment horizontal="right" vertical="center" wrapText="1"/>
    </xf>
    <xf numFmtId="0" fontId="12" fillId="12" borderId="105" xfId="0" applyFont="1" applyFill="1" applyBorder="1" applyAlignment="1">
      <alignment horizontal="right" vertical="center" wrapText="1"/>
    </xf>
    <xf numFmtId="0" fontId="12" fillId="12" borderId="105" xfId="0" applyFont="1" applyFill="1" applyBorder="1" applyAlignment="1">
      <alignment horizontal="left" vertical="center" wrapText="1"/>
    </xf>
    <xf numFmtId="0" fontId="12" fillId="12" borderId="106" xfId="0" applyFont="1" applyFill="1" applyBorder="1" applyAlignment="1">
      <alignment horizontal="left" vertical="center" wrapText="1"/>
    </xf>
    <xf numFmtId="0" fontId="0" fillId="0" borderId="102" xfId="0" applyBorder="1"/>
    <xf numFmtId="0" fontId="0" fillId="0" borderId="103" xfId="0" applyBorder="1"/>
    <xf numFmtId="0" fontId="12" fillId="12" borderId="16" xfId="0" applyFont="1" applyFill="1" applyBorder="1" applyAlignment="1">
      <alignment horizontal="center" vertical="center" wrapText="1"/>
    </xf>
    <xf numFmtId="0" fontId="62" fillId="26" borderId="86" xfId="0" applyFont="1" applyFill="1" applyBorder="1" applyAlignment="1">
      <alignment horizontal="center" vertical="center" textRotation="90" wrapText="1"/>
    </xf>
    <xf numFmtId="0" fontId="62" fillId="26" borderId="87" xfId="0" applyFont="1" applyFill="1" applyBorder="1" applyAlignment="1">
      <alignment horizontal="center" vertical="center" textRotation="90" wrapText="1"/>
    </xf>
    <xf numFmtId="0" fontId="62" fillId="26" borderId="88" xfId="0" applyFont="1" applyFill="1" applyBorder="1" applyAlignment="1">
      <alignment horizontal="center" vertical="center" textRotation="90" wrapText="1"/>
    </xf>
    <xf numFmtId="0" fontId="12" fillId="12" borderId="16" xfId="0" applyFont="1" applyFill="1" applyBorder="1" applyAlignment="1">
      <alignment horizontal="right" vertical="center" wrapText="1"/>
    </xf>
    <xf numFmtId="0" fontId="12" fillId="12" borderId="16" xfId="0" applyFont="1" applyFill="1" applyBorder="1" applyAlignment="1">
      <alignment horizontal="left" vertical="center" wrapText="1"/>
    </xf>
    <xf numFmtId="0" fontId="12" fillId="12" borderId="35" xfId="0" applyFont="1" applyFill="1" applyBorder="1" applyAlignment="1">
      <alignment horizontal="left" vertical="center" wrapText="1"/>
    </xf>
    <xf numFmtId="3" fontId="8" fillId="0" borderId="26" xfId="0" applyNumberFormat="1" applyFont="1" applyBorder="1" applyAlignment="1">
      <alignment horizontal="center" vertical="center" wrapText="1"/>
    </xf>
    <xf numFmtId="3" fontId="8" fillId="0" borderId="56" xfId="0" applyNumberFormat="1" applyFont="1" applyBorder="1" applyAlignment="1">
      <alignment horizontal="center" vertical="center" wrapText="1"/>
    </xf>
    <xf numFmtId="3" fontId="8" fillId="0" borderId="27" xfId="0" applyNumberFormat="1" applyFont="1" applyBorder="1" applyAlignment="1">
      <alignment horizontal="center" vertical="center" wrapText="1"/>
    </xf>
    <xf numFmtId="0" fontId="12" fillId="12" borderId="13" xfId="0" applyFont="1" applyFill="1" applyBorder="1" applyAlignment="1">
      <alignment horizontal="right" vertical="center" wrapText="1"/>
    </xf>
    <xf numFmtId="0" fontId="3" fillId="26" borderId="49" xfId="0" applyFont="1" applyFill="1" applyBorder="1" applyAlignment="1">
      <alignment horizontal="center" vertical="center"/>
    </xf>
    <xf numFmtId="0" fontId="3" fillId="26" borderId="50" xfId="0" applyFont="1" applyFill="1" applyBorder="1" applyAlignment="1">
      <alignment horizontal="center" vertical="center"/>
    </xf>
    <xf numFmtId="0" fontId="87" fillId="26" borderId="95" xfId="0" applyFont="1" applyFill="1" applyBorder="1" applyAlignment="1">
      <alignment horizontal="center" vertical="center"/>
    </xf>
    <xf numFmtId="0" fontId="3" fillId="26" borderId="83" xfId="0" applyFont="1" applyFill="1" applyBorder="1" applyAlignment="1">
      <alignment horizontal="center" vertical="center"/>
    </xf>
    <xf numFmtId="0" fontId="3" fillId="26" borderId="66" xfId="0" applyFont="1" applyFill="1" applyBorder="1" applyAlignment="1">
      <alignment horizontal="center" vertical="center"/>
    </xf>
    <xf numFmtId="0" fontId="87" fillId="26" borderId="97" xfId="0" applyFont="1" applyFill="1" applyBorder="1" applyAlignment="1">
      <alignment horizontal="center" vertical="center" wrapText="1"/>
    </xf>
    <xf numFmtId="0" fontId="87" fillId="26" borderId="17" xfId="0" applyFont="1" applyFill="1" applyBorder="1" applyAlignment="1">
      <alignment horizontal="center" vertical="center"/>
    </xf>
    <xf numFmtId="0" fontId="87" fillId="26" borderId="18" xfId="0" applyFont="1" applyFill="1" applyBorder="1" applyAlignment="1">
      <alignment horizontal="center" vertical="center"/>
    </xf>
    <xf numFmtId="0" fontId="87" fillId="26" borderId="94" xfId="0" applyFont="1" applyFill="1" applyBorder="1" applyAlignment="1">
      <alignment horizontal="center" vertical="center"/>
    </xf>
    <xf numFmtId="0" fontId="3" fillId="26" borderId="0" xfId="0" applyFont="1" applyFill="1" applyAlignment="1">
      <alignment horizontal="center" vertical="center"/>
    </xf>
    <xf numFmtId="0" fontId="2" fillId="2" borderId="42"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0" fillId="0" borderId="0" xfId="0" applyAlignment="1">
      <alignment horizontal="center" vertical="center" textRotation="90"/>
    </xf>
    <xf numFmtId="0" fontId="1" fillId="0" borderId="0" xfId="0" applyFont="1" applyAlignment="1">
      <alignment horizontal="center" vertical="center" textRotation="90"/>
    </xf>
    <xf numFmtId="0" fontId="0" fillId="0" borderId="0" xfId="0" applyAlignment="1">
      <alignment horizontal="center"/>
    </xf>
    <xf numFmtId="0" fontId="12" fillId="12" borderId="13" xfId="0" applyFont="1" applyFill="1" applyBorder="1" applyAlignment="1">
      <alignment horizontal="center" vertical="center" wrapText="1"/>
    </xf>
    <xf numFmtId="0" fontId="0" fillId="12" borderId="13" xfId="0" applyFill="1" applyBorder="1" applyAlignment="1">
      <alignment horizontal="center"/>
    </xf>
    <xf numFmtId="0" fontId="0" fillId="12" borderId="16" xfId="0" applyFill="1" applyBorder="1" applyAlignment="1">
      <alignment horizontal="center"/>
    </xf>
    <xf numFmtId="0" fontId="116" fillId="0" borderId="43" xfId="0" applyFont="1" applyBorder="1" applyAlignment="1">
      <alignment horizontal="center" vertical="center" wrapText="1"/>
    </xf>
    <xf numFmtId="0" fontId="116" fillId="0" borderId="66" xfId="0" applyFont="1" applyBorder="1" applyAlignment="1">
      <alignment horizontal="center" vertical="center" wrapText="1"/>
    </xf>
    <xf numFmtId="0" fontId="117" fillId="24" borderId="1" xfId="0" applyFont="1" applyFill="1" applyBorder="1" applyAlignment="1">
      <alignment horizontal="center" vertical="center"/>
    </xf>
    <xf numFmtId="0" fontId="117" fillId="24" borderId="2" xfId="0" applyFont="1" applyFill="1" applyBorder="1" applyAlignment="1">
      <alignment horizontal="center" vertical="center"/>
    </xf>
    <xf numFmtId="0" fontId="117" fillId="24" borderId="4" xfId="0" applyFont="1" applyFill="1" applyBorder="1" applyAlignment="1">
      <alignment horizontal="center" vertical="center"/>
    </xf>
    <xf numFmtId="0" fontId="104" fillId="17" borderId="51" xfId="0" applyFont="1" applyFill="1" applyBorder="1" applyAlignment="1">
      <alignment horizontal="center" vertical="center"/>
    </xf>
    <xf numFmtId="0" fontId="104" fillId="17" borderId="52" xfId="0" applyFont="1" applyFill="1" applyBorder="1" applyAlignment="1">
      <alignment horizontal="center" vertical="center"/>
    </xf>
    <xf numFmtId="0" fontId="104" fillId="17" borderId="53" xfId="0" applyFont="1" applyFill="1" applyBorder="1" applyAlignment="1">
      <alignment horizontal="center" vertical="center"/>
    </xf>
    <xf numFmtId="0" fontId="117" fillId="24" borderId="13" xfId="0" applyFont="1" applyFill="1" applyBorder="1" applyAlignment="1">
      <alignment horizontal="center" vertical="center"/>
    </xf>
    <xf numFmtId="0" fontId="117" fillId="24" borderId="16" xfId="0" applyFont="1" applyFill="1" applyBorder="1" applyAlignment="1">
      <alignment horizontal="center" vertical="center"/>
    </xf>
    <xf numFmtId="0" fontId="117" fillId="24" borderId="35" xfId="0" applyFont="1" applyFill="1" applyBorder="1" applyAlignment="1">
      <alignment horizontal="center" vertical="center"/>
    </xf>
    <xf numFmtId="0" fontId="104" fillId="0" borderId="0" xfId="0" applyFont="1" applyAlignment="1">
      <alignment horizontal="center" vertical="center"/>
    </xf>
    <xf numFmtId="0" fontId="3" fillId="11" borderId="0" xfId="0" applyFont="1" applyFill="1" applyAlignment="1">
      <alignment horizontal="center" vertical="center" wrapText="1"/>
    </xf>
    <xf numFmtId="15" fontId="3" fillId="26" borderId="0" xfId="0" applyNumberFormat="1" applyFont="1" applyFill="1" applyAlignment="1" applyProtection="1">
      <alignment horizontal="center" vertical="center" wrapText="1"/>
      <protection locked="0"/>
    </xf>
    <xf numFmtId="0" fontId="0" fillId="26" borderId="0" xfId="0" applyFill="1" applyAlignment="1" applyProtection="1">
      <alignment horizontal="center" vertical="center"/>
      <protection locked="0"/>
    </xf>
    <xf numFmtId="0" fontId="0" fillId="26" borderId="50" xfId="0" applyFill="1" applyBorder="1" applyAlignment="1" applyProtection="1">
      <alignment horizontal="center" vertical="center"/>
      <protection locked="0"/>
    </xf>
    <xf numFmtId="0" fontId="3" fillId="26" borderId="0" xfId="0" applyFont="1" applyFill="1" applyAlignment="1" applyProtection="1">
      <alignment horizontal="center" vertical="center"/>
      <protection locked="0"/>
    </xf>
    <xf numFmtId="0" fontId="3" fillId="26" borderId="5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60" fillId="0" borderId="0" xfId="0" applyFont="1" applyAlignment="1">
      <alignment horizontal="left" vertical="center" wrapText="1"/>
    </xf>
    <xf numFmtId="15" fontId="123" fillId="26" borderId="0" xfId="0" applyNumberFormat="1" applyFont="1" applyFill="1" applyAlignment="1" applyProtection="1">
      <alignment horizontal="center" vertical="center" wrapText="1"/>
      <protection locked="0"/>
    </xf>
    <xf numFmtId="15" fontId="3" fillId="0" borderId="0" xfId="0" applyNumberFormat="1" applyFont="1" applyAlignment="1" applyProtection="1">
      <alignment horizontal="center" vertical="center" wrapText="1"/>
      <protection locked="0"/>
    </xf>
    <xf numFmtId="0" fontId="27" fillId="25" borderId="2" xfId="0" applyFont="1" applyFill="1" applyBorder="1" applyAlignment="1">
      <alignment horizontal="center" vertical="center" wrapText="1"/>
    </xf>
    <xf numFmtId="0" fontId="137" fillId="11" borderId="2" xfId="0" applyFont="1" applyFill="1" applyBorder="1" applyAlignment="1">
      <alignment horizontal="center" vertical="center" wrapText="1"/>
    </xf>
    <xf numFmtId="0" fontId="25" fillId="11" borderId="2" xfId="0" applyFont="1" applyFill="1" applyBorder="1" applyAlignment="1">
      <alignment horizontal="center" vertical="center" wrapText="1"/>
    </xf>
    <xf numFmtId="0" fontId="0" fillId="24" borderId="13" xfId="0" applyFill="1" applyBorder="1" applyAlignment="1">
      <alignment horizontal="center"/>
    </xf>
    <xf numFmtId="0" fontId="0" fillId="24" borderId="16" xfId="0" applyFill="1" applyBorder="1" applyAlignment="1">
      <alignment horizontal="center"/>
    </xf>
    <xf numFmtId="0" fontId="0" fillId="24" borderId="35" xfId="0" applyFill="1" applyBorder="1" applyAlignment="1">
      <alignment horizontal="center"/>
    </xf>
    <xf numFmtId="0" fontId="25" fillId="25" borderId="56"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137" fillId="11" borderId="3"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116" fillId="11" borderId="86" xfId="0" applyFont="1" applyFill="1" applyBorder="1" applyAlignment="1">
      <alignment horizontal="center" vertical="center" wrapText="1"/>
    </xf>
    <xf numFmtId="0" fontId="116" fillId="11" borderId="87" xfId="0" applyFont="1" applyFill="1" applyBorder="1" applyAlignment="1">
      <alignment horizontal="center" vertical="center" wrapText="1"/>
    </xf>
    <xf numFmtId="0" fontId="116" fillId="11" borderId="17" xfId="0" applyFont="1" applyFill="1" applyBorder="1" applyAlignment="1">
      <alignment horizontal="center" vertical="center" wrapText="1"/>
    </xf>
    <xf numFmtId="0" fontId="116" fillId="11" borderId="18" xfId="0" applyFont="1" applyFill="1" applyBorder="1" applyAlignment="1">
      <alignment horizontal="center" vertical="center" wrapText="1"/>
    </xf>
    <xf numFmtId="0" fontId="27" fillId="11" borderId="26" xfId="0" applyFont="1" applyFill="1" applyBorder="1" applyAlignment="1">
      <alignment horizontal="center" vertical="center" wrapText="1"/>
    </xf>
    <xf numFmtId="0" fontId="13" fillId="0" borderId="49" xfId="0" applyFont="1" applyBorder="1" applyAlignment="1">
      <alignment horizontal="center" vertical="center"/>
    </xf>
    <xf numFmtId="0" fontId="13" fillId="0" borderId="0" xfId="0" applyFont="1" applyAlignment="1">
      <alignment horizontal="center" vertical="center"/>
    </xf>
    <xf numFmtId="0" fontId="13" fillId="26" borderId="1" xfId="0" applyFont="1" applyFill="1" applyBorder="1" applyAlignment="1">
      <alignment horizontal="center" vertical="center" wrapText="1"/>
    </xf>
    <xf numFmtId="0" fontId="13" fillId="26" borderId="2" xfId="0" applyFont="1" applyFill="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27" fillId="0" borderId="5" xfId="0" applyFont="1" applyBorder="1" applyAlignment="1">
      <alignment horizontal="center" vertical="center" wrapText="1"/>
    </xf>
    <xf numFmtId="0" fontId="106" fillId="24" borderId="100" xfId="0" applyFont="1" applyFill="1" applyBorder="1" applyAlignment="1">
      <alignment horizontal="center" vertical="center" wrapText="1"/>
    </xf>
    <xf numFmtId="0" fontId="106" fillId="24" borderId="87" xfId="0" applyFont="1" applyFill="1" applyBorder="1" applyAlignment="1">
      <alignment horizontal="center" vertical="center" wrapText="1"/>
    </xf>
    <xf numFmtId="0" fontId="106" fillId="24" borderId="43" xfId="0" applyFont="1" applyFill="1" applyBorder="1" applyAlignment="1">
      <alignment horizontal="center" vertical="center" wrapText="1"/>
    </xf>
    <xf numFmtId="0" fontId="54" fillId="0" borderId="48" xfId="0" applyFont="1" applyBorder="1" applyAlignment="1">
      <alignment horizontal="center" vertical="center" wrapText="1"/>
    </xf>
    <xf numFmtId="0" fontId="105" fillId="26" borderId="3" xfId="0" applyFont="1" applyFill="1" applyBorder="1" applyAlignment="1">
      <alignment horizontal="center" wrapText="1"/>
    </xf>
    <xf numFmtId="0" fontId="105" fillId="26" borderId="5" xfId="0" applyFont="1" applyFill="1" applyBorder="1" applyAlignment="1">
      <alignment horizontal="center" wrapText="1"/>
    </xf>
    <xf numFmtId="0" fontId="105" fillId="26" borderId="56" xfId="0" applyFont="1" applyFill="1" applyBorder="1" applyAlignment="1">
      <alignment horizontal="center" wrapText="1"/>
    </xf>
    <xf numFmtId="0" fontId="53" fillId="24" borderId="100" xfId="0" applyFont="1" applyFill="1" applyBorder="1" applyAlignment="1">
      <alignment horizontal="center" vertical="center" wrapText="1"/>
    </xf>
    <xf numFmtId="0" fontId="53" fillId="24" borderId="87" xfId="0" applyFont="1" applyFill="1" applyBorder="1" applyAlignment="1">
      <alignment horizontal="center" vertical="center" wrapText="1"/>
    </xf>
    <xf numFmtId="0" fontId="53" fillId="24" borderId="43" xfId="0" applyFont="1" applyFill="1" applyBorder="1" applyAlignment="1">
      <alignment horizontal="center" vertical="center" wrapText="1"/>
    </xf>
    <xf numFmtId="0" fontId="53" fillId="24" borderId="78" xfId="0" applyFont="1" applyFill="1" applyBorder="1" applyAlignment="1">
      <alignment horizontal="center" vertical="center" wrapText="1"/>
    </xf>
    <xf numFmtId="0" fontId="53" fillId="24" borderId="0" xfId="0" applyFont="1" applyFill="1" applyAlignment="1">
      <alignment horizontal="center" vertical="center" wrapText="1"/>
    </xf>
    <xf numFmtId="0" fontId="53" fillId="24" borderId="79" xfId="0" applyFont="1" applyFill="1" applyBorder="1" applyAlignment="1">
      <alignment horizontal="center" vertical="center" wrapText="1"/>
    </xf>
    <xf numFmtId="0" fontId="61" fillId="25" borderId="0" xfId="0" applyFont="1" applyFill="1" applyAlignment="1">
      <alignment horizontal="center" vertical="center" wrapText="1"/>
    </xf>
    <xf numFmtId="0" fontId="61" fillId="25" borderId="79" xfId="0" applyFont="1" applyFill="1" applyBorder="1" applyAlignment="1">
      <alignment horizontal="center" vertical="center" wrapText="1"/>
    </xf>
    <xf numFmtId="0" fontId="0" fillId="11" borderId="86" xfId="0" applyFill="1" applyBorder="1" applyAlignment="1">
      <alignment horizontal="center"/>
    </xf>
    <xf numFmtId="0" fontId="0" fillId="11" borderId="87" xfId="0" applyFill="1" applyBorder="1" applyAlignment="1">
      <alignment horizontal="center"/>
    </xf>
    <xf numFmtId="0" fontId="0" fillId="11" borderId="88" xfId="0" applyFill="1" applyBorder="1" applyAlignment="1">
      <alignment horizontal="center"/>
    </xf>
    <xf numFmtId="0" fontId="0" fillId="11" borderId="49" xfId="0" applyFill="1" applyBorder="1" applyAlignment="1">
      <alignment horizontal="center"/>
    </xf>
    <xf numFmtId="0" fontId="0" fillId="11" borderId="0" xfId="0" applyFill="1" applyAlignment="1">
      <alignment horizontal="center"/>
    </xf>
    <xf numFmtId="0" fontId="0" fillId="11" borderId="50" xfId="0" applyFill="1" applyBorder="1" applyAlignment="1">
      <alignment horizontal="center"/>
    </xf>
    <xf numFmtId="0" fontId="0" fillId="11" borderId="51"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105" fillId="26" borderId="49" xfId="0" applyFont="1" applyFill="1" applyBorder="1" applyAlignment="1">
      <alignment vertical="center" wrapText="1"/>
    </xf>
    <xf numFmtId="0" fontId="105" fillId="26" borderId="0" xfId="0" applyFont="1" applyFill="1" applyAlignment="1">
      <alignment vertical="center" wrapText="1"/>
    </xf>
    <xf numFmtId="0" fontId="105" fillId="26" borderId="50" xfId="0" applyFont="1" applyFill="1" applyBorder="1" applyAlignment="1">
      <alignment vertical="center" wrapText="1"/>
    </xf>
    <xf numFmtId="0" fontId="105" fillId="18" borderId="49" xfId="0" applyFont="1" applyFill="1" applyBorder="1" applyAlignment="1">
      <alignment vertical="center" wrapText="1"/>
    </xf>
    <xf numFmtId="0" fontId="105" fillId="18" borderId="0" xfId="0" applyFont="1" applyFill="1" applyAlignment="1">
      <alignment vertical="center" wrapText="1"/>
    </xf>
    <xf numFmtId="0" fontId="105" fillId="18" borderId="50" xfId="0" applyFont="1" applyFill="1" applyBorder="1" applyAlignment="1">
      <alignment vertical="center" wrapText="1"/>
    </xf>
    <xf numFmtId="0" fontId="105" fillId="26" borderId="0" xfId="0" applyFont="1" applyFill="1" applyAlignment="1">
      <alignment horizontal="left" vertical="center" wrapText="1"/>
    </xf>
    <xf numFmtId="0" fontId="105" fillId="26" borderId="50" xfId="0" applyFont="1" applyFill="1" applyBorder="1" applyAlignment="1">
      <alignment horizontal="left" vertical="center" wrapText="1"/>
    </xf>
    <xf numFmtId="0" fontId="58" fillId="0" borderId="49" xfId="0" applyFont="1" applyBorder="1" applyAlignment="1">
      <alignment horizontal="center" vertical="center" wrapText="1"/>
    </xf>
    <xf numFmtId="175" fontId="61" fillId="19" borderId="4" xfId="7" applyNumberFormat="1" applyFont="1" applyFill="1" applyBorder="1" applyAlignment="1" applyProtection="1">
      <alignment horizontal="center" vertical="center"/>
    </xf>
    <xf numFmtId="10" fontId="61" fillId="19" borderId="4" xfId="7" applyNumberFormat="1" applyFont="1" applyFill="1" applyBorder="1" applyAlignment="1" applyProtection="1">
      <alignment horizontal="center" vertical="center"/>
    </xf>
    <xf numFmtId="10" fontId="61" fillId="19" borderId="9" xfId="7" applyNumberFormat="1" applyFont="1" applyFill="1" applyBorder="1" applyAlignment="1" applyProtection="1">
      <alignment horizontal="center" vertical="center"/>
    </xf>
    <xf numFmtId="0" fontId="61" fillId="0" borderId="7" xfId="0" applyFont="1" applyBorder="1" applyAlignment="1">
      <alignment horizontal="center" vertical="center"/>
    </xf>
    <xf numFmtId="170" fontId="61" fillId="0" borderId="2" xfId="0" applyNumberFormat="1" applyFont="1" applyBorder="1" applyAlignment="1">
      <alignment horizontal="center" vertical="center"/>
    </xf>
    <xf numFmtId="170" fontId="61" fillId="19" borderId="2" xfId="0" applyNumberFormat="1" applyFont="1" applyFill="1" applyBorder="1" applyAlignment="1">
      <alignment horizontal="center" vertical="center"/>
    </xf>
    <xf numFmtId="0" fontId="61" fillId="19" borderId="2" xfId="0" applyFont="1" applyFill="1" applyBorder="1" applyAlignment="1">
      <alignment horizontal="center" vertical="center"/>
    </xf>
    <xf numFmtId="0" fontId="61" fillId="19" borderId="7" xfId="0" applyFont="1" applyFill="1" applyBorder="1" applyAlignment="1">
      <alignment horizontal="center" vertical="center"/>
    </xf>
    <xf numFmtId="0" fontId="3" fillId="26" borderId="22" xfId="0" applyFont="1" applyFill="1" applyBorder="1" applyAlignment="1">
      <alignment horizontal="center" vertical="center"/>
    </xf>
    <xf numFmtId="0" fontId="3" fillId="26" borderId="23" xfId="0" applyFont="1" applyFill="1" applyBorder="1" applyAlignment="1">
      <alignment horizontal="center" vertical="center"/>
    </xf>
    <xf numFmtId="0" fontId="2" fillId="26" borderId="4" xfId="0" applyFont="1" applyFill="1" applyBorder="1" applyAlignment="1">
      <alignment horizontal="center" vertical="center" wrapText="1"/>
    </xf>
    <xf numFmtId="3" fontId="59" fillId="19" borderId="31" xfId="0" applyNumberFormat="1" applyFont="1" applyFill="1" applyBorder="1" applyAlignment="1">
      <alignment horizontal="center" vertical="center" wrapText="1"/>
    </xf>
    <xf numFmtId="0" fontId="59" fillId="19" borderId="95" xfId="0" applyFont="1" applyFill="1" applyBorder="1" applyAlignment="1">
      <alignment horizontal="center" vertical="center" wrapText="1"/>
    </xf>
    <xf numFmtId="0" fontId="59" fillId="19" borderId="48" xfId="0" applyFont="1" applyFill="1" applyBorder="1" applyAlignment="1">
      <alignment horizontal="center" vertical="center" wrapText="1"/>
    </xf>
    <xf numFmtId="0" fontId="61" fillId="19" borderId="11" xfId="0" applyFont="1" applyFill="1" applyBorder="1" applyAlignment="1">
      <alignment horizontal="center" vertical="center"/>
    </xf>
    <xf numFmtId="0" fontId="61" fillId="19" borderId="80" xfId="0" applyFont="1" applyFill="1" applyBorder="1" applyAlignment="1">
      <alignment horizontal="center" vertical="center"/>
    </xf>
    <xf numFmtId="0" fontId="61" fillId="19" borderId="81" xfId="0" applyFont="1" applyFill="1" applyBorder="1" applyAlignment="1">
      <alignment horizontal="center" vertical="center"/>
    </xf>
    <xf numFmtId="2" fontId="61" fillId="19" borderId="11" xfId="0" applyNumberFormat="1" applyFont="1" applyFill="1" applyBorder="1" applyAlignment="1">
      <alignment horizontal="center" vertical="center"/>
    </xf>
    <xf numFmtId="0" fontId="61" fillId="0" borderId="81" xfId="0" applyFont="1" applyBorder="1" applyAlignment="1">
      <alignment horizontal="center" vertical="center"/>
    </xf>
    <xf numFmtId="3" fontId="61" fillId="19" borderId="1" xfId="0" applyNumberFormat="1" applyFont="1" applyFill="1" applyBorder="1" applyAlignment="1">
      <alignment horizontal="center" vertical="center" wrapText="1"/>
    </xf>
    <xf numFmtId="0" fontId="61" fillId="19" borderId="1" xfId="0" applyFont="1" applyFill="1" applyBorder="1" applyAlignment="1">
      <alignment horizontal="center" vertical="center" wrapText="1"/>
    </xf>
    <xf numFmtId="0" fontId="61" fillId="19" borderId="6" xfId="0" applyFont="1" applyFill="1" applyBorder="1" applyAlignment="1">
      <alignment horizontal="center" vertical="center" wrapText="1"/>
    </xf>
    <xf numFmtId="2" fontId="61" fillId="19" borderId="2" xfId="0" applyNumberFormat="1" applyFont="1" applyFill="1" applyBorder="1" applyAlignment="1">
      <alignment horizontal="center" vertical="center"/>
    </xf>
    <xf numFmtId="0" fontId="58" fillId="26" borderId="0" xfId="0" applyFont="1" applyFill="1" applyAlignment="1">
      <alignment horizontal="left" vertical="center"/>
    </xf>
    <xf numFmtId="0" fontId="58" fillId="26" borderId="50" xfId="0" applyFont="1" applyFill="1" applyBorder="1" applyAlignment="1">
      <alignment horizontal="left" vertical="center"/>
    </xf>
    <xf numFmtId="0" fontId="97" fillId="26" borderId="0" xfId="0" applyFont="1" applyFill="1" applyAlignment="1">
      <alignment horizontal="left"/>
    </xf>
    <xf numFmtId="0" fontId="97" fillId="26" borderId="50" xfId="0" applyFont="1" applyFill="1" applyBorder="1" applyAlignment="1">
      <alignment horizontal="left"/>
    </xf>
    <xf numFmtId="3" fontId="59" fillId="26" borderId="31" xfId="0" applyNumberFormat="1" applyFont="1" applyFill="1" applyBorder="1" applyAlignment="1">
      <alignment horizontal="center" vertical="center" wrapText="1"/>
    </xf>
    <xf numFmtId="0" fontId="59" fillId="26" borderId="95" xfId="0" applyFont="1" applyFill="1" applyBorder="1" applyAlignment="1">
      <alignment horizontal="center" vertical="center" wrapText="1"/>
    </xf>
    <xf numFmtId="0" fontId="59" fillId="26" borderId="48" xfId="0" applyFont="1" applyFill="1" applyBorder="1" applyAlignment="1">
      <alignment horizontal="center" vertical="center" wrapText="1"/>
    </xf>
    <xf numFmtId="0" fontId="61" fillId="26" borderId="11" xfId="0" applyFont="1" applyFill="1" applyBorder="1" applyAlignment="1">
      <alignment horizontal="center" vertical="center"/>
    </xf>
    <xf numFmtId="0" fontId="61" fillId="26" borderId="80" xfId="0" applyFont="1" applyFill="1" applyBorder="1" applyAlignment="1">
      <alignment horizontal="center" vertical="center"/>
    </xf>
    <xf numFmtId="0" fontId="61" fillId="26" borderId="81" xfId="0" applyFont="1" applyFill="1" applyBorder="1" applyAlignment="1">
      <alignment horizontal="center" vertical="center"/>
    </xf>
    <xf numFmtId="2" fontId="61" fillId="26" borderId="11" xfId="0" applyNumberFormat="1" applyFont="1" applyFill="1" applyBorder="1" applyAlignment="1">
      <alignment horizontal="center" vertical="center"/>
    </xf>
    <xf numFmtId="0" fontId="2" fillId="26" borderId="42" xfId="0" applyFont="1" applyFill="1" applyBorder="1" applyAlignment="1">
      <alignment horizontal="center" vertical="center" wrapText="1"/>
    </xf>
    <xf numFmtId="0" fontId="2" fillId="26" borderId="48" xfId="0" applyFont="1" applyFill="1" applyBorder="1" applyAlignment="1">
      <alignment horizontal="center" vertical="center" wrapText="1"/>
    </xf>
    <xf numFmtId="0" fontId="2" fillId="26" borderId="81" xfId="0" applyFont="1" applyFill="1" applyBorder="1" applyAlignment="1">
      <alignment horizontal="center" vertical="center" wrapText="1"/>
    </xf>
    <xf numFmtId="0" fontId="2" fillId="26" borderId="100" xfId="0" applyFont="1" applyFill="1" applyBorder="1" applyAlignment="1">
      <alignment horizontal="center" vertical="center" wrapText="1"/>
    </xf>
    <xf numFmtId="0" fontId="2" fillId="26" borderId="78" xfId="0" applyFont="1" applyFill="1" applyBorder="1" applyAlignment="1">
      <alignment horizontal="center" vertical="center" wrapText="1"/>
    </xf>
    <xf numFmtId="0" fontId="2" fillId="26" borderId="83" xfId="0" applyFont="1" applyFill="1" applyBorder="1" applyAlignment="1">
      <alignment horizontal="center" vertical="center" wrapText="1"/>
    </xf>
    <xf numFmtId="0" fontId="90" fillId="25" borderId="3" xfId="0" applyFont="1" applyFill="1" applyBorder="1" applyAlignment="1">
      <alignment horizontal="center" vertical="center" wrapText="1"/>
    </xf>
    <xf numFmtId="0" fontId="90" fillId="25" borderId="5" xfId="0" applyFont="1" applyFill="1" applyBorder="1" applyAlignment="1">
      <alignment horizontal="center" vertical="center" wrapText="1"/>
    </xf>
    <xf numFmtId="0" fontId="90" fillId="25" borderId="56" xfId="0" applyFont="1" applyFill="1" applyBorder="1" applyAlignment="1">
      <alignment horizontal="center" vertical="center" wrapText="1"/>
    </xf>
    <xf numFmtId="0" fontId="58" fillId="26" borderId="0" xfId="0" applyFont="1" applyFill="1" applyAlignment="1">
      <alignment horizontal="right" vertical="center" wrapText="1"/>
    </xf>
    <xf numFmtId="0" fontId="61" fillId="0" borderId="18" xfId="0" applyFont="1" applyBorder="1" applyAlignment="1">
      <alignment horizontal="center" vertical="center" wrapText="1"/>
    </xf>
    <xf numFmtId="0" fontId="61" fillId="0" borderId="66" xfId="0" applyFont="1" applyBorder="1" applyAlignment="1">
      <alignment horizontal="center" vertical="center" wrapText="1"/>
    </xf>
    <xf numFmtId="0" fontId="61" fillId="0" borderId="3" xfId="0" applyFont="1" applyBorder="1" applyAlignment="1">
      <alignment horizontal="center" vertical="center" wrapText="1"/>
    </xf>
    <xf numFmtId="0" fontId="3" fillId="26" borderId="2" xfId="0" applyFont="1" applyFill="1" applyBorder="1" applyAlignment="1">
      <alignment horizontal="center" vertical="center"/>
    </xf>
    <xf numFmtId="15" fontId="97" fillId="26" borderId="0" xfId="0" applyNumberFormat="1" applyFont="1" applyFill="1" applyAlignment="1">
      <alignment horizontal="center"/>
    </xf>
    <xf numFmtId="15" fontId="97" fillId="26" borderId="0" xfId="0" applyNumberFormat="1" applyFont="1" applyFill="1" applyAlignment="1">
      <alignment horizontal="center" vertical="center"/>
    </xf>
    <xf numFmtId="0" fontId="97" fillId="26" borderId="0" xfId="0" applyFont="1" applyFill="1" applyAlignment="1">
      <alignment horizontal="center" vertical="center"/>
    </xf>
    <xf numFmtId="0" fontId="84" fillId="11" borderId="0" xfId="0" applyFont="1" applyFill="1" applyAlignment="1">
      <alignment horizontal="right" vertical="center"/>
    </xf>
    <xf numFmtId="184" fontId="58" fillId="26" borderId="0" xfId="0" applyNumberFormat="1" applyFont="1" applyFill="1" applyAlignment="1">
      <alignment horizontal="center" vertical="center"/>
    </xf>
    <xf numFmtId="0" fontId="84" fillId="11" borderId="0" xfId="0" applyFont="1" applyFill="1" applyAlignment="1">
      <alignment horizontal="right" vertical="center" wrapText="1"/>
    </xf>
    <xf numFmtId="3" fontId="59" fillId="26" borderId="95" xfId="0" applyNumberFormat="1" applyFont="1" applyFill="1" applyBorder="1" applyAlignment="1">
      <alignment horizontal="center" vertical="center" wrapText="1"/>
    </xf>
    <xf numFmtId="0" fontId="60" fillId="26" borderId="0" xfId="0" applyFont="1" applyFill="1" applyAlignment="1">
      <alignment horizontal="center" vertical="center" wrapText="1"/>
    </xf>
    <xf numFmtId="0" fontId="53" fillId="0" borderId="112" xfId="0" applyFont="1" applyBorder="1" applyAlignment="1" applyProtection="1">
      <alignment horizontal="right" vertical="center"/>
      <protection locked="0"/>
    </xf>
    <xf numFmtId="0" fontId="53" fillId="0" borderId="114" xfId="0" applyFont="1" applyBorder="1" applyAlignment="1" applyProtection="1">
      <alignment horizontal="right" vertical="center"/>
      <protection locked="0"/>
    </xf>
    <xf numFmtId="0" fontId="60" fillId="0" borderId="86" xfId="0" applyFont="1" applyBorder="1" applyAlignment="1">
      <alignment horizontal="center" vertical="center" wrapText="1"/>
    </xf>
    <xf numFmtId="0" fontId="60" fillId="0" borderId="49" xfId="0" applyFont="1" applyBorder="1" applyAlignment="1">
      <alignment horizontal="center" vertical="center" wrapText="1"/>
    </xf>
    <xf numFmtId="0" fontId="60" fillId="0" borderId="48" xfId="0" applyFont="1" applyBorder="1" applyAlignment="1">
      <alignment horizontal="center" vertical="center" wrapText="1"/>
    </xf>
    <xf numFmtId="0" fontId="84" fillId="24" borderId="100" xfId="0" applyFont="1" applyFill="1" applyBorder="1" applyAlignment="1" applyProtection="1">
      <alignment horizontal="center" vertical="center"/>
      <protection locked="0"/>
    </xf>
    <xf numFmtId="0" fontId="84" fillId="24" borderId="87" xfId="0" applyFont="1" applyFill="1" applyBorder="1" applyAlignment="1" applyProtection="1">
      <alignment horizontal="center" vertical="center"/>
      <protection locked="0"/>
    </xf>
    <xf numFmtId="0" fontId="84" fillId="24" borderId="83" xfId="0" applyFont="1" applyFill="1" applyBorder="1" applyAlignment="1" applyProtection="1">
      <alignment horizontal="center" vertical="center"/>
      <protection locked="0"/>
    </xf>
    <xf numFmtId="0" fontId="84" fillId="24" borderId="18" xfId="0" applyFont="1" applyFill="1" applyBorder="1" applyAlignment="1" applyProtection="1">
      <alignment horizontal="center" vertical="center"/>
      <protection locked="0"/>
    </xf>
    <xf numFmtId="0" fontId="101" fillId="25" borderId="66" xfId="0" applyFont="1" applyFill="1" applyBorder="1" applyAlignment="1">
      <alignment horizontal="center" vertical="center" wrapText="1"/>
    </xf>
    <xf numFmtId="0" fontId="61" fillId="25" borderId="81" xfId="0" applyFont="1" applyFill="1" applyBorder="1" applyAlignment="1">
      <alignment horizontal="center" vertical="center" wrapText="1"/>
    </xf>
    <xf numFmtId="0" fontId="61" fillId="25" borderId="83" xfId="0" applyFont="1" applyFill="1" applyBorder="1" applyAlignment="1">
      <alignment horizontal="center" vertical="center" wrapText="1"/>
    </xf>
    <xf numFmtId="0" fontId="61" fillId="0" borderId="5" xfId="0" applyFont="1" applyBorder="1" applyAlignment="1">
      <alignment horizontal="center" vertical="center" wrapText="1"/>
    </xf>
    <xf numFmtId="0" fontId="2" fillId="26" borderId="86" xfId="0" applyFont="1" applyFill="1" applyBorder="1" applyAlignment="1">
      <alignment horizontal="center" vertical="center" wrapText="1"/>
    </xf>
    <xf numFmtId="0" fontId="2" fillId="26" borderId="51" xfId="0" applyFont="1" applyFill="1" applyBorder="1" applyAlignment="1">
      <alignment horizontal="center" vertical="center" wrapText="1"/>
    </xf>
    <xf numFmtId="0" fontId="2" fillId="26" borderId="43" xfId="0" applyFont="1" applyFill="1" applyBorder="1" applyAlignment="1">
      <alignment horizontal="center" vertical="center" wrapText="1"/>
    </xf>
    <xf numFmtId="0" fontId="2" fillId="26" borderId="98" xfId="0" applyFont="1" applyFill="1" applyBorder="1" applyAlignment="1">
      <alignment horizontal="center" vertical="center" wrapText="1"/>
    </xf>
    <xf numFmtId="3" fontId="61" fillId="19" borderId="95" xfId="0" applyNumberFormat="1" applyFont="1" applyFill="1" applyBorder="1" applyAlignment="1">
      <alignment horizontal="center" vertical="center" wrapText="1"/>
    </xf>
    <xf numFmtId="0" fontId="61" fillId="19" borderId="95" xfId="0" applyFont="1" applyFill="1" applyBorder="1" applyAlignment="1">
      <alignment horizontal="center" vertical="center" wrapText="1"/>
    </xf>
    <xf numFmtId="0" fontId="61" fillId="19" borderId="59" xfId="0" applyFont="1" applyFill="1" applyBorder="1" applyAlignment="1">
      <alignment horizontal="center" vertical="center" wrapText="1"/>
    </xf>
    <xf numFmtId="3" fontId="59" fillId="19" borderId="42" xfId="0" applyNumberFormat="1" applyFont="1" applyFill="1" applyBorder="1" applyAlignment="1">
      <alignment horizontal="center" vertical="center" wrapText="1"/>
    </xf>
    <xf numFmtId="0" fontId="59" fillId="19" borderId="59" xfId="0" applyFont="1" applyFill="1" applyBorder="1" applyAlignment="1">
      <alignment horizontal="center" vertical="center" wrapText="1"/>
    </xf>
    <xf numFmtId="3" fontId="59" fillId="19" borderId="95" xfId="0" applyNumberFormat="1" applyFont="1" applyFill="1" applyBorder="1" applyAlignment="1">
      <alignment horizontal="center" vertical="center" wrapText="1"/>
    </xf>
    <xf numFmtId="0" fontId="93" fillId="26" borderId="112" xfId="0" applyFont="1" applyFill="1" applyBorder="1" applyAlignment="1" applyProtection="1">
      <alignment horizontal="center" vertical="center"/>
      <protection locked="0"/>
    </xf>
    <xf numFmtId="0" fontId="93" fillId="26" borderId="113" xfId="0" applyFont="1" applyFill="1" applyBorder="1" applyAlignment="1" applyProtection="1">
      <alignment horizontal="center" vertical="center"/>
      <protection locked="0"/>
    </xf>
    <xf numFmtId="0" fontId="84" fillId="24" borderId="13" xfId="0" applyFont="1" applyFill="1" applyBorder="1" applyAlignment="1" applyProtection="1">
      <alignment horizontal="center" vertical="center"/>
      <protection locked="0"/>
    </xf>
    <xf numFmtId="0" fontId="84" fillId="24" borderId="16" xfId="0" applyFont="1" applyFill="1" applyBorder="1" applyAlignment="1" applyProtection="1">
      <alignment horizontal="center" vertical="center"/>
      <protection locked="0"/>
    </xf>
    <xf numFmtId="0" fontId="84" fillId="24" borderId="35" xfId="0" applyFont="1" applyFill="1" applyBorder="1" applyAlignment="1" applyProtection="1">
      <alignment horizontal="center" vertical="center"/>
      <protection locked="0"/>
    </xf>
    <xf numFmtId="0" fontId="3" fillId="19" borderId="95" xfId="0" applyFont="1" applyFill="1" applyBorder="1"/>
    <xf numFmtId="0" fontId="3" fillId="19" borderId="59" xfId="0" applyFont="1" applyFill="1" applyBorder="1"/>
    <xf numFmtId="0" fontId="0" fillId="11" borderId="86" xfId="0" applyFill="1" applyBorder="1" applyAlignment="1" applyProtection="1">
      <alignment horizontal="justify" vertical="center" wrapText="1"/>
      <protection locked="0"/>
    </xf>
    <xf numFmtId="0" fontId="0" fillId="11" borderId="87" xfId="0" applyFill="1" applyBorder="1" applyAlignment="1" applyProtection="1">
      <alignment horizontal="justify" vertical="center" wrapText="1"/>
      <protection locked="0"/>
    </xf>
    <xf numFmtId="0" fontId="0" fillId="11" borderId="88" xfId="0" applyFill="1" applyBorder="1" applyAlignment="1" applyProtection="1">
      <alignment horizontal="justify" vertical="center" wrapText="1"/>
      <protection locked="0"/>
    </xf>
    <xf numFmtId="0" fontId="0" fillId="11" borderId="49" xfId="0" applyFill="1" applyBorder="1" applyAlignment="1" applyProtection="1">
      <alignment horizontal="justify" vertical="center" wrapText="1"/>
      <protection locked="0"/>
    </xf>
    <xf numFmtId="0" fontId="0" fillId="11" borderId="0" xfId="0" applyFill="1" applyAlignment="1" applyProtection="1">
      <alignment horizontal="justify" vertical="center" wrapText="1"/>
      <protection locked="0"/>
    </xf>
    <xf numFmtId="0" fontId="0" fillId="11" borderId="50" xfId="0" applyFill="1" applyBorder="1" applyAlignment="1" applyProtection="1">
      <alignment horizontal="justify" vertical="center" wrapText="1"/>
      <protection locked="0"/>
    </xf>
    <xf numFmtId="0" fontId="0" fillId="11" borderId="51" xfId="0" applyFill="1" applyBorder="1" applyAlignment="1" applyProtection="1">
      <alignment horizontal="justify" vertical="center" wrapText="1"/>
      <protection locked="0"/>
    </xf>
    <xf numFmtId="0" fontId="0" fillId="11" borderId="52" xfId="0" applyFill="1" applyBorder="1" applyAlignment="1" applyProtection="1">
      <alignment horizontal="justify" vertical="center" wrapText="1"/>
      <protection locked="0"/>
    </xf>
    <xf numFmtId="0" fontId="0" fillId="11" borderId="53" xfId="0" applyFill="1" applyBorder="1" applyAlignment="1" applyProtection="1">
      <alignment horizontal="justify" vertical="center" wrapText="1"/>
      <protection locked="0"/>
    </xf>
    <xf numFmtId="0" fontId="61" fillId="19" borderId="80" xfId="0" applyFont="1" applyFill="1" applyBorder="1" applyAlignment="1">
      <alignment horizontal="left" vertical="center" wrapText="1"/>
    </xf>
    <xf numFmtId="0" fontId="61" fillId="19" borderId="81" xfId="0" applyFont="1" applyFill="1" applyBorder="1" applyAlignment="1">
      <alignment horizontal="left" vertical="center" wrapText="1"/>
    </xf>
    <xf numFmtId="0" fontId="3" fillId="26" borderId="3" xfId="0" applyFont="1" applyFill="1" applyBorder="1" applyAlignment="1">
      <alignment horizontal="center"/>
    </xf>
    <xf numFmtId="0" fontId="3" fillId="26" borderId="56" xfId="0" applyFont="1" applyFill="1" applyBorder="1" applyAlignment="1">
      <alignment horizontal="center"/>
    </xf>
    <xf numFmtId="0" fontId="3" fillId="26" borderId="27" xfId="0" applyFont="1" applyFill="1" applyBorder="1" applyAlignment="1">
      <alignment horizontal="center"/>
    </xf>
    <xf numFmtId="3" fontId="61" fillId="19" borderId="31" xfId="0" applyNumberFormat="1" applyFont="1" applyFill="1" applyBorder="1" applyAlignment="1">
      <alignment horizontal="center" vertical="center" wrapText="1"/>
    </xf>
    <xf numFmtId="3" fontId="61" fillId="19" borderId="48" xfId="0" applyNumberFormat="1" applyFont="1" applyFill="1" applyBorder="1" applyAlignment="1">
      <alignment horizontal="center" vertical="center" wrapText="1"/>
    </xf>
    <xf numFmtId="3" fontId="61" fillId="26" borderId="31" xfId="0" applyNumberFormat="1" applyFont="1" applyFill="1" applyBorder="1" applyAlignment="1">
      <alignment horizontal="center" vertical="center" wrapText="1"/>
    </xf>
    <xf numFmtId="3" fontId="61" fillId="26" borderId="95" xfId="0" applyNumberFormat="1" applyFont="1" applyFill="1" applyBorder="1" applyAlignment="1">
      <alignment horizontal="center" vertical="center" wrapText="1"/>
    </xf>
    <xf numFmtId="3" fontId="61" fillId="26" borderId="48" xfId="0" applyNumberFormat="1" applyFont="1" applyFill="1" applyBorder="1" applyAlignment="1">
      <alignment horizontal="center" vertical="center" wrapText="1"/>
    </xf>
    <xf numFmtId="0" fontId="93" fillId="26" borderId="0" xfId="0" applyFont="1" applyFill="1" applyAlignment="1" applyProtection="1">
      <alignment horizontal="center"/>
      <protection locked="0"/>
    </xf>
    <xf numFmtId="184" fontId="61" fillId="26" borderId="11" xfId="0" applyNumberFormat="1" applyFont="1" applyFill="1" applyBorder="1" applyAlignment="1">
      <alignment horizontal="right" vertical="center" wrapText="1"/>
    </xf>
    <xf numFmtId="184" fontId="61" fillId="26" borderId="80" xfId="0" applyNumberFormat="1" applyFont="1" applyFill="1" applyBorder="1" applyAlignment="1">
      <alignment horizontal="right" vertical="center" wrapText="1"/>
    </xf>
    <xf numFmtId="184" fontId="61" fillId="26" borderId="81" xfId="0" applyNumberFormat="1" applyFont="1" applyFill="1" applyBorder="1" applyAlignment="1">
      <alignment horizontal="right" vertical="center" wrapText="1"/>
    </xf>
    <xf numFmtId="184" fontId="61" fillId="19" borderId="11" xfId="0" applyNumberFormat="1" applyFont="1" applyFill="1" applyBorder="1" applyAlignment="1">
      <alignment horizontal="right" vertical="center" wrapText="1"/>
    </xf>
    <xf numFmtId="184" fontId="61" fillId="19" borderId="80" xfId="0" applyNumberFormat="1" applyFont="1" applyFill="1" applyBorder="1" applyAlignment="1">
      <alignment horizontal="right" vertical="center" wrapText="1"/>
    </xf>
    <xf numFmtId="184" fontId="61" fillId="19" borderId="81" xfId="0" applyNumberFormat="1" applyFont="1" applyFill="1" applyBorder="1" applyAlignment="1">
      <alignment horizontal="right" vertical="center" wrapText="1"/>
    </xf>
    <xf numFmtId="0" fontId="61" fillId="26" borderId="80" xfId="0" applyFont="1" applyFill="1" applyBorder="1" applyAlignment="1">
      <alignment horizontal="left" vertical="center" wrapText="1"/>
    </xf>
    <xf numFmtId="0" fontId="61" fillId="26" borderId="81" xfId="0" applyFont="1" applyFill="1" applyBorder="1" applyAlignment="1">
      <alignment horizontal="left" vertical="center" wrapText="1"/>
    </xf>
    <xf numFmtId="3" fontId="61" fillId="19" borderId="11" xfId="0" applyNumberFormat="1" applyFont="1" applyFill="1" applyBorder="1" applyAlignment="1">
      <alignment horizontal="right" vertical="center" wrapText="1"/>
    </xf>
    <xf numFmtId="0" fontId="61" fillId="19" borderId="80" xfId="0" applyFont="1" applyFill="1" applyBorder="1" applyAlignment="1">
      <alignment horizontal="right" vertical="center" wrapText="1"/>
    </xf>
    <xf numFmtId="0" fontId="61" fillId="19" borderId="81" xfId="0" applyFont="1" applyFill="1" applyBorder="1" applyAlignment="1">
      <alignment horizontal="right" vertical="center" wrapText="1"/>
    </xf>
    <xf numFmtId="0" fontId="3" fillId="11" borderId="21" xfId="0" applyFont="1" applyFill="1" applyBorder="1" applyAlignment="1">
      <alignment horizontal="center" vertical="center"/>
    </xf>
    <xf numFmtId="0" fontId="3" fillId="11" borderId="22" xfId="0" applyFont="1" applyFill="1" applyBorder="1" applyAlignment="1">
      <alignment horizontal="center" vertical="center"/>
    </xf>
    <xf numFmtId="0" fontId="3" fillId="11" borderId="1"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6" xfId="0" applyFont="1" applyFill="1" applyBorder="1" applyAlignment="1">
      <alignment horizontal="center" vertical="center"/>
    </xf>
    <xf numFmtId="0" fontId="3" fillId="11" borderId="7" xfId="0" applyFont="1" applyFill="1" applyBorder="1" applyAlignment="1">
      <alignment horizontal="center" vertical="center"/>
    </xf>
    <xf numFmtId="184" fontId="3" fillId="11" borderId="22" xfId="0" applyNumberFormat="1" applyFont="1" applyFill="1" applyBorder="1" applyAlignment="1">
      <alignment horizontal="center" vertical="center"/>
    </xf>
    <xf numFmtId="0" fontId="60" fillId="0" borderId="21" xfId="0" applyFont="1" applyBorder="1" applyAlignment="1">
      <alignment horizontal="center" vertical="center" wrapText="1"/>
    </xf>
    <xf numFmtId="0" fontId="60" fillId="0" borderId="1" xfId="0" applyFont="1" applyBorder="1" applyAlignment="1">
      <alignment horizontal="center" vertical="center" wrapText="1"/>
    </xf>
    <xf numFmtId="0" fontId="59" fillId="25" borderId="2" xfId="0" applyFont="1" applyFill="1" applyBorder="1" applyAlignment="1">
      <alignment horizontal="center" vertical="center" wrapText="1"/>
    </xf>
    <xf numFmtId="0" fontId="61" fillId="0" borderId="83" xfId="0" applyFont="1" applyBorder="1" applyAlignment="1">
      <alignment horizontal="center" wrapText="1"/>
    </xf>
    <xf numFmtId="0" fontId="61" fillId="0" borderId="18" xfId="0" applyFont="1" applyBorder="1" applyAlignment="1">
      <alignment horizontal="center" wrapText="1"/>
    </xf>
    <xf numFmtId="0" fontId="61" fillId="0" borderId="66" xfId="0" applyFont="1" applyBorder="1" applyAlignment="1">
      <alignment horizontal="center" wrapText="1"/>
    </xf>
    <xf numFmtId="0" fontId="61" fillId="0" borderId="3" xfId="0" applyFont="1" applyBorder="1" applyAlignment="1">
      <alignment horizontal="center" wrapText="1"/>
    </xf>
    <xf numFmtId="0" fontId="61" fillId="0" borderId="27" xfId="0" applyFont="1" applyBorder="1" applyAlignment="1">
      <alignment horizontal="center" wrapText="1"/>
    </xf>
    <xf numFmtId="0" fontId="54" fillId="18" borderId="0" xfId="0" applyFont="1" applyFill="1" applyAlignment="1">
      <alignment horizontal="center"/>
    </xf>
    <xf numFmtId="0" fontId="83" fillId="26" borderId="0" xfId="0" applyFont="1" applyFill="1" applyAlignment="1">
      <alignment horizontal="left" vertical="center" wrapText="1"/>
    </xf>
    <xf numFmtId="0" fontId="83" fillId="26" borderId="50" xfId="0" applyFont="1" applyFill="1" applyBorder="1" applyAlignment="1">
      <alignment horizontal="left" vertical="center" wrapText="1"/>
    </xf>
    <xf numFmtId="0" fontId="54" fillId="0" borderId="0" xfId="0" applyFont="1" applyAlignment="1">
      <alignment horizontal="left" vertical="center" wrapText="1"/>
    </xf>
    <xf numFmtId="0" fontId="54" fillId="0" borderId="50" xfId="0" applyFont="1" applyBorder="1" applyAlignment="1">
      <alignment horizontal="left" vertical="center" wrapText="1"/>
    </xf>
    <xf numFmtId="0" fontId="54" fillId="19" borderId="11" xfId="0" applyFont="1" applyFill="1" applyBorder="1" applyAlignment="1">
      <alignment horizontal="left" vertical="center" wrapText="1"/>
    </xf>
    <xf numFmtId="0" fontId="54" fillId="19" borderId="80" xfId="0" applyFont="1" applyFill="1" applyBorder="1" applyAlignment="1">
      <alignment horizontal="left" vertical="center" wrapText="1"/>
    </xf>
    <xf numFmtId="0" fontId="54" fillId="19" borderId="81" xfId="0" applyFont="1" applyFill="1" applyBorder="1" applyAlignment="1">
      <alignment horizontal="left" vertical="center" wrapText="1"/>
    </xf>
    <xf numFmtId="0" fontId="54" fillId="19" borderId="96" xfId="0" applyFont="1" applyFill="1" applyBorder="1" applyAlignment="1">
      <alignment horizontal="left" vertical="center" wrapText="1"/>
    </xf>
    <xf numFmtId="3" fontId="54" fillId="19" borderId="42" xfId="0" applyNumberFormat="1" applyFont="1" applyFill="1" applyBorder="1" applyAlignment="1">
      <alignment horizontal="center" vertical="center" wrapText="1"/>
    </xf>
    <xf numFmtId="3" fontId="54" fillId="19" borderId="95" xfId="0" applyNumberFormat="1" applyFont="1" applyFill="1" applyBorder="1" applyAlignment="1">
      <alignment horizontal="center" vertical="center" wrapText="1"/>
    </xf>
    <xf numFmtId="0" fontId="54" fillId="19" borderId="44" xfId="0" applyFont="1" applyFill="1" applyBorder="1" applyAlignment="1">
      <alignment horizontal="left" vertical="center" wrapText="1"/>
    </xf>
    <xf numFmtId="3" fontId="54" fillId="19" borderId="59" xfId="0" applyNumberFormat="1" applyFont="1" applyFill="1" applyBorder="1" applyAlignment="1">
      <alignment horizontal="center" vertical="center" wrapText="1"/>
    </xf>
    <xf numFmtId="0" fontId="83" fillId="11" borderId="6" xfId="0" applyFont="1" applyFill="1" applyBorder="1" applyAlignment="1">
      <alignment horizontal="right" vertical="center"/>
    </xf>
    <xf numFmtId="0" fontId="83" fillId="11" borderId="7" xfId="0" applyFont="1" applyFill="1" applyBorder="1" applyAlignment="1">
      <alignment horizontal="right" vertical="center"/>
    </xf>
    <xf numFmtId="0" fontId="60" fillId="11" borderId="86" xfId="0" applyFont="1" applyFill="1" applyBorder="1" applyAlignment="1" applyProtection="1">
      <alignment horizontal="center" vertical="center" wrapText="1"/>
      <protection locked="0"/>
    </xf>
    <xf numFmtId="0" fontId="60" fillId="11" borderId="87" xfId="0" applyFont="1" applyFill="1" applyBorder="1" applyAlignment="1" applyProtection="1">
      <alignment horizontal="center" vertical="center" wrapText="1"/>
      <protection locked="0"/>
    </xf>
    <xf numFmtId="0" fontId="60" fillId="11" borderId="88" xfId="0" applyFont="1" applyFill="1" applyBorder="1" applyAlignment="1" applyProtection="1">
      <alignment horizontal="center" vertical="center" wrapText="1"/>
      <protection locked="0"/>
    </xf>
    <xf numFmtId="0" fontId="60" fillId="11" borderId="49" xfId="0" applyFont="1" applyFill="1" applyBorder="1" applyAlignment="1" applyProtection="1">
      <alignment horizontal="center" vertical="center" wrapText="1"/>
      <protection locked="0"/>
    </xf>
    <xf numFmtId="0" fontId="60" fillId="11" borderId="0" xfId="0" applyFont="1" applyFill="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0" fillId="11" borderId="51" xfId="0" applyFont="1" applyFill="1" applyBorder="1" applyAlignment="1" applyProtection="1">
      <alignment horizontal="center" vertical="center" wrapText="1"/>
      <protection locked="0"/>
    </xf>
    <xf numFmtId="0" fontId="60" fillId="11" borderId="52" xfId="0" applyFont="1" applyFill="1" applyBorder="1" applyAlignment="1" applyProtection="1">
      <alignment horizontal="center" vertical="center" wrapText="1"/>
      <protection locked="0"/>
    </xf>
    <xf numFmtId="0" fontId="60" fillId="11" borderId="53" xfId="0" applyFont="1" applyFill="1" applyBorder="1" applyAlignment="1" applyProtection="1">
      <alignment horizontal="center" vertical="center" wrapText="1"/>
      <protection locked="0"/>
    </xf>
    <xf numFmtId="0" fontId="53" fillId="24" borderId="13" xfId="0" applyFont="1" applyFill="1" applyBorder="1" applyAlignment="1" applyProtection="1">
      <alignment horizontal="center" vertical="center"/>
      <protection locked="0"/>
    </xf>
    <xf numFmtId="0" fontId="53" fillId="24" borderId="16" xfId="0" applyFont="1" applyFill="1" applyBorder="1" applyAlignment="1" applyProtection="1">
      <alignment horizontal="center" vertical="center"/>
      <protection locked="0"/>
    </xf>
    <xf numFmtId="0" fontId="53" fillId="24" borderId="35" xfId="0" applyFont="1" applyFill="1" applyBorder="1" applyAlignment="1" applyProtection="1">
      <alignment horizontal="center" vertical="center"/>
      <protection locked="0"/>
    </xf>
    <xf numFmtId="0" fontId="83" fillId="26" borderId="63" xfId="0" applyFont="1" applyFill="1" applyBorder="1" applyAlignment="1">
      <alignment horizontal="center" vertical="center" wrapText="1"/>
    </xf>
    <xf numFmtId="0" fontId="83" fillId="26" borderId="47" xfId="0" applyFont="1" applyFill="1" applyBorder="1" applyAlignment="1">
      <alignment horizontal="center" vertical="center" wrapText="1"/>
    </xf>
    <xf numFmtId="0" fontId="83" fillId="26" borderId="24" xfId="0" applyFont="1" applyFill="1" applyBorder="1" applyAlignment="1">
      <alignment horizontal="center" vertical="center" wrapText="1"/>
    </xf>
    <xf numFmtId="0" fontId="83" fillId="26" borderId="21" xfId="0" applyFont="1" applyFill="1" applyBorder="1" applyAlignment="1">
      <alignment horizontal="center" vertical="center" wrapText="1"/>
    </xf>
    <xf numFmtId="0" fontId="83" fillId="26" borderId="31" xfId="0" applyFont="1" applyFill="1" applyBorder="1" applyAlignment="1">
      <alignment horizontal="center" vertical="center" wrapText="1"/>
    </xf>
    <xf numFmtId="0" fontId="83" fillId="26" borderId="22" xfId="0" applyFont="1" applyFill="1" applyBorder="1" applyAlignment="1">
      <alignment horizontal="center" vertical="center" wrapText="1"/>
    </xf>
    <xf numFmtId="0" fontId="83" fillId="26" borderId="11" xfId="0" applyFont="1" applyFill="1" applyBorder="1" applyAlignment="1">
      <alignment horizontal="center" vertical="center" wrapText="1"/>
    </xf>
    <xf numFmtId="0" fontId="83" fillId="26" borderId="44" xfId="0" applyFont="1" applyFill="1" applyBorder="1" applyAlignment="1">
      <alignment horizontal="center" vertical="center" wrapText="1"/>
    </xf>
    <xf numFmtId="0" fontId="83" fillId="26" borderId="80" xfId="0" applyFont="1" applyFill="1" applyBorder="1" applyAlignment="1">
      <alignment horizontal="center" vertical="center" wrapText="1"/>
    </xf>
    <xf numFmtId="3" fontId="54" fillId="26" borderId="42" xfId="0" applyNumberFormat="1" applyFont="1" applyFill="1" applyBorder="1" applyAlignment="1">
      <alignment horizontal="center" vertical="center" wrapText="1"/>
    </xf>
    <xf numFmtId="3" fontId="54" fillId="26" borderId="95" xfId="0" applyNumberFormat="1" applyFont="1" applyFill="1" applyBorder="1" applyAlignment="1">
      <alignment horizontal="center" vertical="center" wrapText="1"/>
    </xf>
    <xf numFmtId="3" fontId="54" fillId="26" borderId="59" xfId="0" applyNumberFormat="1" applyFont="1" applyFill="1" applyBorder="1" applyAlignment="1">
      <alignment horizontal="center" vertical="center" wrapText="1"/>
    </xf>
    <xf numFmtId="0" fontId="54" fillId="26" borderId="44" xfId="0" applyFont="1" applyFill="1" applyBorder="1" applyAlignment="1">
      <alignment horizontal="left" vertical="center" wrapText="1"/>
    </xf>
    <xf numFmtId="0" fontId="54" fillId="26" borderId="80" xfId="0" applyFont="1" applyFill="1" applyBorder="1" applyAlignment="1">
      <alignment horizontal="left" vertical="center" wrapText="1"/>
    </xf>
    <xf numFmtId="0" fontId="54" fillId="26" borderId="81" xfId="0" applyFont="1" applyFill="1" applyBorder="1" applyAlignment="1">
      <alignment horizontal="left" vertical="center" wrapText="1"/>
    </xf>
    <xf numFmtId="0" fontId="54" fillId="26" borderId="11" xfId="0" applyFont="1" applyFill="1" applyBorder="1" applyAlignment="1">
      <alignment horizontal="left" vertical="center" wrapText="1"/>
    </xf>
    <xf numFmtId="0" fontId="54" fillId="26" borderId="96" xfId="0" applyFont="1" applyFill="1" applyBorder="1" applyAlignment="1">
      <alignment horizontal="left" vertical="center" wrapText="1"/>
    </xf>
    <xf numFmtId="0" fontId="0" fillId="26" borderId="0" xfId="0" applyFill="1" applyAlignment="1">
      <alignment horizontal="center" vertical="center" wrapText="1"/>
    </xf>
    <xf numFmtId="15" fontId="83" fillId="26" borderId="0" xfId="0" applyNumberFormat="1" applyFont="1" applyFill="1" applyAlignment="1">
      <alignment horizontal="center" vertical="center" wrapText="1"/>
    </xf>
    <xf numFmtId="0" fontId="83" fillId="26" borderId="0" xfId="0" applyFont="1" applyFill="1" applyAlignment="1">
      <alignment horizontal="center" vertical="center" wrapText="1"/>
    </xf>
    <xf numFmtId="0" fontId="83" fillId="26" borderId="21" xfId="0" applyFont="1" applyFill="1" applyBorder="1" applyAlignment="1">
      <alignment horizontal="right" vertical="center"/>
    </xf>
    <xf numFmtId="0" fontId="83" fillId="26" borderId="22" xfId="0" applyFont="1" applyFill="1" applyBorder="1" applyAlignment="1">
      <alignment horizontal="right" vertical="center"/>
    </xf>
    <xf numFmtId="0" fontId="83" fillId="11" borderId="1" xfId="0" applyFont="1" applyFill="1" applyBorder="1" applyAlignment="1">
      <alignment horizontal="right" vertical="center"/>
    </xf>
    <xf numFmtId="0" fontId="83" fillId="11" borderId="2" xfId="0" applyFont="1" applyFill="1" applyBorder="1" applyAlignment="1">
      <alignment horizontal="right" vertical="center"/>
    </xf>
    <xf numFmtId="0" fontId="61" fillId="0" borderId="2" xfId="0" applyFont="1" applyBorder="1" applyAlignment="1" applyProtection="1">
      <alignment horizontal="justify" vertical="center" wrapText="1"/>
      <protection locked="0"/>
    </xf>
    <xf numFmtId="0" fontId="61" fillId="0" borderId="4" xfId="0" applyFont="1" applyBorder="1" applyAlignment="1" applyProtection="1">
      <alignment horizontal="justify" vertical="center" wrapText="1"/>
      <protection locked="0"/>
    </xf>
    <xf numFmtId="0" fontId="2" fillId="18" borderId="77" xfId="0" applyFont="1" applyFill="1" applyBorder="1" applyAlignment="1">
      <alignment horizontal="center" vertical="center" wrapText="1"/>
    </xf>
    <xf numFmtId="0" fontId="2" fillId="18" borderId="60" xfId="0" applyFont="1" applyFill="1" applyBorder="1" applyAlignment="1">
      <alignment horizontal="center" vertical="center" wrapText="1"/>
    </xf>
    <xf numFmtId="0" fontId="2" fillId="18" borderId="34" xfId="0" applyFont="1" applyFill="1" applyBorder="1" applyAlignment="1">
      <alignment horizontal="center" vertical="center" wrapText="1"/>
    </xf>
    <xf numFmtId="0" fontId="2" fillId="18" borderId="78" xfId="0" applyFont="1" applyFill="1" applyBorder="1" applyAlignment="1">
      <alignment horizontal="center" vertical="center" wrapText="1"/>
    </xf>
    <xf numFmtId="0" fontId="2" fillId="18" borderId="0" xfId="0" applyFont="1" applyFill="1" applyAlignment="1">
      <alignment horizontal="center" vertical="center" wrapText="1"/>
    </xf>
    <xf numFmtId="0" fontId="2" fillId="18" borderId="50" xfId="0" applyFont="1" applyFill="1" applyBorder="1" applyAlignment="1">
      <alignment horizontal="center" vertical="center" wrapText="1"/>
    </xf>
    <xf numFmtId="0" fontId="61" fillId="0" borderId="7" xfId="0" applyFont="1" applyBorder="1" applyAlignment="1" applyProtection="1">
      <alignment horizontal="justify" vertical="center" wrapText="1"/>
      <protection locked="0"/>
    </xf>
    <xf numFmtId="0" fontId="61" fillId="0" borderId="9" xfId="0" applyFont="1" applyBorder="1" applyAlignment="1" applyProtection="1">
      <alignment horizontal="justify" vertical="center" wrapText="1"/>
      <protection locked="0"/>
    </xf>
    <xf numFmtId="0" fontId="61" fillId="0" borderId="81" xfId="0" applyFont="1" applyBorder="1" applyAlignment="1" applyProtection="1">
      <alignment horizontal="justify" vertical="center" wrapText="1"/>
      <protection locked="0"/>
    </xf>
    <xf numFmtId="0" fontId="61" fillId="0" borderId="67" xfId="0" applyFont="1" applyBorder="1" applyAlignment="1" applyProtection="1">
      <alignment horizontal="justify" vertical="center" wrapText="1"/>
      <protection locked="0"/>
    </xf>
    <xf numFmtId="0" fontId="61" fillId="26" borderId="95" xfId="0" applyFont="1" applyFill="1" applyBorder="1" applyAlignment="1">
      <alignment horizontal="center" vertical="center" wrapText="1"/>
    </xf>
    <xf numFmtId="0" fontId="61" fillId="26" borderId="59" xfId="0" applyFont="1" applyFill="1" applyBorder="1" applyAlignment="1">
      <alignment horizontal="center" vertical="center" wrapText="1"/>
    </xf>
    <xf numFmtId="0" fontId="61" fillId="19" borderId="48" xfId="0" applyFont="1" applyFill="1" applyBorder="1" applyAlignment="1">
      <alignment horizontal="center" vertical="center" wrapText="1"/>
    </xf>
    <xf numFmtId="0" fontId="61" fillId="0" borderId="9" xfId="0" applyFont="1" applyBorder="1" applyAlignment="1">
      <alignment horizontal="center" vertical="center"/>
    </xf>
    <xf numFmtId="0" fontId="62" fillId="24" borderId="13" xfId="0" applyFont="1" applyFill="1" applyBorder="1" applyAlignment="1" applyProtection="1">
      <alignment horizontal="center" vertical="center"/>
      <protection locked="0"/>
    </xf>
    <xf numFmtId="0" fontId="62" fillId="24" borderId="16" xfId="0" applyFont="1" applyFill="1" applyBorder="1" applyAlignment="1" applyProtection="1">
      <alignment horizontal="center" vertical="center"/>
      <protection locked="0"/>
    </xf>
    <xf numFmtId="0" fontId="62" fillId="24" borderId="35" xfId="0" applyFont="1" applyFill="1" applyBorder="1" applyAlignment="1" applyProtection="1">
      <alignment horizontal="center" vertical="center"/>
      <protection locked="0"/>
    </xf>
    <xf numFmtId="0" fontId="2" fillId="18" borderId="31" xfId="0" applyFont="1" applyFill="1" applyBorder="1" applyAlignment="1">
      <alignment horizontal="center" vertical="center" wrapText="1"/>
    </xf>
    <xf numFmtId="0" fontId="2" fillId="18" borderId="95" xfId="0" applyFont="1" applyFill="1" applyBorder="1" applyAlignment="1">
      <alignment horizontal="center" vertical="center" wrapText="1"/>
    </xf>
    <xf numFmtId="0" fontId="2" fillId="18" borderId="48" xfId="0" applyFont="1" applyFill="1" applyBorder="1" applyAlignment="1">
      <alignment horizontal="center" vertical="center" wrapText="1"/>
    </xf>
    <xf numFmtId="0" fontId="2" fillId="18" borderId="11"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2" fillId="18" borderId="81" xfId="0" applyFont="1" applyFill="1" applyBorder="1" applyAlignment="1">
      <alignment horizontal="center" vertical="center" wrapText="1"/>
    </xf>
    <xf numFmtId="0" fontId="103" fillId="25" borderId="78" xfId="0" applyFont="1" applyFill="1" applyBorder="1" applyAlignment="1">
      <alignment horizontal="center" vertical="center" wrapText="1"/>
    </xf>
    <xf numFmtId="0" fontId="54" fillId="25" borderId="0" xfId="0" applyFont="1" applyFill="1" applyAlignment="1">
      <alignment horizontal="center" vertical="center" wrapText="1"/>
    </xf>
    <xf numFmtId="0" fontId="54" fillId="25" borderId="79" xfId="0" applyFont="1" applyFill="1" applyBorder="1" applyAlignment="1">
      <alignment horizontal="center" vertical="center" wrapText="1"/>
    </xf>
    <xf numFmtId="170" fontId="61" fillId="26" borderId="2" xfId="0" applyNumberFormat="1" applyFont="1" applyFill="1" applyBorder="1" applyAlignment="1">
      <alignment horizontal="center" vertical="center"/>
    </xf>
    <xf numFmtId="175" fontId="61" fillId="26" borderId="4" xfId="7" applyNumberFormat="1" applyFont="1" applyFill="1" applyBorder="1" applyAlignment="1" applyProtection="1">
      <alignment horizontal="center" vertical="center"/>
    </xf>
    <xf numFmtId="0" fontId="1" fillId="0" borderId="42" xfId="0" applyFont="1" applyBorder="1" applyAlignment="1">
      <alignment horizontal="center" vertical="center" wrapText="1"/>
    </xf>
    <xf numFmtId="0" fontId="0" fillId="0" borderId="95" xfId="0" applyBorder="1" applyAlignment="1">
      <alignment horizontal="center" vertical="center" wrapText="1"/>
    </xf>
    <xf numFmtId="0" fontId="134" fillId="25" borderId="78" xfId="0" applyFont="1" applyFill="1" applyBorder="1" applyAlignment="1">
      <alignment horizontal="center" vertical="center" wrapText="1"/>
    </xf>
    <xf numFmtId="0" fontId="53" fillId="25" borderId="0" xfId="0" applyFont="1" applyFill="1" applyAlignment="1">
      <alignment horizontal="center" vertical="center" wrapText="1"/>
    </xf>
    <xf numFmtId="0" fontId="53" fillId="25" borderId="79" xfId="0" applyFont="1" applyFill="1" applyBorder="1" applyAlignment="1">
      <alignment horizontal="center" vertical="center" wrapText="1"/>
    </xf>
    <xf numFmtId="0" fontId="93" fillId="19" borderId="0" xfId="0" applyFont="1" applyFill="1" applyAlignment="1" applyProtection="1">
      <alignment horizontal="center"/>
      <protection locked="0"/>
    </xf>
    <xf numFmtId="0" fontId="99" fillId="26" borderId="21" xfId="0" applyFont="1" applyFill="1" applyBorder="1" applyAlignment="1">
      <alignment horizontal="right" vertical="center"/>
    </xf>
    <xf numFmtId="0" fontId="99" fillId="26" borderId="22" xfId="0" applyFont="1" applyFill="1" applyBorder="1" applyAlignment="1">
      <alignment horizontal="right" vertical="center"/>
    </xf>
    <xf numFmtId="0" fontId="2" fillId="26" borderId="77" xfId="0" applyFont="1" applyFill="1" applyBorder="1" applyAlignment="1">
      <alignment horizontal="center" vertical="center" wrapText="1"/>
    </xf>
    <xf numFmtId="0" fontId="2" fillId="26" borderId="60" xfId="0" applyFont="1" applyFill="1" applyBorder="1" applyAlignment="1">
      <alignment horizontal="center" vertical="center" wrapText="1"/>
    </xf>
    <xf numFmtId="0" fontId="2" fillId="26" borderId="34" xfId="0" applyFont="1" applyFill="1" applyBorder="1" applyAlignment="1">
      <alignment horizontal="center" vertical="center" wrapText="1"/>
    </xf>
    <xf numFmtId="0" fontId="2" fillId="26" borderId="0" xfId="0" applyFont="1" applyFill="1" applyAlignment="1">
      <alignment horizontal="center" vertical="center" wrapText="1"/>
    </xf>
    <xf numFmtId="0" fontId="2" fillId="26" borderId="50" xfId="0" applyFont="1" applyFill="1" applyBorder="1" applyAlignment="1">
      <alignment horizontal="center" vertical="center" wrapText="1"/>
    </xf>
    <xf numFmtId="0" fontId="65" fillId="0" borderId="21" xfId="0" applyFont="1" applyBorder="1" applyAlignment="1">
      <alignment horizontal="center" vertical="center" wrapText="1"/>
    </xf>
    <xf numFmtId="0" fontId="65" fillId="0" borderId="1" xfId="0" applyFont="1" applyBorder="1" applyAlignment="1">
      <alignment horizontal="center" vertical="center" wrapText="1"/>
    </xf>
    <xf numFmtId="0" fontId="58" fillId="26" borderId="2" xfId="0" applyFont="1" applyFill="1" applyBorder="1" applyAlignment="1">
      <alignment horizontal="right" vertical="center" wrapText="1"/>
    </xf>
    <xf numFmtId="0" fontId="117" fillId="24" borderId="13" xfId="0" applyFont="1" applyFill="1" applyBorder="1" applyAlignment="1" applyProtection="1">
      <alignment horizontal="center" vertical="center"/>
      <protection locked="0"/>
    </xf>
    <xf numFmtId="0" fontId="117" fillId="24" borderId="16" xfId="0" applyFont="1" applyFill="1" applyBorder="1" applyAlignment="1" applyProtection="1">
      <alignment horizontal="center" vertical="center"/>
      <protection locked="0"/>
    </xf>
    <xf numFmtId="0" fontId="117" fillId="24" borderId="35" xfId="0" applyFont="1"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 xfId="0" applyBorder="1" applyAlignment="1">
      <alignment horizontal="center" vertical="center" wrapText="1"/>
    </xf>
    <xf numFmtId="0" fontId="54" fillId="0" borderId="100" xfId="0" applyFont="1" applyBorder="1" applyAlignment="1">
      <alignment horizontal="center" vertical="center" wrapText="1"/>
    </xf>
    <xf numFmtId="0" fontId="54" fillId="0" borderId="88" xfId="0" applyFont="1" applyBorder="1" applyAlignment="1">
      <alignment horizontal="center" vertical="center" wrapText="1"/>
    </xf>
    <xf numFmtId="0" fontId="54" fillId="0" borderId="78" xfId="0" applyFont="1" applyBorder="1" applyAlignment="1">
      <alignment horizontal="center" vertical="center" wrapText="1"/>
    </xf>
    <xf numFmtId="0" fontId="54" fillId="0" borderId="50" xfId="0" applyFont="1" applyBorder="1" applyAlignment="1">
      <alignment horizontal="center" vertical="center" wrapText="1"/>
    </xf>
    <xf numFmtId="0" fontId="61" fillId="0" borderId="4" xfId="0" applyFont="1" applyBorder="1" applyAlignment="1">
      <alignment horizontal="center" vertical="center" wrapText="1"/>
    </xf>
    <xf numFmtId="0" fontId="135" fillId="26" borderId="31" xfId="0" applyFont="1" applyFill="1" applyBorder="1" applyAlignment="1">
      <alignment horizontal="center" vertical="center" wrapText="1"/>
    </xf>
    <xf numFmtId="0" fontId="135" fillId="26" borderId="48" xfId="0" applyFont="1" applyFill="1" applyBorder="1" applyAlignment="1">
      <alignment horizontal="center" vertical="center" wrapText="1"/>
    </xf>
    <xf numFmtId="0" fontId="135" fillId="26" borderId="11" xfId="0" applyFont="1" applyFill="1" applyBorder="1" applyAlignment="1">
      <alignment horizontal="center" vertical="center" wrapText="1"/>
    </xf>
    <xf numFmtId="0" fontId="135" fillId="26" borderId="81" xfId="0" applyFont="1" applyFill="1" applyBorder="1" applyAlignment="1">
      <alignment horizontal="center" vertical="center" wrapText="1"/>
    </xf>
    <xf numFmtId="0" fontId="135" fillId="26" borderId="44" xfId="0" applyFont="1" applyFill="1" applyBorder="1" applyAlignment="1">
      <alignment horizontal="center" vertical="center" wrapText="1"/>
    </xf>
    <xf numFmtId="0" fontId="136" fillId="26" borderId="3" xfId="0" applyFont="1" applyFill="1" applyBorder="1" applyAlignment="1">
      <alignment horizontal="center"/>
    </xf>
    <xf numFmtId="0" fontId="136" fillId="26" borderId="56" xfId="0" applyFont="1" applyFill="1" applyBorder="1" applyAlignment="1">
      <alignment horizontal="center"/>
    </xf>
    <xf numFmtId="0" fontId="136" fillId="26" borderId="27" xfId="0" applyFont="1" applyFill="1" applyBorder="1" applyAlignment="1">
      <alignment horizontal="center"/>
    </xf>
    <xf numFmtId="0" fontId="61" fillId="25" borderId="56" xfId="0" applyFont="1" applyFill="1" applyBorder="1" applyAlignment="1">
      <alignment horizontal="center" vertical="center" wrapText="1"/>
    </xf>
    <xf numFmtId="0" fontId="61" fillId="25" borderId="5" xfId="0" applyFont="1" applyFill="1" applyBorder="1" applyAlignment="1">
      <alignment horizontal="center" vertical="center" wrapText="1"/>
    </xf>
    <xf numFmtId="0" fontId="59" fillId="0" borderId="56" xfId="0" applyFont="1" applyBorder="1" applyAlignment="1">
      <alignment horizontal="center" vertical="center" wrapText="1"/>
    </xf>
    <xf numFmtId="0" fontId="59" fillId="0" borderId="5" xfId="0" applyFont="1" applyBorder="1" applyAlignment="1">
      <alignment horizontal="center" vertical="center" wrapText="1"/>
    </xf>
    <xf numFmtId="0" fontId="134" fillId="25" borderId="0" xfId="0" applyFont="1" applyFill="1" applyAlignment="1">
      <alignment horizontal="center" vertical="center" wrapText="1"/>
    </xf>
    <xf numFmtId="0" fontId="134" fillId="25" borderId="79" xfId="0" applyFont="1" applyFill="1" applyBorder="1" applyAlignment="1">
      <alignment horizontal="center" vertical="center" wrapText="1"/>
    </xf>
    <xf numFmtId="0" fontId="58" fillId="26" borderId="3" xfId="0" applyFont="1" applyFill="1" applyBorder="1" applyAlignment="1">
      <alignment horizontal="center" vertical="center" wrapText="1"/>
    </xf>
    <xf numFmtId="0" fontId="58" fillId="26" borderId="5" xfId="0" applyFont="1" applyFill="1" applyBorder="1" applyAlignment="1">
      <alignment horizontal="center" vertical="center" wrapText="1"/>
    </xf>
    <xf numFmtId="0" fontId="58" fillId="26" borderId="56" xfId="0" applyFont="1" applyFill="1" applyBorder="1" applyAlignment="1">
      <alignment horizontal="center" vertical="center" wrapText="1"/>
    </xf>
    <xf numFmtId="0" fontId="60" fillId="0" borderId="83" xfId="0" applyFont="1" applyBorder="1" applyAlignment="1">
      <alignment horizontal="center" vertical="center" wrapText="1"/>
    </xf>
    <xf numFmtId="0" fontId="60" fillId="0" borderId="18" xfId="0" applyFont="1" applyBorder="1" applyAlignment="1">
      <alignment horizontal="center" vertical="center" wrapText="1"/>
    </xf>
    <xf numFmtId="0" fontId="60" fillId="0" borderId="66" xfId="0" applyFont="1" applyBorder="1" applyAlignment="1">
      <alignment horizontal="center" vertical="center" wrapText="1"/>
    </xf>
    <xf numFmtId="0" fontId="60" fillId="18" borderId="0" xfId="0" applyFont="1" applyFill="1" applyAlignment="1">
      <alignment horizontal="center" vertical="center" wrapText="1"/>
    </xf>
    <xf numFmtId="0" fontId="61" fillId="0" borderId="21" xfId="0" applyFont="1" applyBorder="1" applyAlignment="1">
      <alignment horizontal="center" vertical="center" wrapText="1"/>
    </xf>
    <xf numFmtId="0" fontId="54" fillId="0" borderId="45" xfId="0" applyFont="1" applyBorder="1" applyAlignment="1">
      <alignment horizontal="center" vertical="center"/>
    </xf>
    <xf numFmtId="0" fontId="54" fillId="0" borderId="97" xfId="0" applyFont="1" applyBorder="1" applyAlignment="1">
      <alignment horizontal="center" vertical="center"/>
    </xf>
    <xf numFmtId="0" fontId="54" fillId="0" borderId="67" xfId="0" applyFont="1" applyBorder="1" applyAlignment="1">
      <alignment horizontal="center" vertical="center"/>
    </xf>
  </cellXfs>
  <cellStyles count="10">
    <cellStyle name="Euro" xfId="1" xr:uid="{00000000-0005-0000-0000-000000000000}"/>
    <cellStyle name="Hipervínculo" xfId="2" builtinId="8"/>
    <cellStyle name="Incorrecto" xfId="9" builtinId="27"/>
    <cellStyle name="Millares" xfId="3" builtinId="3"/>
    <cellStyle name="Millares 2" xfId="4" xr:uid="{00000000-0005-0000-0000-000004000000}"/>
    <cellStyle name="Millares_Costos" xfId="5" xr:uid="{00000000-0005-0000-0000-000005000000}"/>
    <cellStyle name="Moneda" xfId="6" builtinId="4"/>
    <cellStyle name="Normal" xfId="0" builtinId="0"/>
    <cellStyle name="Normal 2" xfId="8" xr:uid="{00000000-0005-0000-0000-000008000000}"/>
    <cellStyle name="Porcentaje" xfId="7" builtinId="5"/>
  </cellStyles>
  <dxfs count="199">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22"/>
        </patternFill>
      </fill>
    </dxf>
    <dxf>
      <fill>
        <patternFill>
          <bgColor indexed="14"/>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4"/>
        </patternFill>
      </fill>
    </dxf>
    <dxf>
      <fill>
        <patternFill>
          <bgColor indexed="22"/>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b/>
        <i val="0"/>
        <condense val="0"/>
        <extend val="0"/>
        <color indexed="8"/>
      </font>
      <fill>
        <patternFill>
          <bgColor indexed="53"/>
        </patternFill>
      </fill>
    </dxf>
    <dxf>
      <fill>
        <patternFill>
          <bgColor indexed="53"/>
        </patternFill>
      </fill>
    </dxf>
    <dxf>
      <fill>
        <patternFill>
          <bgColor indexed="5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i val="0"/>
        <condense val="0"/>
        <extend val="0"/>
        <color indexed="8"/>
      </font>
      <fill>
        <patternFill>
          <bgColor indexed="43"/>
        </patternFill>
      </fill>
    </dxf>
    <dxf>
      <fill>
        <patternFill>
          <bgColor indexed="43"/>
        </patternFill>
      </fill>
    </dxf>
    <dxf>
      <font>
        <b/>
        <i val="0"/>
        <condense val="0"/>
        <extend val="0"/>
        <color indexed="8"/>
      </font>
      <fill>
        <patternFill>
          <bgColor indexed="11"/>
        </patternFill>
      </fill>
    </dxf>
    <dxf>
      <fill>
        <patternFill>
          <bgColor indexed="43"/>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ont>
        <b val="0"/>
        <i val="0"/>
        <condense val="0"/>
        <extend val="0"/>
        <color indexed="8"/>
      </font>
    </dxf>
    <dxf>
      <font>
        <color theme="1"/>
      </font>
      <fill>
        <patternFill patternType="solid">
          <bgColor rgb="FFFFFFCC"/>
        </patternFill>
      </fill>
    </dxf>
    <dxf>
      <fill>
        <patternFill patternType="solid">
          <fgColor rgb="FFFFFFCC"/>
          <bgColor rgb="FFFFFFCC"/>
        </patternFill>
      </fill>
    </dxf>
    <dxf>
      <font>
        <color rgb="FFCCCCFF"/>
      </font>
    </dxf>
    <dxf>
      <fill>
        <patternFill patternType="solid">
          <fgColor rgb="FFFFFFCC"/>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6600"/>
      </font>
    </dxf>
    <dxf>
      <font>
        <strike val="0"/>
        <color rgb="FFFFFFCC"/>
      </font>
      <fill>
        <patternFill>
          <bgColor rgb="FFFFFFCC"/>
        </patternFill>
      </fill>
    </dxf>
    <dxf>
      <font>
        <color theme="1"/>
      </font>
      <fill>
        <patternFill patternType="none">
          <bgColor auto="1"/>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ndense val="0"/>
        <extend val="0"/>
        <color indexed="55"/>
      </font>
      <fill>
        <patternFill patternType="solid">
          <bgColor indexed="55"/>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ndense val="0"/>
        <extend val="0"/>
        <color indexed="55"/>
      </font>
      <fill>
        <patternFill patternType="solid">
          <bgColor indexed="55"/>
        </patternFill>
      </fill>
    </dxf>
    <dxf>
      <fill>
        <patternFill>
          <bgColor theme="0" tint="-0.14996795556505021"/>
        </patternFill>
      </fill>
    </dxf>
    <dxf>
      <fill>
        <patternFill>
          <bgColor theme="0" tint="-0.14996795556505021"/>
        </patternFill>
      </fill>
    </dxf>
    <dxf>
      <font>
        <condense val="0"/>
        <extend val="0"/>
        <color indexed="55"/>
      </font>
      <fill>
        <patternFill patternType="solid">
          <bgColor indexed="55"/>
        </patternFill>
      </fill>
    </dxf>
    <dxf>
      <fill>
        <patternFill>
          <bgColor theme="4" tint="0.79998168889431442"/>
        </patternFill>
      </fill>
    </dxf>
    <dxf>
      <fill>
        <patternFill>
          <bgColor theme="4" tint="0.79998168889431442"/>
        </patternFill>
      </fill>
    </dxf>
    <dxf>
      <font>
        <color theme="0"/>
      </font>
    </dxf>
    <dxf>
      <font>
        <condense val="0"/>
        <extend val="0"/>
        <color indexed="8"/>
      </font>
    </dxf>
    <dxf>
      <font>
        <condense val="0"/>
        <extend val="0"/>
        <color indexed="8"/>
      </font>
    </dxf>
    <dxf>
      <font>
        <condense val="0"/>
        <extend val="0"/>
        <color indexed="8"/>
      </font>
    </dxf>
    <dxf>
      <font>
        <b/>
        <i val="0"/>
      </font>
      <fill>
        <patternFill>
          <bgColor rgb="FFC00000"/>
        </patternFill>
      </fill>
    </dxf>
    <dxf>
      <font>
        <condense val="0"/>
        <extend val="0"/>
        <color indexed="8"/>
      </font>
    </dxf>
    <dxf>
      <font>
        <condense val="0"/>
        <extend val="0"/>
        <color indexed="8"/>
      </font>
      <fill>
        <patternFill>
          <bgColor indexed="10"/>
        </patternFill>
      </fill>
    </dxf>
    <dxf>
      <font>
        <condense val="0"/>
        <extend val="0"/>
        <color indexed="8"/>
      </font>
      <fill>
        <patternFill>
          <bgColor indexed="22"/>
        </patternFill>
      </fill>
    </dxf>
    <dxf>
      <font>
        <condense val="0"/>
        <extend val="0"/>
        <color indexed="8"/>
      </font>
    </dxf>
    <dxf>
      <font>
        <condense val="0"/>
        <extend val="0"/>
        <color indexed="8"/>
      </font>
    </dxf>
    <dxf>
      <font>
        <b/>
        <i val="0"/>
      </font>
      <fill>
        <patternFill>
          <bgColor theme="0" tint="-0.14996795556505021"/>
        </patternFill>
      </fill>
    </dxf>
    <dxf>
      <fill>
        <patternFill>
          <bgColor theme="0" tint="-0.14996795556505021"/>
        </patternFill>
      </fill>
    </dxf>
    <dxf>
      <fill>
        <patternFill>
          <bgColor theme="4" tint="0.79998168889431442"/>
        </patternFill>
      </fill>
    </dxf>
  </dxfs>
  <tableStyles count="0" defaultTableStyle="TableStyleMedium9" defaultPivotStyle="PivotStyleLight16"/>
  <colors>
    <mruColors>
      <color rgb="FF96BE55"/>
      <color rgb="FFF2F2F2"/>
      <color rgb="FF4D4D4D"/>
      <color rgb="FF888888"/>
      <color rgb="FFFFFF99"/>
      <color rgb="FFFFFFCC"/>
      <color rgb="FFFF5050"/>
      <color rgb="FFBECCC5"/>
      <color rgb="FFA9BBB2"/>
      <color rgb="FF859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trlProps/ctrlProp1.xml><?xml version="1.0" encoding="utf-8"?>
<formControlPr xmlns="http://schemas.microsoft.com/office/spreadsheetml/2009/9/main" objectType="Radio" checked="Checked" firstButton="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Radio" checked="Checked" lockText="1"/>
</file>

<file path=xl/ctrlProps/ctrlProp12.xml><?xml version="1.0" encoding="utf-8"?>
<formControlPr xmlns="http://schemas.microsoft.com/office/spreadsheetml/2009/9/main" objectType="Radio" checked="Checked" lockText="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firstButton="1" lockText="1"/>
</file>

<file path=xl/ctrlProps/ctrlProp4.xml><?xml version="1.0" encoding="utf-8"?>
<formControlPr xmlns="http://schemas.microsoft.com/office/spreadsheetml/2009/9/main" objectType="Radio" firstButton="1" lockText="1"/>
</file>

<file path=xl/ctrlProps/ctrlProp5.xml><?xml version="1.0" encoding="utf-8"?>
<formControlPr xmlns="http://schemas.microsoft.com/office/spreadsheetml/2009/9/main" objectType="Radio" firstButton="1" lockText="1"/>
</file>

<file path=xl/ctrlProps/ctrlProp6.xml><?xml version="1.0" encoding="utf-8"?>
<formControlPr xmlns="http://schemas.microsoft.com/office/spreadsheetml/2009/9/main" objectType="Radio" firstButton="1" lockText="1"/>
</file>

<file path=xl/ctrlProps/ctrlProp7.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checked="Checked" lockText="1"/>
</file>

<file path=xl/ctrlProps/ctrlProp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1911406</xdr:colOff>
      <xdr:row>9</xdr:row>
      <xdr:rowOff>212911</xdr:rowOff>
    </xdr:from>
    <xdr:to>
      <xdr:col>1</xdr:col>
      <xdr:colOff>9009531</xdr:colOff>
      <xdr:row>9</xdr:row>
      <xdr:rowOff>2980765</xdr:rowOff>
    </xdr:to>
    <xdr:grpSp>
      <xdr:nvGrpSpPr>
        <xdr:cNvPr id="2" name="1 Grupo">
          <a:extLst>
            <a:ext uri="{FF2B5EF4-FFF2-40B4-BE49-F238E27FC236}">
              <a16:creationId xmlns:a16="http://schemas.microsoft.com/office/drawing/2014/main" id="{00000000-0008-0000-0000-000002000000}"/>
            </a:ext>
          </a:extLst>
        </xdr:cNvPr>
        <xdr:cNvGrpSpPr/>
      </xdr:nvGrpSpPr>
      <xdr:grpSpPr>
        <a:xfrm>
          <a:off x="2673406" y="10611970"/>
          <a:ext cx="7098125" cy="2767854"/>
          <a:chOff x="10320619" y="3789990"/>
          <a:chExt cx="3496636" cy="1462598"/>
        </a:xfrm>
      </xdr:grpSpPr>
      <xdr:pic>
        <xdr:nvPicPr>
          <xdr:cNvPr id="3" name="Picture 5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20619" y="3789990"/>
            <a:ext cx="3496636" cy="1462598"/>
          </a:xfrm>
          <a:prstGeom prst="rect">
            <a:avLst/>
          </a:prstGeom>
          <a:noFill/>
          <a:ln w="1">
            <a:noFill/>
            <a:miter lim="800000"/>
            <a:headEnd/>
            <a:tailEnd type="none" w="med" len="med"/>
          </a:ln>
          <a:effectLst/>
        </xdr:spPr>
      </xdr:pic>
      <xdr:sp macro="" textlink="">
        <xdr:nvSpPr>
          <xdr:cNvPr id="4" name="3 Elipse">
            <a:extLst>
              <a:ext uri="{FF2B5EF4-FFF2-40B4-BE49-F238E27FC236}">
                <a16:creationId xmlns:a16="http://schemas.microsoft.com/office/drawing/2014/main" id="{00000000-0008-0000-0000-000004000000}"/>
              </a:ext>
            </a:extLst>
          </xdr:cNvPr>
          <xdr:cNvSpPr/>
        </xdr:nvSpPr>
        <xdr:spPr>
          <a:xfrm>
            <a:off x="10331823" y="4504765"/>
            <a:ext cx="3238501" cy="5042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5" name="4 Elipse">
            <a:extLst>
              <a:ext uri="{FF2B5EF4-FFF2-40B4-BE49-F238E27FC236}">
                <a16:creationId xmlns:a16="http://schemas.microsoft.com/office/drawing/2014/main" id="{00000000-0008-0000-0000-000005000000}"/>
              </a:ext>
            </a:extLst>
          </xdr:cNvPr>
          <xdr:cNvSpPr/>
        </xdr:nvSpPr>
        <xdr:spPr>
          <a:xfrm>
            <a:off x="12685060" y="4650439"/>
            <a:ext cx="869577" cy="2196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oneCellAnchor>
    <xdr:from>
      <xdr:col>1</xdr:col>
      <xdr:colOff>1905000</xdr:colOff>
      <xdr:row>6</xdr:row>
      <xdr:rowOff>104775</xdr:rowOff>
    </xdr:from>
    <xdr:ext cx="0" cy="57149"/>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819275"/>
          <a:ext cx="0" cy="57149"/>
        </a:xfrm>
        <a:prstGeom prst="rect">
          <a:avLst/>
        </a:prstGeom>
        <a:noFill/>
        <a:ln w="9525">
          <a:noFill/>
          <a:miter lim="800000"/>
          <a:headEnd/>
          <a:tailEnd/>
        </a:ln>
      </xdr:spPr>
    </xdr:pic>
    <xdr:clientData/>
  </xdr:oneCellAnchor>
  <xdr:oneCellAnchor>
    <xdr:from>
      <xdr:col>1</xdr:col>
      <xdr:colOff>2390775</xdr:colOff>
      <xdr:row>9</xdr:row>
      <xdr:rowOff>219075</xdr:rowOff>
    </xdr:from>
    <xdr:ext cx="0" cy="6404"/>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524000" y="2476500"/>
          <a:ext cx="0" cy="6404"/>
        </a:xfrm>
        <a:prstGeom prst="rect">
          <a:avLst/>
        </a:prstGeom>
        <a:noFill/>
        <a:ln w="9525">
          <a:noFill/>
          <a:miter lim="800000"/>
          <a:headEnd/>
          <a:tailEnd/>
        </a:ln>
      </xdr:spPr>
    </xdr:pic>
    <xdr:clientData/>
  </xdr:oneCellAnchor>
  <xdr:oneCellAnchor>
    <xdr:from>
      <xdr:col>1</xdr:col>
      <xdr:colOff>1736912</xdr:colOff>
      <xdr:row>6</xdr:row>
      <xdr:rowOff>257735</xdr:rowOff>
    </xdr:from>
    <xdr:ext cx="7448550" cy="3200400"/>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7362" y="1905560"/>
          <a:ext cx="7448550" cy="3200400"/>
        </a:xfrm>
        <a:prstGeom prst="rect">
          <a:avLst/>
        </a:prstGeom>
        <a:noFill/>
        <a:ln w="9525">
          <a:solidFill>
            <a:schemeClr val="tx1"/>
          </a:solid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13</xdr:col>
      <xdr:colOff>196269</xdr:colOff>
      <xdr:row>1</xdr:row>
      <xdr:rowOff>100854</xdr:rowOff>
    </xdr:from>
    <xdr:to>
      <xdr:col>14</xdr:col>
      <xdr:colOff>907676</xdr:colOff>
      <xdr:row>6</xdr:row>
      <xdr:rowOff>6164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3239916" y="268942"/>
          <a:ext cx="2033701" cy="627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180974</xdr:colOff>
      <xdr:row>1</xdr:row>
      <xdr:rowOff>43704</xdr:rowOff>
    </xdr:from>
    <xdr:to>
      <xdr:col>13</xdr:col>
      <xdr:colOff>823834</xdr:colOff>
      <xdr:row>4</xdr:row>
      <xdr:rowOff>149474</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5716249" y="215154"/>
          <a:ext cx="1509635" cy="4677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228599</xdr:colOff>
      <xdr:row>1</xdr:row>
      <xdr:rowOff>104776</xdr:rowOff>
    </xdr:from>
    <xdr:to>
      <xdr:col>11</xdr:col>
      <xdr:colOff>824954</xdr:colOff>
      <xdr:row>5</xdr:row>
      <xdr:rowOff>103838</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601574" y="219076"/>
          <a:ext cx="1472655" cy="4562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563724</xdr:colOff>
      <xdr:row>2</xdr:row>
      <xdr:rowOff>1</xdr:rowOff>
    </xdr:from>
    <xdr:to>
      <xdr:col>32</xdr:col>
      <xdr:colOff>971938</xdr:colOff>
      <xdr:row>5</xdr:row>
      <xdr:rowOff>229789</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3414005" y="340180"/>
          <a:ext cx="1525943" cy="4727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619125</xdr:colOff>
      <xdr:row>1</xdr:row>
      <xdr:rowOff>47626</xdr:rowOff>
    </xdr:from>
    <xdr:to>
      <xdr:col>27</xdr:col>
      <xdr:colOff>616323</xdr:colOff>
      <xdr:row>5</xdr:row>
      <xdr:rowOff>204171</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211050" y="219076"/>
          <a:ext cx="1635498" cy="5280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152400</xdr:colOff>
      <xdr:row>34</xdr:row>
      <xdr:rowOff>42297</xdr:rowOff>
    </xdr:from>
    <xdr:to>
      <xdr:col>22</xdr:col>
      <xdr:colOff>361950</xdr:colOff>
      <xdr:row>34</xdr:row>
      <xdr:rowOff>289807</xdr:rowOff>
    </xdr:to>
    <xdr:grpSp>
      <xdr:nvGrpSpPr>
        <xdr:cNvPr id="456" name="Group 517">
          <a:extLst>
            <a:ext uri="{FF2B5EF4-FFF2-40B4-BE49-F238E27FC236}">
              <a16:creationId xmlns:a16="http://schemas.microsoft.com/office/drawing/2014/main" id="{00000000-0008-0000-0E00-0000C8010000}"/>
            </a:ext>
          </a:extLst>
        </xdr:cNvPr>
        <xdr:cNvGrpSpPr>
          <a:grpSpLocks/>
        </xdr:cNvGrpSpPr>
      </xdr:nvGrpSpPr>
      <xdr:grpSpPr bwMode="auto">
        <a:xfrm>
          <a:off x="9232900" y="5355130"/>
          <a:ext cx="3373967" cy="247510"/>
          <a:chOff x="748" y="1064"/>
          <a:chExt cx="296" cy="18"/>
        </a:xfrm>
      </xdr:grpSpPr>
      <xdr:sp macro="" textlink="">
        <xdr:nvSpPr>
          <xdr:cNvPr id="457" name="Text Box 511">
            <a:extLst>
              <a:ext uri="{FF2B5EF4-FFF2-40B4-BE49-F238E27FC236}">
                <a16:creationId xmlns:a16="http://schemas.microsoft.com/office/drawing/2014/main" id="{00000000-0008-0000-0E00-0000C9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58" name="Text Box 512">
            <a:extLst>
              <a:ext uri="{FF2B5EF4-FFF2-40B4-BE49-F238E27FC236}">
                <a16:creationId xmlns:a16="http://schemas.microsoft.com/office/drawing/2014/main" id="{00000000-0008-0000-0E00-0000CA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59" name="Text Box 513">
            <a:extLst>
              <a:ext uri="{FF2B5EF4-FFF2-40B4-BE49-F238E27FC236}">
                <a16:creationId xmlns:a16="http://schemas.microsoft.com/office/drawing/2014/main" id="{00000000-0008-0000-0E00-0000CB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60" name="Text Box 514">
            <a:extLst>
              <a:ext uri="{FF2B5EF4-FFF2-40B4-BE49-F238E27FC236}">
                <a16:creationId xmlns:a16="http://schemas.microsoft.com/office/drawing/2014/main" id="{00000000-0008-0000-0E00-0000CC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61" name="Text Box 515">
            <a:extLst>
              <a:ext uri="{FF2B5EF4-FFF2-40B4-BE49-F238E27FC236}">
                <a16:creationId xmlns:a16="http://schemas.microsoft.com/office/drawing/2014/main" id="{00000000-0008-0000-0E00-0000CD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62" name="Text Box 516">
            <a:extLst>
              <a:ext uri="{FF2B5EF4-FFF2-40B4-BE49-F238E27FC236}">
                <a16:creationId xmlns:a16="http://schemas.microsoft.com/office/drawing/2014/main" id="{00000000-0008-0000-0E00-0000CE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34</xdr:row>
      <xdr:rowOff>28575</xdr:rowOff>
    </xdr:from>
    <xdr:to>
      <xdr:col>41</xdr:col>
      <xdr:colOff>361950</xdr:colOff>
      <xdr:row>35</xdr:row>
      <xdr:rowOff>0</xdr:rowOff>
    </xdr:to>
    <xdr:grpSp>
      <xdr:nvGrpSpPr>
        <xdr:cNvPr id="527" name="Group 517">
          <a:extLst>
            <a:ext uri="{FF2B5EF4-FFF2-40B4-BE49-F238E27FC236}">
              <a16:creationId xmlns:a16="http://schemas.microsoft.com/office/drawing/2014/main" id="{00000000-0008-0000-0E00-00000F020000}"/>
            </a:ext>
          </a:extLst>
        </xdr:cNvPr>
        <xdr:cNvGrpSpPr>
          <a:grpSpLocks/>
        </xdr:cNvGrpSpPr>
      </xdr:nvGrpSpPr>
      <xdr:grpSpPr bwMode="auto">
        <a:xfrm>
          <a:off x="20451233" y="5341408"/>
          <a:ext cx="3373967" cy="331259"/>
          <a:chOff x="748" y="1063"/>
          <a:chExt cx="296" cy="24"/>
        </a:xfrm>
      </xdr:grpSpPr>
      <xdr:sp macro="" textlink="">
        <xdr:nvSpPr>
          <xdr:cNvPr id="528" name="Text Box 511">
            <a:extLst>
              <a:ext uri="{FF2B5EF4-FFF2-40B4-BE49-F238E27FC236}">
                <a16:creationId xmlns:a16="http://schemas.microsoft.com/office/drawing/2014/main" id="{00000000-0008-0000-0E00-000010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29" name="Text Box 512">
            <a:extLst>
              <a:ext uri="{FF2B5EF4-FFF2-40B4-BE49-F238E27FC236}">
                <a16:creationId xmlns:a16="http://schemas.microsoft.com/office/drawing/2014/main" id="{00000000-0008-0000-0E00-000011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30" name="Text Box 513">
            <a:extLst>
              <a:ext uri="{FF2B5EF4-FFF2-40B4-BE49-F238E27FC236}">
                <a16:creationId xmlns:a16="http://schemas.microsoft.com/office/drawing/2014/main" id="{00000000-0008-0000-0E00-000012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31" name="Text Box 514">
            <a:extLst>
              <a:ext uri="{FF2B5EF4-FFF2-40B4-BE49-F238E27FC236}">
                <a16:creationId xmlns:a16="http://schemas.microsoft.com/office/drawing/2014/main" id="{00000000-0008-0000-0E00-000013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32" name="Text Box 515">
            <a:extLst>
              <a:ext uri="{FF2B5EF4-FFF2-40B4-BE49-F238E27FC236}">
                <a16:creationId xmlns:a16="http://schemas.microsoft.com/office/drawing/2014/main" id="{00000000-0008-0000-0E00-000014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33" name="Text Box 516">
            <a:extLst>
              <a:ext uri="{FF2B5EF4-FFF2-40B4-BE49-F238E27FC236}">
                <a16:creationId xmlns:a16="http://schemas.microsoft.com/office/drawing/2014/main" id="{00000000-0008-0000-0E00-000015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79</xdr:row>
      <xdr:rowOff>19050</xdr:rowOff>
    </xdr:from>
    <xdr:to>
      <xdr:col>41</xdr:col>
      <xdr:colOff>361950</xdr:colOff>
      <xdr:row>80</xdr:row>
      <xdr:rowOff>0</xdr:rowOff>
    </xdr:to>
    <xdr:grpSp>
      <xdr:nvGrpSpPr>
        <xdr:cNvPr id="534" name="Group 518">
          <a:extLst>
            <a:ext uri="{FF2B5EF4-FFF2-40B4-BE49-F238E27FC236}">
              <a16:creationId xmlns:a16="http://schemas.microsoft.com/office/drawing/2014/main" id="{00000000-0008-0000-0E00-000016020000}"/>
            </a:ext>
          </a:extLst>
        </xdr:cNvPr>
        <xdr:cNvGrpSpPr>
          <a:grpSpLocks/>
        </xdr:cNvGrpSpPr>
      </xdr:nvGrpSpPr>
      <xdr:grpSpPr bwMode="auto">
        <a:xfrm>
          <a:off x="20451233" y="7302500"/>
          <a:ext cx="3373967" cy="0"/>
          <a:chOff x="748" y="1063"/>
          <a:chExt cx="296" cy="24"/>
        </a:xfrm>
      </xdr:grpSpPr>
      <xdr:sp macro="" textlink="">
        <xdr:nvSpPr>
          <xdr:cNvPr id="535" name="Text Box 519">
            <a:extLst>
              <a:ext uri="{FF2B5EF4-FFF2-40B4-BE49-F238E27FC236}">
                <a16:creationId xmlns:a16="http://schemas.microsoft.com/office/drawing/2014/main" id="{00000000-0008-0000-0E00-000017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36" name="Text Box 520">
            <a:extLst>
              <a:ext uri="{FF2B5EF4-FFF2-40B4-BE49-F238E27FC236}">
                <a16:creationId xmlns:a16="http://schemas.microsoft.com/office/drawing/2014/main" id="{00000000-0008-0000-0E00-000018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37" name="Text Box 521">
            <a:extLst>
              <a:ext uri="{FF2B5EF4-FFF2-40B4-BE49-F238E27FC236}">
                <a16:creationId xmlns:a16="http://schemas.microsoft.com/office/drawing/2014/main" id="{00000000-0008-0000-0E00-000019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38" name="Text Box 522">
            <a:extLst>
              <a:ext uri="{FF2B5EF4-FFF2-40B4-BE49-F238E27FC236}">
                <a16:creationId xmlns:a16="http://schemas.microsoft.com/office/drawing/2014/main" id="{00000000-0008-0000-0E00-00001A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39" name="Text Box 523">
            <a:extLst>
              <a:ext uri="{FF2B5EF4-FFF2-40B4-BE49-F238E27FC236}">
                <a16:creationId xmlns:a16="http://schemas.microsoft.com/office/drawing/2014/main" id="{00000000-0008-0000-0E00-00001B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40" name="Text Box 524">
            <a:extLst>
              <a:ext uri="{FF2B5EF4-FFF2-40B4-BE49-F238E27FC236}">
                <a16:creationId xmlns:a16="http://schemas.microsoft.com/office/drawing/2014/main" id="{00000000-0008-0000-0E00-00001C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145</xdr:row>
      <xdr:rowOff>19050</xdr:rowOff>
    </xdr:from>
    <xdr:to>
      <xdr:col>41</xdr:col>
      <xdr:colOff>361950</xdr:colOff>
      <xdr:row>146</xdr:row>
      <xdr:rowOff>0</xdr:rowOff>
    </xdr:to>
    <xdr:grpSp>
      <xdr:nvGrpSpPr>
        <xdr:cNvPr id="541" name="Group 525">
          <a:extLst>
            <a:ext uri="{FF2B5EF4-FFF2-40B4-BE49-F238E27FC236}">
              <a16:creationId xmlns:a16="http://schemas.microsoft.com/office/drawing/2014/main" id="{00000000-0008-0000-0E00-00001D020000}"/>
            </a:ext>
          </a:extLst>
        </xdr:cNvPr>
        <xdr:cNvGrpSpPr>
          <a:grpSpLocks/>
        </xdr:cNvGrpSpPr>
      </xdr:nvGrpSpPr>
      <xdr:grpSpPr bwMode="auto">
        <a:xfrm>
          <a:off x="20451233" y="7302500"/>
          <a:ext cx="3373967" cy="0"/>
          <a:chOff x="748" y="1063"/>
          <a:chExt cx="296" cy="24"/>
        </a:xfrm>
      </xdr:grpSpPr>
      <xdr:sp macro="" textlink="">
        <xdr:nvSpPr>
          <xdr:cNvPr id="542" name="Text Box 526">
            <a:extLst>
              <a:ext uri="{FF2B5EF4-FFF2-40B4-BE49-F238E27FC236}">
                <a16:creationId xmlns:a16="http://schemas.microsoft.com/office/drawing/2014/main" id="{00000000-0008-0000-0E00-00001E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43" name="Text Box 527">
            <a:extLst>
              <a:ext uri="{FF2B5EF4-FFF2-40B4-BE49-F238E27FC236}">
                <a16:creationId xmlns:a16="http://schemas.microsoft.com/office/drawing/2014/main" id="{00000000-0008-0000-0E00-00001F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44" name="Text Box 528">
            <a:extLst>
              <a:ext uri="{FF2B5EF4-FFF2-40B4-BE49-F238E27FC236}">
                <a16:creationId xmlns:a16="http://schemas.microsoft.com/office/drawing/2014/main" id="{00000000-0008-0000-0E00-000020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45" name="Text Box 529">
            <a:extLst>
              <a:ext uri="{FF2B5EF4-FFF2-40B4-BE49-F238E27FC236}">
                <a16:creationId xmlns:a16="http://schemas.microsoft.com/office/drawing/2014/main" id="{00000000-0008-0000-0E00-000021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46" name="Text Box 530">
            <a:extLst>
              <a:ext uri="{FF2B5EF4-FFF2-40B4-BE49-F238E27FC236}">
                <a16:creationId xmlns:a16="http://schemas.microsoft.com/office/drawing/2014/main" id="{00000000-0008-0000-0E00-000022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47" name="Text Box 531">
            <a:extLst>
              <a:ext uri="{FF2B5EF4-FFF2-40B4-BE49-F238E27FC236}">
                <a16:creationId xmlns:a16="http://schemas.microsoft.com/office/drawing/2014/main" id="{00000000-0008-0000-0E00-000023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34</xdr:col>
      <xdr:colOff>11206</xdr:colOff>
      <xdr:row>167</xdr:row>
      <xdr:rowOff>1</xdr:rowOff>
    </xdr:from>
    <xdr:to>
      <xdr:col>41</xdr:col>
      <xdr:colOff>456079</xdr:colOff>
      <xdr:row>168</xdr:row>
      <xdr:rowOff>1</xdr:rowOff>
    </xdr:to>
    <xdr:grpSp>
      <xdr:nvGrpSpPr>
        <xdr:cNvPr id="548" name="Group 532">
          <a:extLst>
            <a:ext uri="{FF2B5EF4-FFF2-40B4-BE49-F238E27FC236}">
              <a16:creationId xmlns:a16="http://schemas.microsoft.com/office/drawing/2014/main" id="{00000000-0008-0000-0E00-000024020000}"/>
            </a:ext>
          </a:extLst>
        </xdr:cNvPr>
        <xdr:cNvGrpSpPr>
          <a:grpSpLocks/>
        </xdr:cNvGrpSpPr>
      </xdr:nvGrpSpPr>
      <xdr:grpSpPr bwMode="auto">
        <a:xfrm>
          <a:off x="20553456" y="7302500"/>
          <a:ext cx="3365873" cy="0"/>
          <a:chOff x="748" y="1063"/>
          <a:chExt cx="296" cy="24"/>
        </a:xfrm>
      </xdr:grpSpPr>
      <xdr:sp macro="" textlink="">
        <xdr:nvSpPr>
          <xdr:cNvPr id="549" name="Text Box 533">
            <a:extLst>
              <a:ext uri="{FF2B5EF4-FFF2-40B4-BE49-F238E27FC236}">
                <a16:creationId xmlns:a16="http://schemas.microsoft.com/office/drawing/2014/main" id="{00000000-0008-0000-0E00-000025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50" name="Text Box 534">
            <a:extLst>
              <a:ext uri="{FF2B5EF4-FFF2-40B4-BE49-F238E27FC236}">
                <a16:creationId xmlns:a16="http://schemas.microsoft.com/office/drawing/2014/main" id="{00000000-0008-0000-0E00-000026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51" name="Text Box 535">
            <a:extLst>
              <a:ext uri="{FF2B5EF4-FFF2-40B4-BE49-F238E27FC236}">
                <a16:creationId xmlns:a16="http://schemas.microsoft.com/office/drawing/2014/main" id="{00000000-0008-0000-0E00-000027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52" name="Text Box 536">
            <a:extLst>
              <a:ext uri="{FF2B5EF4-FFF2-40B4-BE49-F238E27FC236}">
                <a16:creationId xmlns:a16="http://schemas.microsoft.com/office/drawing/2014/main" id="{00000000-0008-0000-0E00-000028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53" name="Text Box 537">
            <a:extLst>
              <a:ext uri="{FF2B5EF4-FFF2-40B4-BE49-F238E27FC236}">
                <a16:creationId xmlns:a16="http://schemas.microsoft.com/office/drawing/2014/main" id="{00000000-0008-0000-0E00-000029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54" name="Text Box 538">
            <a:extLst>
              <a:ext uri="{FF2B5EF4-FFF2-40B4-BE49-F238E27FC236}">
                <a16:creationId xmlns:a16="http://schemas.microsoft.com/office/drawing/2014/main" id="{00000000-0008-0000-0E00-00002A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156884</xdr:colOff>
      <xdr:row>123</xdr:row>
      <xdr:rowOff>11206</xdr:rowOff>
    </xdr:from>
    <xdr:to>
      <xdr:col>41</xdr:col>
      <xdr:colOff>366434</xdr:colOff>
      <xdr:row>123</xdr:row>
      <xdr:rowOff>291353</xdr:rowOff>
    </xdr:to>
    <xdr:grpSp>
      <xdr:nvGrpSpPr>
        <xdr:cNvPr id="555" name="Group 532">
          <a:extLst>
            <a:ext uri="{FF2B5EF4-FFF2-40B4-BE49-F238E27FC236}">
              <a16:creationId xmlns:a16="http://schemas.microsoft.com/office/drawing/2014/main" id="{00000000-0008-0000-0E00-00002B020000}"/>
            </a:ext>
          </a:extLst>
        </xdr:cNvPr>
        <xdr:cNvGrpSpPr>
          <a:grpSpLocks/>
        </xdr:cNvGrpSpPr>
      </xdr:nvGrpSpPr>
      <xdr:grpSpPr bwMode="auto">
        <a:xfrm>
          <a:off x="20455717" y="7302500"/>
          <a:ext cx="3373967" cy="0"/>
          <a:chOff x="748" y="1063"/>
          <a:chExt cx="296" cy="24"/>
        </a:xfrm>
      </xdr:grpSpPr>
      <xdr:sp macro="" textlink="">
        <xdr:nvSpPr>
          <xdr:cNvPr id="556" name="Text Box 533">
            <a:extLst>
              <a:ext uri="{FF2B5EF4-FFF2-40B4-BE49-F238E27FC236}">
                <a16:creationId xmlns:a16="http://schemas.microsoft.com/office/drawing/2014/main" id="{00000000-0008-0000-0E00-00002C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57" name="Text Box 534">
            <a:extLst>
              <a:ext uri="{FF2B5EF4-FFF2-40B4-BE49-F238E27FC236}">
                <a16:creationId xmlns:a16="http://schemas.microsoft.com/office/drawing/2014/main" id="{00000000-0008-0000-0E00-00002D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58" name="Text Box 535">
            <a:extLst>
              <a:ext uri="{FF2B5EF4-FFF2-40B4-BE49-F238E27FC236}">
                <a16:creationId xmlns:a16="http://schemas.microsoft.com/office/drawing/2014/main" id="{00000000-0008-0000-0E00-00002E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59" name="Text Box 536">
            <a:extLst>
              <a:ext uri="{FF2B5EF4-FFF2-40B4-BE49-F238E27FC236}">
                <a16:creationId xmlns:a16="http://schemas.microsoft.com/office/drawing/2014/main" id="{00000000-0008-0000-0E00-00002F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60" name="Text Box 537">
            <a:extLst>
              <a:ext uri="{FF2B5EF4-FFF2-40B4-BE49-F238E27FC236}">
                <a16:creationId xmlns:a16="http://schemas.microsoft.com/office/drawing/2014/main" id="{00000000-0008-0000-0E00-000030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61" name="Text Box 538">
            <a:extLst>
              <a:ext uri="{FF2B5EF4-FFF2-40B4-BE49-F238E27FC236}">
                <a16:creationId xmlns:a16="http://schemas.microsoft.com/office/drawing/2014/main" id="{00000000-0008-0000-0E00-000031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224120</xdr:colOff>
      <xdr:row>101</xdr:row>
      <xdr:rowOff>33618</xdr:rowOff>
    </xdr:from>
    <xdr:to>
      <xdr:col>41</xdr:col>
      <xdr:colOff>433670</xdr:colOff>
      <xdr:row>101</xdr:row>
      <xdr:rowOff>376518</xdr:rowOff>
    </xdr:to>
    <xdr:grpSp>
      <xdr:nvGrpSpPr>
        <xdr:cNvPr id="562" name="Group 532">
          <a:extLst>
            <a:ext uri="{FF2B5EF4-FFF2-40B4-BE49-F238E27FC236}">
              <a16:creationId xmlns:a16="http://schemas.microsoft.com/office/drawing/2014/main" id="{00000000-0008-0000-0E00-000032020000}"/>
            </a:ext>
          </a:extLst>
        </xdr:cNvPr>
        <xdr:cNvGrpSpPr>
          <a:grpSpLocks/>
        </xdr:cNvGrpSpPr>
      </xdr:nvGrpSpPr>
      <xdr:grpSpPr bwMode="auto">
        <a:xfrm>
          <a:off x="20522953" y="7302500"/>
          <a:ext cx="3373967" cy="0"/>
          <a:chOff x="748" y="1063"/>
          <a:chExt cx="296" cy="24"/>
        </a:xfrm>
      </xdr:grpSpPr>
      <xdr:sp macro="" textlink="">
        <xdr:nvSpPr>
          <xdr:cNvPr id="563" name="Text Box 533">
            <a:extLst>
              <a:ext uri="{FF2B5EF4-FFF2-40B4-BE49-F238E27FC236}">
                <a16:creationId xmlns:a16="http://schemas.microsoft.com/office/drawing/2014/main" id="{00000000-0008-0000-0E00-000033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64" name="Text Box 534">
            <a:extLst>
              <a:ext uri="{FF2B5EF4-FFF2-40B4-BE49-F238E27FC236}">
                <a16:creationId xmlns:a16="http://schemas.microsoft.com/office/drawing/2014/main" id="{00000000-0008-0000-0E00-000034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65" name="Text Box 535">
            <a:extLst>
              <a:ext uri="{FF2B5EF4-FFF2-40B4-BE49-F238E27FC236}">
                <a16:creationId xmlns:a16="http://schemas.microsoft.com/office/drawing/2014/main" id="{00000000-0008-0000-0E00-000035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66" name="Text Box 536">
            <a:extLst>
              <a:ext uri="{FF2B5EF4-FFF2-40B4-BE49-F238E27FC236}">
                <a16:creationId xmlns:a16="http://schemas.microsoft.com/office/drawing/2014/main" id="{00000000-0008-0000-0E00-000036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67" name="Text Box 537">
            <a:extLst>
              <a:ext uri="{FF2B5EF4-FFF2-40B4-BE49-F238E27FC236}">
                <a16:creationId xmlns:a16="http://schemas.microsoft.com/office/drawing/2014/main" id="{00000000-0008-0000-0E00-000037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68" name="Text Box 538">
            <a:extLst>
              <a:ext uri="{FF2B5EF4-FFF2-40B4-BE49-F238E27FC236}">
                <a16:creationId xmlns:a16="http://schemas.microsoft.com/office/drawing/2014/main" id="{00000000-0008-0000-0E00-000038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190500</xdr:colOff>
      <xdr:row>57</xdr:row>
      <xdr:rowOff>22412</xdr:rowOff>
    </xdr:from>
    <xdr:to>
      <xdr:col>41</xdr:col>
      <xdr:colOff>344021</xdr:colOff>
      <xdr:row>57</xdr:row>
      <xdr:rowOff>324971</xdr:rowOff>
    </xdr:to>
    <xdr:grpSp>
      <xdr:nvGrpSpPr>
        <xdr:cNvPr id="569" name="Group 532">
          <a:extLst>
            <a:ext uri="{FF2B5EF4-FFF2-40B4-BE49-F238E27FC236}">
              <a16:creationId xmlns:a16="http://schemas.microsoft.com/office/drawing/2014/main" id="{00000000-0008-0000-0E00-000039020000}"/>
            </a:ext>
          </a:extLst>
        </xdr:cNvPr>
        <xdr:cNvGrpSpPr>
          <a:grpSpLocks/>
        </xdr:cNvGrpSpPr>
      </xdr:nvGrpSpPr>
      <xdr:grpSpPr bwMode="auto">
        <a:xfrm>
          <a:off x="20489333" y="6986245"/>
          <a:ext cx="3317938" cy="302559"/>
          <a:chOff x="748" y="1063"/>
          <a:chExt cx="296" cy="24"/>
        </a:xfrm>
      </xdr:grpSpPr>
      <xdr:sp macro="" textlink="">
        <xdr:nvSpPr>
          <xdr:cNvPr id="570" name="Text Box 533">
            <a:extLst>
              <a:ext uri="{FF2B5EF4-FFF2-40B4-BE49-F238E27FC236}">
                <a16:creationId xmlns:a16="http://schemas.microsoft.com/office/drawing/2014/main" id="{00000000-0008-0000-0E00-00003A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71" name="Text Box 534">
            <a:extLst>
              <a:ext uri="{FF2B5EF4-FFF2-40B4-BE49-F238E27FC236}">
                <a16:creationId xmlns:a16="http://schemas.microsoft.com/office/drawing/2014/main" id="{00000000-0008-0000-0E00-00003B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72" name="Text Box 535">
            <a:extLst>
              <a:ext uri="{FF2B5EF4-FFF2-40B4-BE49-F238E27FC236}">
                <a16:creationId xmlns:a16="http://schemas.microsoft.com/office/drawing/2014/main" id="{00000000-0008-0000-0E00-00003C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73" name="Text Box 536">
            <a:extLst>
              <a:ext uri="{FF2B5EF4-FFF2-40B4-BE49-F238E27FC236}">
                <a16:creationId xmlns:a16="http://schemas.microsoft.com/office/drawing/2014/main" id="{00000000-0008-0000-0E00-00003D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74" name="Text Box 537">
            <a:extLst>
              <a:ext uri="{FF2B5EF4-FFF2-40B4-BE49-F238E27FC236}">
                <a16:creationId xmlns:a16="http://schemas.microsoft.com/office/drawing/2014/main" id="{00000000-0008-0000-0E00-00003E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75" name="Text Box 538">
            <a:extLst>
              <a:ext uri="{FF2B5EF4-FFF2-40B4-BE49-F238E27FC236}">
                <a16:creationId xmlns:a16="http://schemas.microsoft.com/office/drawing/2014/main" id="{00000000-0008-0000-0E00-00003F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177</xdr:row>
      <xdr:rowOff>28575</xdr:rowOff>
    </xdr:from>
    <xdr:to>
      <xdr:col>41</xdr:col>
      <xdr:colOff>361950</xdr:colOff>
      <xdr:row>178</xdr:row>
      <xdr:rowOff>0</xdr:rowOff>
    </xdr:to>
    <xdr:grpSp>
      <xdr:nvGrpSpPr>
        <xdr:cNvPr id="576" name="Group 517">
          <a:extLst>
            <a:ext uri="{FF2B5EF4-FFF2-40B4-BE49-F238E27FC236}">
              <a16:creationId xmlns:a16="http://schemas.microsoft.com/office/drawing/2014/main" id="{00000000-0008-0000-0E00-000040020000}"/>
            </a:ext>
          </a:extLst>
        </xdr:cNvPr>
        <xdr:cNvGrpSpPr>
          <a:grpSpLocks/>
        </xdr:cNvGrpSpPr>
      </xdr:nvGrpSpPr>
      <xdr:grpSpPr bwMode="auto">
        <a:xfrm>
          <a:off x="20451233" y="7331075"/>
          <a:ext cx="3373967" cy="320675"/>
          <a:chOff x="748" y="1063"/>
          <a:chExt cx="296" cy="24"/>
        </a:xfrm>
      </xdr:grpSpPr>
      <xdr:sp macro="" textlink="">
        <xdr:nvSpPr>
          <xdr:cNvPr id="577" name="Text Box 511">
            <a:extLst>
              <a:ext uri="{FF2B5EF4-FFF2-40B4-BE49-F238E27FC236}">
                <a16:creationId xmlns:a16="http://schemas.microsoft.com/office/drawing/2014/main" id="{00000000-0008-0000-0E00-000041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78" name="Text Box 512">
            <a:extLst>
              <a:ext uri="{FF2B5EF4-FFF2-40B4-BE49-F238E27FC236}">
                <a16:creationId xmlns:a16="http://schemas.microsoft.com/office/drawing/2014/main" id="{00000000-0008-0000-0E00-000042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79" name="Text Box 513">
            <a:extLst>
              <a:ext uri="{FF2B5EF4-FFF2-40B4-BE49-F238E27FC236}">
                <a16:creationId xmlns:a16="http://schemas.microsoft.com/office/drawing/2014/main" id="{00000000-0008-0000-0E00-000043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80" name="Text Box 514">
            <a:extLst>
              <a:ext uri="{FF2B5EF4-FFF2-40B4-BE49-F238E27FC236}">
                <a16:creationId xmlns:a16="http://schemas.microsoft.com/office/drawing/2014/main" id="{00000000-0008-0000-0E00-000044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81" name="Text Box 515">
            <a:extLst>
              <a:ext uri="{FF2B5EF4-FFF2-40B4-BE49-F238E27FC236}">
                <a16:creationId xmlns:a16="http://schemas.microsoft.com/office/drawing/2014/main" id="{00000000-0008-0000-0E00-000045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82" name="Text Box 516">
            <a:extLst>
              <a:ext uri="{FF2B5EF4-FFF2-40B4-BE49-F238E27FC236}">
                <a16:creationId xmlns:a16="http://schemas.microsoft.com/office/drawing/2014/main" id="{00000000-0008-0000-0E00-000046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229</xdr:row>
      <xdr:rowOff>28575</xdr:rowOff>
    </xdr:from>
    <xdr:to>
      <xdr:col>41</xdr:col>
      <xdr:colOff>361950</xdr:colOff>
      <xdr:row>230</xdr:row>
      <xdr:rowOff>0</xdr:rowOff>
    </xdr:to>
    <xdr:grpSp>
      <xdr:nvGrpSpPr>
        <xdr:cNvPr id="583" name="Group 517">
          <a:extLst>
            <a:ext uri="{FF2B5EF4-FFF2-40B4-BE49-F238E27FC236}">
              <a16:creationId xmlns:a16="http://schemas.microsoft.com/office/drawing/2014/main" id="{00000000-0008-0000-0E00-000047020000}"/>
            </a:ext>
          </a:extLst>
        </xdr:cNvPr>
        <xdr:cNvGrpSpPr>
          <a:grpSpLocks/>
        </xdr:cNvGrpSpPr>
      </xdr:nvGrpSpPr>
      <xdr:grpSpPr bwMode="auto">
        <a:xfrm>
          <a:off x="20451233" y="7651750"/>
          <a:ext cx="3373967" cy="0"/>
          <a:chOff x="748" y="1063"/>
          <a:chExt cx="296" cy="24"/>
        </a:xfrm>
      </xdr:grpSpPr>
      <xdr:sp macro="" textlink="">
        <xdr:nvSpPr>
          <xdr:cNvPr id="584" name="Text Box 511">
            <a:extLst>
              <a:ext uri="{FF2B5EF4-FFF2-40B4-BE49-F238E27FC236}">
                <a16:creationId xmlns:a16="http://schemas.microsoft.com/office/drawing/2014/main" id="{00000000-0008-0000-0E00-000048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85" name="Text Box 512">
            <a:extLst>
              <a:ext uri="{FF2B5EF4-FFF2-40B4-BE49-F238E27FC236}">
                <a16:creationId xmlns:a16="http://schemas.microsoft.com/office/drawing/2014/main" id="{00000000-0008-0000-0E00-000049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86" name="Text Box 513">
            <a:extLst>
              <a:ext uri="{FF2B5EF4-FFF2-40B4-BE49-F238E27FC236}">
                <a16:creationId xmlns:a16="http://schemas.microsoft.com/office/drawing/2014/main" id="{00000000-0008-0000-0E00-00004A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87" name="Text Box 514">
            <a:extLst>
              <a:ext uri="{FF2B5EF4-FFF2-40B4-BE49-F238E27FC236}">
                <a16:creationId xmlns:a16="http://schemas.microsoft.com/office/drawing/2014/main" id="{00000000-0008-0000-0E00-00004B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88" name="Text Box 515">
            <a:extLst>
              <a:ext uri="{FF2B5EF4-FFF2-40B4-BE49-F238E27FC236}">
                <a16:creationId xmlns:a16="http://schemas.microsoft.com/office/drawing/2014/main" id="{00000000-0008-0000-0E00-00004C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89" name="Text Box 516">
            <a:extLst>
              <a:ext uri="{FF2B5EF4-FFF2-40B4-BE49-F238E27FC236}">
                <a16:creationId xmlns:a16="http://schemas.microsoft.com/office/drawing/2014/main" id="{00000000-0008-0000-0E00-00004D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34</xdr:row>
      <xdr:rowOff>28575</xdr:rowOff>
    </xdr:from>
    <xdr:to>
      <xdr:col>60</xdr:col>
      <xdr:colOff>361950</xdr:colOff>
      <xdr:row>35</xdr:row>
      <xdr:rowOff>0</xdr:rowOff>
    </xdr:to>
    <xdr:grpSp>
      <xdr:nvGrpSpPr>
        <xdr:cNvPr id="590" name="Group 517">
          <a:extLst>
            <a:ext uri="{FF2B5EF4-FFF2-40B4-BE49-F238E27FC236}">
              <a16:creationId xmlns:a16="http://schemas.microsoft.com/office/drawing/2014/main" id="{00000000-0008-0000-0E00-00004E020000}"/>
            </a:ext>
          </a:extLst>
        </xdr:cNvPr>
        <xdr:cNvGrpSpPr>
          <a:grpSpLocks/>
        </xdr:cNvGrpSpPr>
      </xdr:nvGrpSpPr>
      <xdr:grpSpPr bwMode="auto">
        <a:xfrm>
          <a:off x="31669567" y="5341408"/>
          <a:ext cx="3373966" cy="331259"/>
          <a:chOff x="748" y="1063"/>
          <a:chExt cx="296" cy="24"/>
        </a:xfrm>
      </xdr:grpSpPr>
      <xdr:sp macro="" textlink="">
        <xdr:nvSpPr>
          <xdr:cNvPr id="591" name="Text Box 511">
            <a:extLst>
              <a:ext uri="{FF2B5EF4-FFF2-40B4-BE49-F238E27FC236}">
                <a16:creationId xmlns:a16="http://schemas.microsoft.com/office/drawing/2014/main" id="{00000000-0008-0000-0E00-00004F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92" name="Text Box 512">
            <a:extLst>
              <a:ext uri="{FF2B5EF4-FFF2-40B4-BE49-F238E27FC236}">
                <a16:creationId xmlns:a16="http://schemas.microsoft.com/office/drawing/2014/main" id="{00000000-0008-0000-0E00-000050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93" name="Text Box 513">
            <a:extLst>
              <a:ext uri="{FF2B5EF4-FFF2-40B4-BE49-F238E27FC236}">
                <a16:creationId xmlns:a16="http://schemas.microsoft.com/office/drawing/2014/main" id="{00000000-0008-0000-0E00-000051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94" name="Text Box 514">
            <a:extLst>
              <a:ext uri="{FF2B5EF4-FFF2-40B4-BE49-F238E27FC236}">
                <a16:creationId xmlns:a16="http://schemas.microsoft.com/office/drawing/2014/main" id="{00000000-0008-0000-0E00-000052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95" name="Text Box 515">
            <a:extLst>
              <a:ext uri="{FF2B5EF4-FFF2-40B4-BE49-F238E27FC236}">
                <a16:creationId xmlns:a16="http://schemas.microsoft.com/office/drawing/2014/main" id="{00000000-0008-0000-0E00-000053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96" name="Text Box 516">
            <a:extLst>
              <a:ext uri="{FF2B5EF4-FFF2-40B4-BE49-F238E27FC236}">
                <a16:creationId xmlns:a16="http://schemas.microsoft.com/office/drawing/2014/main" id="{00000000-0008-0000-0E00-000054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79</xdr:row>
      <xdr:rowOff>19050</xdr:rowOff>
    </xdr:from>
    <xdr:to>
      <xdr:col>60</xdr:col>
      <xdr:colOff>361950</xdr:colOff>
      <xdr:row>80</xdr:row>
      <xdr:rowOff>0</xdr:rowOff>
    </xdr:to>
    <xdr:grpSp>
      <xdr:nvGrpSpPr>
        <xdr:cNvPr id="597" name="Group 518">
          <a:extLst>
            <a:ext uri="{FF2B5EF4-FFF2-40B4-BE49-F238E27FC236}">
              <a16:creationId xmlns:a16="http://schemas.microsoft.com/office/drawing/2014/main" id="{00000000-0008-0000-0E00-000055020000}"/>
            </a:ext>
          </a:extLst>
        </xdr:cNvPr>
        <xdr:cNvGrpSpPr>
          <a:grpSpLocks/>
        </xdr:cNvGrpSpPr>
      </xdr:nvGrpSpPr>
      <xdr:grpSpPr bwMode="auto">
        <a:xfrm>
          <a:off x="31669567" y="7302500"/>
          <a:ext cx="3373966" cy="0"/>
          <a:chOff x="748" y="1063"/>
          <a:chExt cx="296" cy="24"/>
        </a:xfrm>
      </xdr:grpSpPr>
      <xdr:sp macro="" textlink="">
        <xdr:nvSpPr>
          <xdr:cNvPr id="598" name="Text Box 519">
            <a:extLst>
              <a:ext uri="{FF2B5EF4-FFF2-40B4-BE49-F238E27FC236}">
                <a16:creationId xmlns:a16="http://schemas.microsoft.com/office/drawing/2014/main" id="{00000000-0008-0000-0E00-000056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99" name="Text Box 520">
            <a:extLst>
              <a:ext uri="{FF2B5EF4-FFF2-40B4-BE49-F238E27FC236}">
                <a16:creationId xmlns:a16="http://schemas.microsoft.com/office/drawing/2014/main" id="{00000000-0008-0000-0E00-000057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00" name="Text Box 521">
            <a:extLst>
              <a:ext uri="{FF2B5EF4-FFF2-40B4-BE49-F238E27FC236}">
                <a16:creationId xmlns:a16="http://schemas.microsoft.com/office/drawing/2014/main" id="{00000000-0008-0000-0E00-000058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01" name="Text Box 522">
            <a:extLst>
              <a:ext uri="{FF2B5EF4-FFF2-40B4-BE49-F238E27FC236}">
                <a16:creationId xmlns:a16="http://schemas.microsoft.com/office/drawing/2014/main" id="{00000000-0008-0000-0E00-000059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02" name="Text Box 523">
            <a:extLst>
              <a:ext uri="{FF2B5EF4-FFF2-40B4-BE49-F238E27FC236}">
                <a16:creationId xmlns:a16="http://schemas.microsoft.com/office/drawing/2014/main" id="{00000000-0008-0000-0E00-00005A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03" name="Text Box 524">
            <a:extLst>
              <a:ext uri="{FF2B5EF4-FFF2-40B4-BE49-F238E27FC236}">
                <a16:creationId xmlns:a16="http://schemas.microsoft.com/office/drawing/2014/main" id="{00000000-0008-0000-0E00-00005B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145</xdr:row>
      <xdr:rowOff>19050</xdr:rowOff>
    </xdr:from>
    <xdr:to>
      <xdr:col>60</xdr:col>
      <xdr:colOff>361950</xdr:colOff>
      <xdr:row>146</xdr:row>
      <xdr:rowOff>0</xdr:rowOff>
    </xdr:to>
    <xdr:grpSp>
      <xdr:nvGrpSpPr>
        <xdr:cNvPr id="604" name="Group 525">
          <a:extLst>
            <a:ext uri="{FF2B5EF4-FFF2-40B4-BE49-F238E27FC236}">
              <a16:creationId xmlns:a16="http://schemas.microsoft.com/office/drawing/2014/main" id="{00000000-0008-0000-0E00-00005C020000}"/>
            </a:ext>
          </a:extLst>
        </xdr:cNvPr>
        <xdr:cNvGrpSpPr>
          <a:grpSpLocks/>
        </xdr:cNvGrpSpPr>
      </xdr:nvGrpSpPr>
      <xdr:grpSpPr bwMode="auto">
        <a:xfrm>
          <a:off x="31669567" y="7302500"/>
          <a:ext cx="3373966" cy="0"/>
          <a:chOff x="748" y="1063"/>
          <a:chExt cx="296" cy="24"/>
        </a:xfrm>
      </xdr:grpSpPr>
      <xdr:sp macro="" textlink="">
        <xdr:nvSpPr>
          <xdr:cNvPr id="605" name="Text Box 526">
            <a:extLst>
              <a:ext uri="{FF2B5EF4-FFF2-40B4-BE49-F238E27FC236}">
                <a16:creationId xmlns:a16="http://schemas.microsoft.com/office/drawing/2014/main" id="{00000000-0008-0000-0E00-00005D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06" name="Text Box 527">
            <a:extLst>
              <a:ext uri="{FF2B5EF4-FFF2-40B4-BE49-F238E27FC236}">
                <a16:creationId xmlns:a16="http://schemas.microsoft.com/office/drawing/2014/main" id="{00000000-0008-0000-0E00-00005E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07" name="Text Box 528">
            <a:extLst>
              <a:ext uri="{FF2B5EF4-FFF2-40B4-BE49-F238E27FC236}">
                <a16:creationId xmlns:a16="http://schemas.microsoft.com/office/drawing/2014/main" id="{00000000-0008-0000-0E00-00005F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08" name="Text Box 529">
            <a:extLst>
              <a:ext uri="{FF2B5EF4-FFF2-40B4-BE49-F238E27FC236}">
                <a16:creationId xmlns:a16="http://schemas.microsoft.com/office/drawing/2014/main" id="{00000000-0008-0000-0E00-000060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09" name="Text Box 530">
            <a:extLst>
              <a:ext uri="{FF2B5EF4-FFF2-40B4-BE49-F238E27FC236}">
                <a16:creationId xmlns:a16="http://schemas.microsoft.com/office/drawing/2014/main" id="{00000000-0008-0000-0E00-000061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10" name="Text Box 531">
            <a:extLst>
              <a:ext uri="{FF2B5EF4-FFF2-40B4-BE49-F238E27FC236}">
                <a16:creationId xmlns:a16="http://schemas.microsoft.com/office/drawing/2014/main" id="{00000000-0008-0000-0E00-000062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53</xdr:col>
      <xdr:colOff>11206</xdr:colOff>
      <xdr:row>167</xdr:row>
      <xdr:rowOff>1</xdr:rowOff>
    </xdr:from>
    <xdr:to>
      <xdr:col>60</xdr:col>
      <xdr:colOff>456079</xdr:colOff>
      <xdr:row>168</xdr:row>
      <xdr:rowOff>1</xdr:rowOff>
    </xdr:to>
    <xdr:grpSp>
      <xdr:nvGrpSpPr>
        <xdr:cNvPr id="611" name="Group 532">
          <a:extLst>
            <a:ext uri="{FF2B5EF4-FFF2-40B4-BE49-F238E27FC236}">
              <a16:creationId xmlns:a16="http://schemas.microsoft.com/office/drawing/2014/main" id="{00000000-0008-0000-0E00-000063020000}"/>
            </a:ext>
          </a:extLst>
        </xdr:cNvPr>
        <xdr:cNvGrpSpPr>
          <a:grpSpLocks/>
        </xdr:cNvGrpSpPr>
      </xdr:nvGrpSpPr>
      <xdr:grpSpPr bwMode="auto">
        <a:xfrm>
          <a:off x="31771789" y="7302500"/>
          <a:ext cx="3365873" cy="0"/>
          <a:chOff x="748" y="1063"/>
          <a:chExt cx="296" cy="24"/>
        </a:xfrm>
      </xdr:grpSpPr>
      <xdr:sp macro="" textlink="">
        <xdr:nvSpPr>
          <xdr:cNvPr id="612" name="Text Box 533">
            <a:extLst>
              <a:ext uri="{FF2B5EF4-FFF2-40B4-BE49-F238E27FC236}">
                <a16:creationId xmlns:a16="http://schemas.microsoft.com/office/drawing/2014/main" id="{00000000-0008-0000-0E00-000064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13" name="Text Box 534">
            <a:extLst>
              <a:ext uri="{FF2B5EF4-FFF2-40B4-BE49-F238E27FC236}">
                <a16:creationId xmlns:a16="http://schemas.microsoft.com/office/drawing/2014/main" id="{00000000-0008-0000-0E00-000065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14" name="Text Box 535">
            <a:extLst>
              <a:ext uri="{FF2B5EF4-FFF2-40B4-BE49-F238E27FC236}">
                <a16:creationId xmlns:a16="http://schemas.microsoft.com/office/drawing/2014/main" id="{00000000-0008-0000-0E00-000066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15" name="Text Box 536">
            <a:extLst>
              <a:ext uri="{FF2B5EF4-FFF2-40B4-BE49-F238E27FC236}">
                <a16:creationId xmlns:a16="http://schemas.microsoft.com/office/drawing/2014/main" id="{00000000-0008-0000-0E00-000067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16" name="Text Box 537">
            <a:extLst>
              <a:ext uri="{FF2B5EF4-FFF2-40B4-BE49-F238E27FC236}">
                <a16:creationId xmlns:a16="http://schemas.microsoft.com/office/drawing/2014/main" id="{00000000-0008-0000-0E00-000068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17" name="Text Box 538">
            <a:extLst>
              <a:ext uri="{FF2B5EF4-FFF2-40B4-BE49-F238E27FC236}">
                <a16:creationId xmlns:a16="http://schemas.microsoft.com/office/drawing/2014/main" id="{00000000-0008-0000-0E00-000069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156884</xdr:colOff>
      <xdr:row>123</xdr:row>
      <xdr:rowOff>11206</xdr:rowOff>
    </xdr:from>
    <xdr:to>
      <xdr:col>60</xdr:col>
      <xdr:colOff>366434</xdr:colOff>
      <xdr:row>123</xdr:row>
      <xdr:rowOff>291353</xdr:rowOff>
    </xdr:to>
    <xdr:grpSp>
      <xdr:nvGrpSpPr>
        <xdr:cNvPr id="618" name="Group 532">
          <a:extLst>
            <a:ext uri="{FF2B5EF4-FFF2-40B4-BE49-F238E27FC236}">
              <a16:creationId xmlns:a16="http://schemas.microsoft.com/office/drawing/2014/main" id="{00000000-0008-0000-0E00-00006A020000}"/>
            </a:ext>
          </a:extLst>
        </xdr:cNvPr>
        <xdr:cNvGrpSpPr>
          <a:grpSpLocks/>
        </xdr:cNvGrpSpPr>
      </xdr:nvGrpSpPr>
      <xdr:grpSpPr bwMode="auto">
        <a:xfrm>
          <a:off x="31674051" y="7302500"/>
          <a:ext cx="3373966" cy="0"/>
          <a:chOff x="748" y="1063"/>
          <a:chExt cx="296" cy="24"/>
        </a:xfrm>
      </xdr:grpSpPr>
      <xdr:sp macro="" textlink="">
        <xdr:nvSpPr>
          <xdr:cNvPr id="619" name="Text Box 533">
            <a:extLst>
              <a:ext uri="{FF2B5EF4-FFF2-40B4-BE49-F238E27FC236}">
                <a16:creationId xmlns:a16="http://schemas.microsoft.com/office/drawing/2014/main" id="{00000000-0008-0000-0E00-00006B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20" name="Text Box 534">
            <a:extLst>
              <a:ext uri="{FF2B5EF4-FFF2-40B4-BE49-F238E27FC236}">
                <a16:creationId xmlns:a16="http://schemas.microsoft.com/office/drawing/2014/main" id="{00000000-0008-0000-0E00-00006C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21" name="Text Box 535">
            <a:extLst>
              <a:ext uri="{FF2B5EF4-FFF2-40B4-BE49-F238E27FC236}">
                <a16:creationId xmlns:a16="http://schemas.microsoft.com/office/drawing/2014/main" id="{00000000-0008-0000-0E00-00006D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22" name="Text Box 536">
            <a:extLst>
              <a:ext uri="{FF2B5EF4-FFF2-40B4-BE49-F238E27FC236}">
                <a16:creationId xmlns:a16="http://schemas.microsoft.com/office/drawing/2014/main" id="{00000000-0008-0000-0E00-00006E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23" name="Text Box 537">
            <a:extLst>
              <a:ext uri="{FF2B5EF4-FFF2-40B4-BE49-F238E27FC236}">
                <a16:creationId xmlns:a16="http://schemas.microsoft.com/office/drawing/2014/main" id="{00000000-0008-0000-0E00-00006F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24" name="Text Box 538">
            <a:extLst>
              <a:ext uri="{FF2B5EF4-FFF2-40B4-BE49-F238E27FC236}">
                <a16:creationId xmlns:a16="http://schemas.microsoft.com/office/drawing/2014/main" id="{00000000-0008-0000-0E00-000070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224120</xdr:colOff>
      <xdr:row>101</xdr:row>
      <xdr:rowOff>33618</xdr:rowOff>
    </xdr:from>
    <xdr:to>
      <xdr:col>60</xdr:col>
      <xdr:colOff>433670</xdr:colOff>
      <xdr:row>101</xdr:row>
      <xdr:rowOff>376518</xdr:rowOff>
    </xdr:to>
    <xdr:grpSp>
      <xdr:nvGrpSpPr>
        <xdr:cNvPr id="625" name="Group 532">
          <a:extLst>
            <a:ext uri="{FF2B5EF4-FFF2-40B4-BE49-F238E27FC236}">
              <a16:creationId xmlns:a16="http://schemas.microsoft.com/office/drawing/2014/main" id="{00000000-0008-0000-0E00-000071020000}"/>
            </a:ext>
          </a:extLst>
        </xdr:cNvPr>
        <xdr:cNvGrpSpPr>
          <a:grpSpLocks/>
        </xdr:cNvGrpSpPr>
      </xdr:nvGrpSpPr>
      <xdr:grpSpPr bwMode="auto">
        <a:xfrm>
          <a:off x="31741287" y="7302500"/>
          <a:ext cx="3373966" cy="0"/>
          <a:chOff x="748" y="1063"/>
          <a:chExt cx="296" cy="24"/>
        </a:xfrm>
      </xdr:grpSpPr>
      <xdr:sp macro="" textlink="">
        <xdr:nvSpPr>
          <xdr:cNvPr id="626" name="Text Box 533">
            <a:extLst>
              <a:ext uri="{FF2B5EF4-FFF2-40B4-BE49-F238E27FC236}">
                <a16:creationId xmlns:a16="http://schemas.microsoft.com/office/drawing/2014/main" id="{00000000-0008-0000-0E00-000072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27" name="Text Box 534">
            <a:extLst>
              <a:ext uri="{FF2B5EF4-FFF2-40B4-BE49-F238E27FC236}">
                <a16:creationId xmlns:a16="http://schemas.microsoft.com/office/drawing/2014/main" id="{00000000-0008-0000-0E00-000073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28" name="Text Box 535">
            <a:extLst>
              <a:ext uri="{FF2B5EF4-FFF2-40B4-BE49-F238E27FC236}">
                <a16:creationId xmlns:a16="http://schemas.microsoft.com/office/drawing/2014/main" id="{00000000-0008-0000-0E00-000074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29" name="Text Box 536">
            <a:extLst>
              <a:ext uri="{FF2B5EF4-FFF2-40B4-BE49-F238E27FC236}">
                <a16:creationId xmlns:a16="http://schemas.microsoft.com/office/drawing/2014/main" id="{00000000-0008-0000-0E00-000075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30" name="Text Box 537">
            <a:extLst>
              <a:ext uri="{FF2B5EF4-FFF2-40B4-BE49-F238E27FC236}">
                <a16:creationId xmlns:a16="http://schemas.microsoft.com/office/drawing/2014/main" id="{00000000-0008-0000-0E00-000076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31" name="Text Box 538">
            <a:extLst>
              <a:ext uri="{FF2B5EF4-FFF2-40B4-BE49-F238E27FC236}">
                <a16:creationId xmlns:a16="http://schemas.microsoft.com/office/drawing/2014/main" id="{00000000-0008-0000-0E00-000077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190500</xdr:colOff>
      <xdr:row>57</xdr:row>
      <xdr:rowOff>22412</xdr:rowOff>
    </xdr:from>
    <xdr:to>
      <xdr:col>60</xdr:col>
      <xdr:colOff>344021</xdr:colOff>
      <xdr:row>57</xdr:row>
      <xdr:rowOff>324971</xdr:rowOff>
    </xdr:to>
    <xdr:grpSp>
      <xdr:nvGrpSpPr>
        <xdr:cNvPr id="632" name="Group 532">
          <a:extLst>
            <a:ext uri="{FF2B5EF4-FFF2-40B4-BE49-F238E27FC236}">
              <a16:creationId xmlns:a16="http://schemas.microsoft.com/office/drawing/2014/main" id="{00000000-0008-0000-0E00-000078020000}"/>
            </a:ext>
          </a:extLst>
        </xdr:cNvPr>
        <xdr:cNvGrpSpPr>
          <a:grpSpLocks/>
        </xdr:cNvGrpSpPr>
      </xdr:nvGrpSpPr>
      <xdr:grpSpPr bwMode="auto">
        <a:xfrm>
          <a:off x="31707667" y="6986245"/>
          <a:ext cx="3317937" cy="302559"/>
          <a:chOff x="748" y="1063"/>
          <a:chExt cx="296" cy="24"/>
        </a:xfrm>
      </xdr:grpSpPr>
      <xdr:sp macro="" textlink="">
        <xdr:nvSpPr>
          <xdr:cNvPr id="633" name="Text Box 533">
            <a:extLst>
              <a:ext uri="{FF2B5EF4-FFF2-40B4-BE49-F238E27FC236}">
                <a16:creationId xmlns:a16="http://schemas.microsoft.com/office/drawing/2014/main" id="{00000000-0008-0000-0E00-000079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34" name="Text Box 534">
            <a:extLst>
              <a:ext uri="{FF2B5EF4-FFF2-40B4-BE49-F238E27FC236}">
                <a16:creationId xmlns:a16="http://schemas.microsoft.com/office/drawing/2014/main" id="{00000000-0008-0000-0E00-00007A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35" name="Text Box 535">
            <a:extLst>
              <a:ext uri="{FF2B5EF4-FFF2-40B4-BE49-F238E27FC236}">
                <a16:creationId xmlns:a16="http://schemas.microsoft.com/office/drawing/2014/main" id="{00000000-0008-0000-0E00-00007B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36" name="Text Box 536">
            <a:extLst>
              <a:ext uri="{FF2B5EF4-FFF2-40B4-BE49-F238E27FC236}">
                <a16:creationId xmlns:a16="http://schemas.microsoft.com/office/drawing/2014/main" id="{00000000-0008-0000-0E00-00007C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37" name="Text Box 537">
            <a:extLst>
              <a:ext uri="{FF2B5EF4-FFF2-40B4-BE49-F238E27FC236}">
                <a16:creationId xmlns:a16="http://schemas.microsoft.com/office/drawing/2014/main" id="{00000000-0008-0000-0E00-00007D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38" name="Text Box 538">
            <a:extLst>
              <a:ext uri="{FF2B5EF4-FFF2-40B4-BE49-F238E27FC236}">
                <a16:creationId xmlns:a16="http://schemas.microsoft.com/office/drawing/2014/main" id="{00000000-0008-0000-0E00-00007E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177</xdr:row>
      <xdr:rowOff>28575</xdr:rowOff>
    </xdr:from>
    <xdr:to>
      <xdr:col>60</xdr:col>
      <xdr:colOff>361950</xdr:colOff>
      <xdr:row>178</xdr:row>
      <xdr:rowOff>0</xdr:rowOff>
    </xdr:to>
    <xdr:grpSp>
      <xdr:nvGrpSpPr>
        <xdr:cNvPr id="639" name="Group 517">
          <a:extLst>
            <a:ext uri="{FF2B5EF4-FFF2-40B4-BE49-F238E27FC236}">
              <a16:creationId xmlns:a16="http://schemas.microsoft.com/office/drawing/2014/main" id="{00000000-0008-0000-0E00-00007F020000}"/>
            </a:ext>
          </a:extLst>
        </xdr:cNvPr>
        <xdr:cNvGrpSpPr>
          <a:grpSpLocks/>
        </xdr:cNvGrpSpPr>
      </xdr:nvGrpSpPr>
      <xdr:grpSpPr bwMode="auto">
        <a:xfrm>
          <a:off x="31669567" y="7331075"/>
          <a:ext cx="3373966" cy="320675"/>
          <a:chOff x="748" y="1063"/>
          <a:chExt cx="296" cy="24"/>
        </a:xfrm>
      </xdr:grpSpPr>
      <xdr:sp macro="" textlink="">
        <xdr:nvSpPr>
          <xdr:cNvPr id="640" name="Text Box 511">
            <a:extLst>
              <a:ext uri="{FF2B5EF4-FFF2-40B4-BE49-F238E27FC236}">
                <a16:creationId xmlns:a16="http://schemas.microsoft.com/office/drawing/2014/main" id="{00000000-0008-0000-0E00-000080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41" name="Text Box 512">
            <a:extLst>
              <a:ext uri="{FF2B5EF4-FFF2-40B4-BE49-F238E27FC236}">
                <a16:creationId xmlns:a16="http://schemas.microsoft.com/office/drawing/2014/main" id="{00000000-0008-0000-0E00-000081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42" name="Text Box 513">
            <a:extLst>
              <a:ext uri="{FF2B5EF4-FFF2-40B4-BE49-F238E27FC236}">
                <a16:creationId xmlns:a16="http://schemas.microsoft.com/office/drawing/2014/main" id="{00000000-0008-0000-0E00-000082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43" name="Text Box 514">
            <a:extLst>
              <a:ext uri="{FF2B5EF4-FFF2-40B4-BE49-F238E27FC236}">
                <a16:creationId xmlns:a16="http://schemas.microsoft.com/office/drawing/2014/main" id="{00000000-0008-0000-0E00-000083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44" name="Text Box 515">
            <a:extLst>
              <a:ext uri="{FF2B5EF4-FFF2-40B4-BE49-F238E27FC236}">
                <a16:creationId xmlns:a16="http://schemas.microsoft.com/office/drawing/2014/main" id="{00000000-0008-0000-0E00-000084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45" name="Text Box 516">
            <a:extLst>
              <a:ext uri="{FF2B5EF4-FFF2-40B4-BE49-F238E27FC236}">
                <a16:creationId xmlns:a16="http://schemas.microsoft.com/office/drawing/2014/main" id="{00000000-0008-0000-0E00-000085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229</xdr:row>
      <xdr:rowOff>28575</xdr:rowOff>
    </xdr:from>
    <xdr:to>
      <xdr:col>60</xdr:col>
      <xdr:colOff>361950</xdr:colOff>
      <xdr:row>230</xdr:row>
      <xdr:rowOff>0</xdr:rowOff>
    </xdr:to>
    <xdr:grpSp>
      <xdr:nvGrpSpPr>
        <xdr:cNvPr id="646" name="Group 517">
          <a:extLst>
            <a:ext uri="{FF2B5EF4-FFF2-40B4-BE49-F238E27FC236}">
              <a16:creationId xmlns:a16="http://schemas.microsoft.com/office/drawing/2014/main" id="{00000000-0008-0000-0E00-000086020000}"/>
            </a:ext>
          </a:extLst>
        </xdr:cNvPr>
        <xdr:cNvGrpSpPr>
          <a:grpSpLocks/>
        </xdr:cNvGrpSpPr>
      </xdr:nvGrpSpPr>
      <xdr:grpSpPr bwMode="auto">
        <a:xfrm>
          <a:off x="31669567" y="7651750"/>
          <a:ext cx="3373966" cy="0"/>
          <a:chOff x="748" y="1063"/>
          <a:chExt cx="296" cy="24"/>
        </a:xfrm>
      </xdr:grpSpPr>
      <xdr:sp macro="" textlink="">
        <xdr:nvSpPr>
          <xdr:cNvPr id="647" name="Text Box 511">
            <a:extLst>
              <a:ext uri="{FF2B5EF4-FFF2-40B4-BE49-F238E27FC236}">
                <a16:creationId xmlns:a16="http://schemas.microsoft.com/office/drawing/2014/main" id="{00000000-0008-0000-0E00-000087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48" name="Text Box 512">
            <a:extLst>
              <a:ext uri="{FF2B5EF4-FFF2-40B4-BE49-F238E27FC236}">
                <a16:creationId xmlns:a16="http://schemas.microsoft.com/office/drawing/2014/main" id="{00000000-0008-0000-0E00-000088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49" name="Text Box 513">
            <a:extLst>
              <a:ext uri="{FF2B5EF4-FFF2-40B4-BE49-F238E27FC236}">
                <a16:creationId xmlns:a16="http://schemas.microsoft.com/office/drawing/2014/main" id="{00000000-0008-0000-0E00-000089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50" name="Text Box 514">
            <a:extLst>
              <a:ext uri="{FF2B5EF4-FFF2-40B4-BE49-F238E27FC236}">
                <a16:creationId xmlns:a16="http://schemas.microsoft.com/office/drawing/2014/main" id="{00000000-0008-0000-0E00-00008A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51" name="Text Box 515">
            <a:extLst>
              <a:ext uri="{FF2B5EF4-FFF2-40B4-BE49-F238E27FC236}">
                <a16:creationId xmlns:a16="http://schemas.microsoft.com/office/drawing/2014/main" id="{00000000-0008-0000-0E00-00008B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52" name="Text Box 516">
            <a:extLst>
              <a:ext uri="{FF2B5EF4-FFF2-40B4-BE49-F238E27FC236}">
                <a16:creationId xmlns:a16="http://schemas.microsoft.com/office/drawing/2014/main" id="{00000000-0008-0000-0E00-00008C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34</xdr:row>
      <xdr:rowOff>28575</xdr:rowOff>
    </xdr:from>
    <xdr:to>
      <xdr:col>79</xdr:col>
      <xdr:colOff>361950</xdr:colOff>
      <xdr:row>35</xdr:row>
      <xdr:rowOff>0</xdr:rowOff>
    </xdr:to>
    <xdr:grpSp>
      <xdr:nvGrpSpPr>
        <xdr:cNvPr id="653" name="Group 517">
          <a:extLst>
            <a:ext uri="{FF2B5EF4-FFF2-40B4-BE49-F238E27FC236}">
              <a16:creationId xmlns:a16="http://schemas.microsoft.com/office/drawing/2014/main" id="{00000000-0008-0000-0E00-00008D020000}"/>
            </a:ext>
          </a:extLst>
        </xdr:cNvPr>
        <xdr:cNvGrpSpPr>
          <a:grpSpLocks/>
        </xdr:cNvGrpSpPr>
      </xdr:nvGrpSpPr>
      <xdr:grpSpPr bwMode="auto">
        <a:xfrm>
          <a:off x="42909067" y="5341408"/>
          <a:ext cx="3373966" cy="331259"/>
          <a:chOff x="748" y="1063"/>
          <a:chExt cx="296" cy="24"/>
        </a:xfrm>
      </xdr:grpSpPr>
      <xdr:sp macro="" textlink="">
        <xdr:nvSpPr>
          <xdr:cNvPr id="654" name="Text Box 511">
            <a:extLst>
              <a:ext uri="{FF2B5EF4-FFF2-40B4-BE49-F238E27FC236}">
                <a16:creationId xmlns:a16="http://schemas.microsoft.com/office/drawing/2014/main" id="{00000000-0008-0000-0E00-00008E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55" name="Text Box 512">
            <a:extLst>
              <a:ext uri="{FF2B5EF4-FFF2-40B4-BE49-F238E27FC236}">
                <a16:creationId xmlns:a16="http://schemas.microsoft.com/office/drawing/2014/main" id="{00000000-0008-0000-0E00-00008F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56" name="Text Box 513">
            <a:extLst>
              <a:ext uri="{FF2B5EF4-FFF2-40B4-BE49-F238E27FC236}">
                <a16:creationId xmlns:a16="http://schemas.microsoft.com/office/drawing/2014/main" id="{00000000-0008-0000-0E00-000090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57" name="Text Box 514">
            <a:extLst>
              <a:ext uri="{FF2B5EF4-FFF2-40B4-BE49-F238E27FC236}">
                <a16:creationId xmlns:a16="http://schemas.microsoft.com/office/drawing/2014/main" id="{00000000-0008-0000-0E00-000091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58" name="Text Box 515">
            <a:extLst>
              <a:ext uri="{FF2B5EF4-FFF2-40B4-BE49-F238E27FC236}">
                <a16:creationId xmlns:a16="http://schemas.microsoft.com/office/drawing/2014/main" id="{00000000-0008-0000-0E00-000092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59" name="Text Box 516">
            <a:extLst>
              <a:ext uri="{FF2B5EF4-FFF2-40B4-BE49-F238E27FC236}">
                <a16:creationId xmlns:a16="http://schemas.microsoft.com/office/drawing/2014/main" id="{00000000-0008-0000-0E00-000093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79</xdr:row>
      <xdr:rowOff>19050</xdr:rowOff>
    </xdr:from>
    <xdr:to>
      <xdr:col>79</xdr:col>
      <xdr:colOff>361950</xdr:colOff>
      <xdr:row>80</xdr:row>
      <xdr:rowOff>0</xdr:rowOff>
    </xdr:to>
    <xdr:grpSp>
      <xdr:nvGrpSpPr>
        <xdr:cNvPr id="660" name="Group 518">
          <a:extLst>
            <a:ext uri="{FF2B5EF4-FFF2-40B4-BE49-F238E27FC236}">
              <a16:creationId xmlns:a16="http://schemas.microsoft.com/office/drawing/2014/main" id="{00000000-0008-0000-0E00-000094020000}"/>
            </a:ext>
          </a:extLst>
        </xdr:cNvPr>
        <xdr:cNvGrpSpPr>
          <a:grpSpLocks/>
        </xdr:cNvGrpSpPr>
      </xdr:nvGrpSpPr>
      <xdr:grpSpPr bwMode="auto">
        <a:xfrm>
          <a:off x="42909067" y="7302500"/>
          <a:ext cx="3373966" cy="0"/>
          <a:chOff x="748" y="1063"/>
          <a:chExt cx="296" cy="24"/>
        </a:xfrm>
      </xdr:grpSpPr>
      <xdr:sp macro="" textlink="">
        <xdr:nvSpPr>
          <xdr:cNvPr id="661" name="Text Box 519">
            <a:extLst>
              <a:ext uri="{FF2B5EF4-FFF2-40B4-BE49-F238E27FC236}">
                <a16:creationId xmlns:a16="http://schemas.microsoft.com/office/drawing/2014/main" id="{00000000-0008-0000-0E00-000095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62" name="Text Box 520">
            <a:extLst>
              <a:ext uri="{FF2B5EF4-FFF2-40B4-BE49-F238E27FC236}">
                <a16:creationId xmlns:a16="http://schemas.microsoft.com/office/drawing/2014/main" id="{00000000-0008-0000-0E00-000096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63" name="Text Box 521">
            <a:extLst>
              <a:ext uri="{FF2B5EF4-FFF2-40B4-BE49-F238E27FC236}">
                <a16:creationId xmlns:a16="http://schemas.microsoft.com/office/drawing/2014/main" id="{00000000-0008-0000-0E00-000097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64" name="Text Box 522">
            <a:extLst>
              <a:ext uri="{FF2B5EF4-FFF2-40B4-BE49-F238E27FC236}">
                <a16:creationId xmlns:a16="http://schemas.microsoft.com/office/drawing/2014/main" id="{00000000-0008-0000-0E00-000098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65" name="Text Box 523">
            <a:extLst>
              <a:ext uri="{FF2B5EF4-FFF2-40B4-BE49-F238E27FC236}">
                <a16:creationId xmlns:a16="http://schemas.microsoft.com/office/drawing/2014/main" id="{00000000-0008-0000-0E00-000099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66" name="Text Box 524">
            <a:extLst>
              <a:ext uri="{FF2B5EF4-FFF2-40B4-BE49-F238E27FC236}">
                <a16:creationId xmlns:a16="http://schemas.microsoft.com/office/drawing/2014/main" id="{00000000-0008-0000-0E00-00009A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145</xdr:row>
      <xdr:rowOff>19050</xdr:rowOff>
    </xdr:from>
    <xdr:to>
      <xdr:col>79</xdr:col>
      <xdr:colOff>361950</xdr:colOff>
      <xdr:row>146</xdr:row>
      <xdr:rowOff>0</xdr:rowOff>
    </xdr:to>
    <xdr:grpSp>
      <xdr:nvGrpSpPr>
        <xdr:cNvPr id="667" name="Group 525">
          <a:extLst>
            <a:ext uri="{FF2B5EF4-FFF2-40B4-BE49-F238E27FC236}">
              <a16:creationId xmlns:a16="http://schemas.microsoft.com/office/drawing/2014/main" id="{00000000-0008-0000-0E00-00009B020000}"/>
            </a:ext>
          </a:extLst>
        </xdr:cNvPr>
        <xdr:cNvGrpSpPr>
          <a:grpSpLocks/>
        </xdr:cNvGrpSpPr>
      </xdr:nvGrpSpPr>
      <xdr:grpSpPr bwMode="auto">
        <a:xfrm>
          <a:off x="42909067" y="7302500"/>
          <a:ext cx="3373966" cy="0"/>
          <a:chOff x="748" y="1063"/>
          <a:chExt cx="296" cy="24"/>
        </a:xfrm>
      </xdr:grpSpPr>
      <xdr:sp macro="" textlink="">
        <xdr:nvSpPr>
          <xdr:cNvPr id="668" name="Text Box 526">
            <a:extLst>
              <a:ext uri="{FF2B5EF4-FFF2-40B4-BE49-F238E27FC236}">
                <a16:creationId xmlns:a16="http://schemas.microsoft.com/office/drawing/2014/main" id="{00000000-0008-0000-0E00-00009C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69" name="Text Box 527">
            <a:extLst>
              <a:ext uri="{FF2B5EF4-FFF2-40B4-BE49-F238E27FC236}">
                <a16:creationId xmlns:a16="http://schemas.microsoft.com/office/drawing/2014/main" id="{00000000-0008-0000-0E00-00009D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70" name="Text Box 528">
            <a:extLst>
              <a:ext uri="{FF2B5EF4-FFF2-40B4-BE49-F238E27FC236}">
                <a16:creationId xmlns:a16="http://schemas.microsoft.com/office/drawing/2014/main" id="{00000000-0008-0000-0E00-00009E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71" name="Text Box 529">
            <a:extLst>
              <a:ext uri="{FF2B5EF4-FFF2-40B4-BE49-F238E27FC236}">
                <a16:creationId xmlns:a16="http://schemas.microsoft.com/office/drawing/2014/main" id="{00000000-0008-0000-0E00-00009F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72" name="Text Box 530">
            <a:extLst>
              <a:ext uri="{FF2B5EF4-FFF2-40B4-BE49-F238E27FC236}">
                <a16:creationId xmlns:a16="http://schemas.microsoft.com/office/drawing/2014/main" id="{00000000-0008-0000-0E00-0000A0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73" name="Text Box 531">
            <a:extLst>
              <a:ext uri="{FF2B5EF4-FFF2-40B4-BE49-F238E27FC236}">
                <a16:creationId xmlns:a16="http://schemas.microsoft.com/office/drawing/2014/main" id="{00000000-0008-0000-0E00-0000A1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72</xdr:col>
      <xdr:colOff>11206</xdr:colOff>
      <xdr:row>167</xdr:row>
      <xdr:rowOff>1</xdr:rowOff>
    </xdr:from>
    <xdr:to>
      <xdr:col>79</xdr:col>
      <xdr:colOff>456079</xdr:colOff>
      <xdr:row>168</xdr:row>
      <xdr:rowOff>1</xdr:rowOff>
    </xdr:to>
    <xdr:grpSp>
      <xdr:nvGrpSpPr>
        <xdr:cNvPr id="674" name="Group 532">
          <a:extLst>
            <a:ext uri="{FF2B5EF4-FFF2-40B4-BE49-F238E27FC236}">
              <a16:creationId xmlns:a16="http://schemas.microsoft.com/office/drawing/2014/main" id="{00000000-0008-0000-0E00-0000A2020000}"/>
            </a:ext>
          </a:extLst>
        </xdr:cNvPr>
        <xdr:cNvGrpSpPr>
          <a:grpSpLocks/>
        </xdr:cNvGrpSpPr>
      </xdr:nvGrpSpPr>
      <xdr:grpSpPr bwMode="auto">
        <a:xfrm>
          <a:off x="43011289" y="7302500"/>
          <a:ext cx="3365873" cy="0"/>
          <a:chOff x="748" y="1063"/>
          <a:chExt cx="296" cy="24"/>
        </a:xfrm>
      </xdr:grpSpPr>
      <xdr:sp macro="" textlink="">
        <xdr:nvSpPr>
          <xdr:cNvPr id="675" name="Text Box 533">
            <a:extLst>
              <a:ext uri="{FF2B5EF4-FFF2-40B4-BE49-F238E27FC236}">
                <a16:creationId xmlns:a16="http://schemas.microsoft.com/office/drawing/2014/main" id="{00000000-0008-0000-0E00-0000A3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76" name="Text Box 534">
            <a:extLst>
              <a:ext uri="{FF2B5EF4-FFF2-40B4-BE49-F238E27FC236}">
                <a16:creationId xmlns:a16="http://schemas.microsoft.com/office/drawing/2014/main" id="{00000000-0008-0000-0E00-0000A4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77" name="Text Box 535">
            <a:extLst>
              <a:ext uri="{FF2B5EF4-FFF2-40B4-BE49-F238E27FC236}">
                <a16:creationId xmlns:a16="http://schemas.microsoft.com/office/drawing/2014/main" id="{00000000-0008-0000-0E00-0000A5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78" name="Text Box 536">
            <a:extLst>
              <a:ext uri="{FF2B5EF4-FFF2-40B4-BE49-F238E27FC236}">
                <a16:creationId xmlns:a16="http://schemas.microsoft.com/office/drawing/2014/main" id="{00000000-0008-0000-0E00-0000A6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79" name="Text Box 537">
            <a:extLst>
              <a:ext uri="{FF2B5EF4-FFF2-40B4-BE49-F238E27FC236}">
                <a16:creationId xmlns:a16="http://schemas.microsoft.com/office/drawing/2014/main" id="{00000000-0008-0000-0E00-0000A7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80" name="Text Box 538">
            <a:extLst>
              <a:ext uri="{FF2B5EF4-FFF2-40B4-BE49-F238E27FC236}">
                <a16:creationId xmlns:a16="http://schemas.microsoft.com/office/drawing/2014/main" id="{00000000-0008-0000-0E00-0000A8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156884</xdr:colOff>
      <xdr:row>123</xdr:row>
      <xdr:rowOff>11206</xdr:rowOff>
    </xdr:from>
    <xdr:to>
      <xdr:col>79</xdr:col>
      <xdr:colOff>366434</xdr:colOff>
      <xdr:row>123</xdr:row>
      <xdr:rowOff>291353</xdr:rowOff>
    </xdr:to>
    <xdr:grpSp>
      <xdr:nvGrpSpPr>
        <xdr:cNvPr id="681" name="Group 532">
          <a:extLst>
            <a:ext uri="{FF2B5EF4-FFF2-40B4-BE49-F238E27FC236}">
              <a16:creationId xmlns:a16="http://schemas.microsoft.com/office/drawing/2014/main" id="{00000000-0008-0000-0E00-0000A9020000}"/>
            </a:ext>
          </a:extLst>
        </xdr:cNvPr>
        <xdr:cNvGrpSpPr>
          <a:grpSpLocks/>
        </xdr:cNvGrpSpPr>
      </xdr:nvGrpSpPr>
      <xdr:grpSpPr bwMode="auto">
        <a:xfrm>
          <a:off x="42913551" y="7302500"/>
          <a:ext cx="3373966" cy="0"/>
          <a:chOff x="748" y="1063"/>
          <a:chExt cx="296" cy="24"/>
        </a:xfrm>
      </xdr:grpSpPr>
      <xdr:sp macro="" textlink="">
        <xdr:nvSpPr>
          <xdr:cNvPr id="682" name="Text Box 533">
            <a:extLst>
              <a:ext uri="{FF2B5EF4-FFF2-40B4-BE49-F238E27FC236}">
                <a16:creationId xmlns:a16="http://schemas.microsoft.com/office/drawing/2014/main" id="{00000000-0008-0000-0E00-0000AA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83" name="Text Box 534">
            <a:extLst>
              <a:ext uri="{FF2B5EF4-FFF2-40B4-BE49-F238E27FC236}">
                <a16:creationId xmlns:a16="http://schemas.microsoft.com/office/drawing/2014/main" id="{00000000-0008-0000-0E00-0000AB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84" name="Text Box 535">
            <a:extLst>
              <a:ext uri="{FF2B5EF4-FFF2-40B4-BE49-F238E27FC236}">
                <a16:creationId xmlns:a16="http://schemas.microsoft.com/office/drawing/2014/main" id="{00000000-0008-0000-0E00-0000AC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85" name="Text Box 536">
            <a:extLst>
              <a:ext uri="{FF2B5EF4-FFF2-40B4-BE49-F238E27FC236}">
                <a16:creationId xmlns:a16="http://schemas.microsoft.com/office/drawing/2014/main" id="{00000000-0008-0000-0E00-0000AD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86" name="Text Box 537">
            <a:extLst>
              <a:ext uri="{FF2B5EF4-FFF2-40B4-BE49-F238E27FC236}">
                <a16:creationId xmlns:a16="http://schemas.microsoft.com/office/drawing/2014/main" id="{00000000-0008-0000-0E00-0000AE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87" name="Text Box 538">
            <a:extLst>
              <a:ext uri="{FF2B5EF4-FFF2-40B4-BE49-F238E27FC236}">
                <a16:creationId xmlns:a16="http://schemas.microsoft.com/office/drawing/2014/main" id="{00000000-0008-0000-0E00-0000AF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224120</xdr:colOff>
      <xdr:row>101</xdr:row>
      <xdr:rowOff>33618</xdr:rowOff>
    </xdr:from>
    <xdr:to>
      <xdr:col>79</xdr:col>
      <xdr:colOff>433670</xdr:colOff>
      <xdr:row>101</xdr:row>
      <xdr:rowOff>376518</xdr:rowOff>
    </xdr:to>
    <xdr:grpSp>
      <xdr:nvGrpSpPr>
        <xdr:cNvPr id="688" name="Group 532">
          <a:extLst>
            <a:ext uri="{FF2B5EF4-FFF2-40B4-BE49-F238E27FC236}">
              <a16:creationId xmlns:a16="http://schemas.microsoft.com/office/drawing/2014/main" id="{00000000-0008-0000-0E00-0000B0020000}"/>
            </a:ext>
          </a:extLst>
        </xdr:cNvPr>
        <xdr:cNvGrpSpPr>
          <a:grpSpLocks/>
        </xdr:cNvGrpSpPr>
      </xdr:nvGrpSpPr>
      <xdr:grpSpPr bwMode="auto">
        <a:xfrm>
          <a:off x="42980787" y="7302500"/>
          <a:ext cx="3373966" cy="0"/>
          <a:chOff x="748" y="1063"/>
          <a:chExt cx="296" cy="24"/>
        </a:xfrm>
      </xdr:grpSpPr>
      <xdr:sp macro="" textlink="">
        <xdr:nvSpPr>
          <xdr:cNvPr id="689" name="Text Box 533">
            <a:extLst>
              <a:ext uri="{FF2B5EF4-FFF2-40B4-BE49-F238E27FC236}">
                <a16:creationId xmlns:a16="http://schemas.microsoft.com/office/drawing/2014/main" id="{00000000-0008-0000-0E00-0000B1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90" name="Text Box 534">
            <a:extLst>
              <a:ext uri="{FF2B5EF4-FFF2-40B4-BE49-F238E27FC236}">
                <a16:creationId xmlns:a16="http://schemas.microsoft.com/office/drawing/2014/main" id="{00000000-0008-0000-0E00-0000B2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91" name="Text Box 535">
            <a:extLst>
              <a:ext uri="{FF2B5EF4-FFF2-40B4-BE49-F238E27FC236}">
                <a16:creationId xmlns:a16="http://schemas.microsoft.com/office/drawing/2014/main" id="{00000000-0008-0000-0E00-0000B3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92" name="Text Box 536">
            <a:extLst>
              <a:ext uri="{FF2B5EF4-FFF2-40B4-BE49-F238E27FC236}">
                <a16:creationId xmlns:a16="http://schemas.microsoft.com/office/drawing/2014/main" id="{00000000-0008-0000-0E00-0000B4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93" name="Text Box 537">
            <a:extLst>
              <a:ext uri="{FF2B5EF4-FFF2-40B4-BE49-F238E27FC236}">
                <a16:creationId xmlns:a16="http://schemas.microsoft.com/office/drawing/2014/main" id="{00000000-0008-0000-0E00-0000B5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94" name="Text Box 538">
            <a:extLst>
              <a:ext uri="{FF2B5EF4-FFF2-40B4-BE49-F238E27FC236}">
                <a16:creationId xmlns:a16="http://schemas.microsoft.com/office/drawing/2014/main" id="{00000000-0008-0000-0E00-0000B6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190500</xdr:colOff>
      <xdr:row>57</xdr:row>
      <xdr:rowOff>22412</xdr:rowOff>
    </xdr:from>
    <xdr:to>
      <xdr:col>79</xdr:col>
      <xdr:colOff>344021</xdr:colOff>
      <xdr:row>57</xdr:row>
      <xdr:rowOff>324971</xdr:rowOff>
    </xdr:to>
    <xdr:grpSp>
      <xdr:nvGrpSpPr>
        <xdr:cNvPr id="695" name="Group 532">
          <a:extLst>
            <a:ext uri="{FF2B5EF4-FFF2-40B4-BE49-F238E27FC236}">
              <a16:creationId xmlns:a16="http://schemas.microsoft.com/office/drawing/2014/main" id="{00000000-0008-0000-0E00-0000B7020000}"/>
            </a:ext>
          </a:extLst>
        </xdr:cNvPr>
        <xdr:cNvGrpSpPr>
          <a:grpSpLocks/>
        </xdr:cNvGrpSpPr>
      </xdr:nvGrpSpPr>
      <xdr:grpSpPr bwMode="auto">
        <a:xfrm>
          <a:off x="42947167" y="6986245"/>
          <a:ext cx="3317937" cy="302559"/>
          <a:chOff x="748" y="1063"/>
          <a:chExt cx="296" cy="24"/>
        </a:xfrm>
      </xdr:grpSpPr>
      <xdr:sp macro="" textlink="">
        <xdr:nvSpPr>
          <xdr:cNvPr id="696" name="Text Box 533">
            <a:extLst>
              <a:ext uri="{FF2B5EF4-FFF2-40B4-BE49-F238E27FC236}">
                <a16:creationId xmlns:a16="http://schemas.microsoft.com/office/drawing/2014/main" id="{00000000-0008-0000-0E00-0000B8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97" name="Text Box 534">
            <a:extLst>
              <a:ext uri="{FF2B5EF4-FFF2-40B4-BE49-F238E27FC236}">
                <a16:creationId xmlns:a16="http://schemas.microsoft.com/office/drawing/2014/main" id="{00000000-0008-0000-0E00-0000B9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98" name="Text Box 535">
            <a:extLst>
              <a:ext uri="{FF2B5EF4-FFF2-40B4-BE49-F238E27FC236}">
                <a16:creationId xmlns:a16="http://schemas.microsoft.com/office/drawing/2014/main" id="{00000000-0008-0000-0E00-0000BA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99" name="Text Box 536">
            <a:extLst>
              <a:ext uri="{FF2B5EF4-FFF2-40B4-BE49-F238E27FC236}">
                <a16:creationId xmlns:a16="http://schemas.microsoft.com/office/drawing/2014/main" id="{00000000-0008-0000-0E00-0000BB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00" name="Text Box 537">
            <a:extLst>
              <a:ext uri="{FF2B5EF4-FFF2-40B4-BE49-F238E27FC236}">
                <a16:creationId xmlns:a16="http://schemas.microsoft.com/office/drawing/2014/main" id="{00000000-0008-0000-0E00-0000BC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01" name="Text Box 538">
            <a:extLst>
              <a:ext uri="{FF2B5EF4-FFF2-40B4-BE49-F238E27FC236}">
                <a16:creationId xmlns:a16="http://schemas.microsoft.com/office/drawing/2014/main" id="{00000000-0008-0000-0E00-0000BD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177</xdr:row>
      <xdr:rowOff>28575</xdr:rowOff>
    </xdr:from>
    <xdr:to>
      <xdr:col>79</xdr:col>
      <xdr:colOff>361950</xdr:colOff>
      <xdr:row>178</xdr:row>
      <xdr:rowOff>0</xdr:rowOff>
    </xdr:to>
    <xdr:grpSp>
      <xdr:nvGrpSpPr>
        <xdr:cNvPr id="702" name="Group 517">
          <a:extLst>
            <a:ext uri="{FF2B5EF4-FFF2-40B4-BE49-F238E27FC236}">
              <a16:creationId xmlns:a16="http://schemas.microsoft.com/office/drawing/2014/main" id="{00000000-0008-0000-0E00-0000BE020000}"/>
            </a:ext>
          </a:extLst>
        </xdr:cNvPr>
        <xdr:cNvGrpSpPr>
          <a:grpSpLocks/>
        </xdr:cNvGrpSpPr>
      </xdr:nvGrpSpPr>
      <xdr:grpSpPr bwMode="auto">
        <a:xfrm>
          <a:off x="42909067" y="7331075"/>
          <a:ext cx="3373966" cy="320675"/>
          <a:chOff x="748" y="1063"/>
          <a:chExt cx="296" cy="24"/>
        </a:xfrm>
      </xdr:grpSpPr>
      <xdr:sp macro="" textlink="">
        <xdr:nvSpPr>
          <xdr:cNvPr id="703" name="Text Box 511">
            <a:extLst>
              <a:ext uri="{FF2B5EF4-FFF2-40B4-BE49-F238E27FC236}">
                <a16:creationId xmlns:a16="http://schemas.microsoft.com/office/drawing/2014/main" id="{00000000-0008-0000-0E00-0000BF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04" name="Text Box 512">
            <a:extLst>
              <a:ext uri="{FF2B5EF4-FFF2-40B4-BE49-F238E27FC236}">
                <a16:creationId xmlns:a16="http://schemas.microsoft.com/office/drawing/2014/main" id="{00000000-0008-0000-0E00-0000C0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05" name="Text Box 513">
            <a:extLst>
              <a:ext uri="{FF2B5EF4-FFF2-40B4-BE49-F238E27FC236}">
                <a16:creationId xmlns:a16="http://schemas.microsoft.com/office/drawing/2014/main" id="{00000000-0008-0000-0E00-0000C1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06" name="Text Box 514">
            <a:extLst>
              <a:ext uri="{FF2B5EF4-FFF2-40B4-BE49-F238E27FC236}">
                <a16:creationId xmlns:a16="http://schemas.microsoft.com/office/drawing/2014/main" id="{00000000-0008-0000-0E00-0000C2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07" name="Text Box 515">
            <a:extLst>
              <a:ext uri="{FF2B5EF4-FFF2-40B4-BE49-F238E27FC236}">
                <a16:creationId xmlns:a16="http://schemas.microsoft.com/office/drawing/2014/main" id="{00000000-0008-0000-0E00-0000C3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08" name="Text Box 516">
            <a:extLst>
              <a:ext uri="{FF2B5EF4-FFF2-40B4-BE49-F238E27FC236}">
                <a16:creationId xmlns:a16="http://schemas.microsoft.com/office/drawing/2014/main" id="{00000000-0008-0000-0E00-0000C4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229</xdr:row>
      <xdr:rowOff>28575</xdr:rowOff>
    </xdr:from>
    <xdr:to>
      <xdr:col>79</xdr:col>
      <xdr:colOff>361950</xdr:colOff>
      <xdr:row>230</xdr:row>
      <xdr:rowOff>0</xdr:rowOff>
    </xdr:to>
    <xdr:grpSp>
      <xdr:nvGrpSpPr>
        <xdr:cNvPr id="709" name="Group 517">
          <a:extLst>
            <a:ext uri="{FF2B5EF4-FFF2-40B4-BE49-F238E27FC236}">
              <a16:creationId xmlns:a16="http://schemas.microsoft.com/office/drawing/2014/main" id="{00000000-0008-0000-0E00-0000C5020000}"/>
            </a:ext>
          </a:extLst>
        </xdr:cNvPr>
        <xdr:cNvGrpSpPr>
          <a:grpSpLocks/>
        </xdr:cNvGrpSpPr>
      </xdr:nvGrpSpPr>
      <xdr:grpSpPr bwMode="auto">
        <a:xfrm>
          <a:off x="42909067" y="7651750"/>
          <a:ext cx="3373966" cy="0"/>
          <a:chOff x="748" y="1063"/>
          <a:chExt cx="296" cy="24"/>
        </a:xfrm>
      </xdr:grpSpPr>
      <xdr:sp macro="" textlink="">
        <xdr:nvSpPr>
          <xdr:cNvPr id="710" name="Text Box 511">
            <a:extLst>
              <a:ext uri="{FF2B5EF4-FFF2-40B4-BE49-F238E27FC236}">
                <a16:creationId xmlns:a16="http://schemas.microsoft.com/office/drawing/2014/main" id="{00000000-0008-0000-0E00-0000C602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11" name="Text Box 512">
            <a:extLst>
              <a:ext uri="{FF2B5EF4-FFF2-40B4-BE49-F238E27FC236}">
                <a16:creationId xmlns:a16="http://schemas.microsoft.com/office/drawing/2014/main" id="{00000000-0008-0000-0E00-0000C702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12" name="Text Box 513">
            <a:extLst>
              <a:ext uri="{FF2B5EF4-FFF2-40B4-BE49-F238E27FC236}">
                <a16:creationId xmlns:a16="http://schemas.microsoft.com/office/drawing/2014/main" id="{00000000-0008-0000-0E00-0000C802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13" name="Text Box 514">
            <a:extLst>
              <a:ext uri="{FF2B5EF4-FFF2-40B4-BE49-F238E27FC236}">
                <a16:creationId xmlns:a16="http://schemas.microsoft.com/office/drawing/2014/main" id="{00000000-0008-0000-0E00-0000C902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14" name="Text Box 515">
            <a:extLst>
              <a:ext uri="{FF2B5EF4-FFF2-40B4-BE49-F238E27FC236}">
                <a16:creationId xmlns:a16="http://schemas.microsoft.com/office/drawing/2014/main" id="{00000000-0008-0000-0E00-0000CA02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15" name="Text Box 516">
            <a:extLst>
              <a:ext uri="{FF2B5EF4-FFF2-40B4-BE49-F238E27FC236}">
                <a16:creationId xmlns:a16="http://schemas.microsoft.com/office/drawing/2014/main" id="{00000000-0008-0000-0E00-0000CB02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90</xdr:col>
      <xdr:colOff>152400</xdr:colOff>
      <xdr:row>229</xdr:row>
      <xdr:rowOff>28575</xdr:rowOff>
    </xdr:from>
    <xdr:to>
      <xdr:col>98</xdr:col>
      <xdr:colOff>361950</xdr:colOff>
      <xdr:row>230</xdr:row>
      <xdr:rowOff>0</xdr:rowOff>
    </xdr:to>
    <xdr:grpSp>
      <xdr:nvGrpSpPr>
        <xdr:cNvPr id="310" name="Group 517">
          <a:extLst>
            <a:ext uri="{FF2B5EF4-FFF2-40B4-BE49-F238E27FC236}">
              <a16:creationId xmlns:a16="http://schemas.microsoft.com/office/drawing/2014/main" id="{00000000-0008-0000-0E00-000036010000}"/>
            </a:ext>
          </a:extLst>
        </xdr:cNvPr>
        <xdr:cNvGrpSpPr>
          <a:grpSpLocks/>
        </xdr:cNvGrpSpPr>
      </xdr:nvGrpSpPr>
      <xdr:grpSpPr bwMode="auto">
        <a:xfrm>
          <a:off x="54137983" y="7651750"/>
          <a:ext cx="3373967" cy="0"/>
          <a:chOff x="748" y="1063"/>
          <a:chExt cx="296" cy="24"/>
        </a:xfrm>
      </xdr:grpSpPr>
      <xdr:sp macro="" textlink="">
        <xdr:nvSpPr>
          <xdr:cNvPr id="311" name="Text Box 511">
            <a:extLst>
              <a:ext uri="{FF2B5EF4-FFF2-40B4-BE49-F238E27FC236}">
                <a16:creationId xmlns:a16="http://schemas.microsoft.com/office/drawing/2014/main" id="{00000000-0008-0000-0E00-00003701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12" name="Text Box 512">
            <a:extLst>
              <a:ext uri="{FF2B5EF4-FFF2-40B4-BE49-F238E27FC236}">
                <a16:creationId xmlns:a16="http://schemas.microsoft.com/office/drawing/2014/main" id="{00000000-0008-0000-0E00-00003801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13" name="Text Box 513">
            <a:extLst>
              <a:ext uri="{FF2B5EF4-FFF2-40B4-BE49-F238E27FC236}">
                <a16:creationId xmlns:a16="http://schemas.microsoft.com/office/drawing/2014/main" id="{00000000-0008-0000-0E00-00003901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14" name="Text Box 514">
            <a:extLst>
              <a:ext uri="{FF2B5EF4-FFF2-40B4-BE49-F238E27FC236}">
                <a16:creationId xmlns:a16="http://schemas.microsoft.com/office/drawing/2014/main" id="{00000000-0008-0000-0E00-00003A01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15" name="Text Box 515">
            <a:extLst>
              <a:ext uri="{FF2B5EF4-FFF2-40B4-BE49-F238E27FC236}">
                <a16:creationId xmlns:a16="http://schemas.microsoft.com/office/drawing/2014/main" id="{00000000-0008-0000-0E00-00003B01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16" name="Text Box 516">
            <a:extLst>
              <a:ext uri="{FF2B5EF4-FFF2-40B4-BE49-F238E27FC236}">
                <a16:creationId xmlns:a16="http://schemas.microsoft.com/office/drawing/2014/main" id="{00000000-0008-0000-0E00-00003C01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109</xdr:col>
      <xdr:colOff>152400</xdr:colOff>
      <xdr:row>229</xdr:row>
      <xdr:rowOff>28575</xdr:rowOff>
    </xdr:from>
    <xdr:to>
      <xdr:col>117</xdr:col>
      <xdr:colOff>361950</xdr:colOff>
      <xdr:row>230</xdr:row>
      <xdr:rowOff>0</xdr:rowOff>
    </xdr:to>
    <xdr:grpSp>
      <xdr:nvGrpSpPr>
        <xdr:cNvPr id="373" name="Group 517">
          <a:extLst>
            <a:ext uri="{FF2B5EF4-FFF2-40B4-BE49-F238E27FC236}">
              <a16:creationId xmlns:a16="http://schemas.microsoft.com/office/drawing/2014/main" id="{00000000-0008-0000-0E00-000075010000}"/>
            </a:ext>
          </a:extLst>
        </xdr:cNvPr>
        <xdr:cNvGrpSpPr>
          <a:grpSpLocks/>
        </xdr:cNvGrpSpPr>
      </xdr:nvGrpSpPr>
      <xdr:grpSpPr bwMode="auto">
        <a:xfrm>
          <a:off x="65356317" y="7651750"/>
          <a:ext cx="3373966" cy="0"/>
          <a:chOff x="748" y="1063"/>
          <a:chExt cx="296" cy="24"/>
        </a:xfrm>
      </xdr:grpSpPr>
      <xdr:sp macro="" textlink="">
        <xdr:nvSpPr>
          <xdr:cNvPr id="374" name="Text Box 511">
            <a:extLst>
              <a:ext uri="{FF2B5EF4-FFF2-40B4-BE49-F238E27FC236}">
                <a16:creationId xmlns:a16="http://schemas.microsoft.com/office/drawing/2014/main" id="{00000000-0008-0000-0E00-00007601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75" name="Text Box 512">
            <a:extLst>
              <a:ext uri="{FF2B5EF4-FFF2-40B4-BE49-F238E27FC236}">
                <a16:creationId xmlns:a16="http://schemas.microsoft.com/office/drawing/2014/main" id="{00000000-0008-0000-0E00-00007701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76" name="Text Box 513">
            <a:extLst>
              <a:ext uri="{FF2B5EF4-FFF2-40B4-BE49-F238E27FC236}">
                <a16:creationId xmlns:a16="http://schemas.microsoft.com/office/drawing/2014/main" id="{00000000-0008-0000-0E00-00007801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77" name="Text Box 514">
            <a:extLst>
              <a:ext uri="{FF2B5EF4-FFF2-40B4-BE49-F238E27FC236}">
                <a16:creationId xmlns:a16="http://schemas.microsoft.com/office/drawing/2014/main" id="{00000000-0008-0000-0E00-00007901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78" name="Text Box 515">
            <a:extLst>
              <a:ext uri="{FF2B5EF4-FFF2-40B4-BE49-F238E27FC236}">
                <a16:creationId xmlns:a16="http://schemas.microsoft.com/office/drawing/2014/main" id="{00000000-0008-0000-0E00-00007A01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79" name="Text Box 516">
            <a:extLst>
              <a:ext uri="{FF2B5EF4-FFF2-40B4-BE49-F238E27FC236}">
                <a16:creationId xmlns:a16="http://schemas.microsoft.com/office/drawing/2014/main" id="{00000000-0008-0000-0E00-00007B01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57</xdr:row>
      <xdr:rowOff>42297</xdr:rowOff>
    </xdr:from>
    <xdr:to>
      <xdr:col>22</xdr:col>
      <xdr:colOff>361950</xdr:colOff>
      <xdr:row>57</xdr:row>
      <xdr:rowOff>289807</xdr:rowOff>
    </xdr:to>
    <xdr:grpSp>
      <xdr:nvGrpSpPr>
        <xdr:cNvPr id="400" name="Group 517">
          <a:extLst>
            <a:ext uri="{FF2B5EF4-FFF2-40B4-BE49-F238E27FC236}">
              <a16:creationId xmlns:a16="http://schemas.microsoft.com/office/drawing/2014/main" id="{00000000-0008-0000-0E00-000090010000}"/>
            </a:ext>
          </a:extLst>
        </xdr:cNvPr>
        <xdr:cNvGrpSpPr>
          <a:grpSpLocks/>
        </xdr:cNvGrpSpPr>
      </xdr:nvGrpSpPr>
      <xdr:grpSpPr bwMode="auto">
        <a:xfrm>
          <a:off x="9232900" y="7006130"/>
          <a:ext cx="3373967" cy="247510"/>
          <a:chOff x="748" y="1064"/>
          <a:chExt cx="296" cy="18"/>
        </a:xfrm>
      </xdr:grpSpPr>
      <xdr:sp macro="" textlink="">
        <xdr:nvSpPr>
          <xdr:cNvPr id="401" name="Text Box 511">
            <a:extLst>
              <a:ext uri="{FF2B5EF4-FFF2-40B4-BE49-F238E27FC236}">
                <a16:creationId xmlns:a16="http://schemas.microsoft.com/office/drawing/2014/main" id="{00000000-0008-0000-0E00-000091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02" name="Text Box 512">
            <a:extLst>
              <a:ext uri="{FF2B5EF4-FFF2-40B4-BE49-F238E27FC236}">
                <a16:creationId xmlns:a16="http://schemas.microsoft.com/office/drawing/2014/main" id="{00000000-0008-0000-0E00-000092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03" name="Text Box 513">
            <a:extLst>
              <a:ext uri="{FF2B5EF4-FFF2-40B4-BE49-F238E27FC236}">
                <a16:creationId xmlns:a16="http://schemas.microsoft.com/office/drawing/2014/main" id="{00000000-0008-0000-0E00-000093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04" name="Text Box 514">
            <a:extLst>
              <a:ext uri="{FF2B5EF4-FFF2-40B4-BE49-F238E27FC236}">
                <a16:creationId xmlns:a16="http://schemas.microsoft.com/office/drawing/2014/main" id="{00000000-0008-0000-0E00-000094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05" name="Text Box 515">
            <a:extLst>
              <a:ext uri="{FF2B5EF4-FFF2-40B4-BE49-F238E27FC236}">
                <a16:creationId xmlns:a16="http://schemas.microsoft.com/office/drawing/2014/main" id="{00000000-0008-0000-0E00-000095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06" name="Text Box 516">
            <a:extLst>
              <a:ext uri="{FF2B5EF4-FFF2-40B4-BE49-F238E27FC236}">
                <a16:creationId xmlns:a16="http://schemas.microsoft.com/office/drawing/2014/main" id="{00000000-0008-0000-0E00-000096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79</xdr:row>
      <xdr:rowOff>42297</xdr:rowOff>
    </xdr:from>
    <xdr:to>
      <xdr:col>22</xdr:col>
      <xdr:colOff>361950</xdr:colOff>
      <xdr:row>79</xdr:row>
      <xdr:rowOff>289807</xdr:rowOff>
    </xdr:to>
    <xdr:grpSp>
      <xdr:nvGrpSpPr>
        <xdr:cNvPr id="407" name="Group 517">
          <a:extLst>
            <a:ext uri="{FF2B5EF4-FFF2-40B4-BE49-F238E27FC236}">
              <a16:creationId xmlns:a16="http://schemas.microsoft.com/office/drawing/2014/main" id="{00000000-0008-0000-0E00-000097010000}"/>
            </a:ext>
          </a:extLst>
        </xdr:cNvPr>
        <xdr:cNvGrpSpPr>
          <a:grpSpLocks/>
        </xdr:cNvGrpSpPr>
      </xdr:nvGrpSpPr>
      <xdr:grpSpPr bwMode="auto">
        <a:xfrm>
          <a:off x="9232900" y="7302500"/>
          <a:ext cx="3373967" cy="0"/>
          <a:chOff x="748" y="1064"/>
          <a:chExt cx="296" cy="18"/>
        </a:xfrm>
      </xdr:grpSpPr>
      <xdr:sp macro="" textlink="">
        <xdr:nvSpPr>
          <xdr:cNvPr id="408" name="Text Box 511">
            <a:extLst>
              <a:ext uri="{FF2B5EF4-FFF2-40B4-BE49-F238E27FC236}">
                <a16:creationId xmlns:a16="http://schemas.microsoft.com/office/drawing/2014/main" id="{00000000-0008-0000-0E00-000098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09" name="Text Box 512">
            <a:extLst>
              <a:ext uri="{FF2B5EF4-FFF2-40B4-BE49-F238E27FC236}">
                <a16:creationId xmlns:a16="http://schemas.microsoft.com/office/drawing/2014/main" id="{00000000-0008-0000-0E00-000099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10" name="Text Box 513">
            <a:extLst>
              <a:ext uri="{FF2B5EF4-FFF2-40B4-BE49-F238E27FC236}">
                <a16:creationId xmlns:a16="http://schemas.microsoft.com/office/drawing/2014/main" id="{00000000-0008-0000-0E00-00009A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11" name="Text Box 514">
            <a:extLst>
              <a:ext uri="{FF2B5EF4-FFF2-40B4-BE49-F238E27FC236}">
                <a16:creationId xmlns:a16="http://schemas.microsoft.com/office/drawing/2014/main" id="{00000000-0008-0000-0E00-00009B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12" name="Text Box 515">
            <a:extLst>
              <a:ext uri="{FF2B5EF4-FFF2-40B4-BE49-F238E27FC236}">
                <a16:creationId xmlns:a16="http://schemas.microsoft.com/office/drawing/2014/main" id="{00000000-0008-0000-0E00-00009C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13" name="Text Box 516">
            <a:extLst>
              <a:ext uri="{FF2B5EF4-FFF2-40B4-BE49-F238E27FC236}">
                <a16:creationId xmlns:a16="http://schemas.microsoft.com/office/drawing/2014/main" id="{00000000-0008-0000-0E00-00009D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101</xdr:row>
      <xdr:rowOff>42297</xdr:rowOff>
    </xdr:from>
    <xdr:to>
      <xdr:col>22</xdr:col>
      <xdr:colOff>361950</xdr:colOff>
      <xdr:row>101</xdr:row>
      <xdr:rowOff>289807</xdr:rowOff>
    </xdr:to>
    <xdr:grpSp>
      <xdr:nvGrpSpPr>
        <xdr:cNvPr id="414" name="Group 517">
          <a:extLst>
            <a:ext uri="{FF2B5EF4-FFF2-40B4-BE49-F238E27FC236}">
              <a16:creationId xmlns:a16="http://schemas.microsoft.com/office/drawing/2014/main" id="{00000000-0008-0000-0E00-00009E010000}"/>
            </a:ext>
          </a:extLst>
        </xdr:cNvPr>
        <xdr:cNvGrpSpPr>
          <a:grpSpLocks/>
        </xdr:cNvGrpSpPr>
      </xdr:nvGrpSpPr>
      <xdr:grpSpPr bwMode="auto">
        <a:xfrm>
          <a:off x="9232900" y="7302500"/>
          <a:ext cx="3373967" cy="0"/>
          <a:chOff x="748" y="1064"/>
          <a:chExt cx="296" cy="18"/>
        </a:xfrm>
      </xdr:grpSpPr>
      <xdr:sp macro="" textlink="">
        <xdr:nvSpPr>
          <xdr:cNvPr id="415" name="Text Box 511">
            <a:extLst>
              <a:ext uri="{FF2B5EF4-FFF2-40B4-BE49-F238E27FC236}">
                <a16:creationId xmlns:a16="http://schemas.microsoft.com/office/drawing/2014/main" id="{00000000-0008-0000-0E00-00009F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16" name="Text Box 512">
            <a:extLst>
              <a:ext uri="{FF2B5EF4-FFF2-40B4-BE49-F238E27FC236}">
                <a16:creationId xmlns:a16="http://schemas.microsoft.com/office/drawing/2014/main" id="{00000000-0008-0000-0E00-0000A0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17" name="Text Box 513">
            <a:extLst>
              <a:ext uri="{FF2B5EF4-FFF2-40B4-BE49-F238E27FC236}">
                <a16:creationId xmlns:a16="http://schemas.microsoft.com/office/drawing/2014/main" id="{00000000-0008-0000-0E00-0000A1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18" name="Text Box 514">
            <a:extLst>
              <a:ext uri="{FF2B5EF4-FFF2-40B4-BE49-F238E27FC236}">
                <a16:creationId xmlns:a16="http://schemas.microsoft.com/office/drawing/2014/main" id="{00000000-0008-0000-0E00-0000A2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19" name="Text Box 515">
            <a:extLst>
              <a:ext uri="{FF2B5EF4-FFF2-40B4-BE49-F238E27FC236}">
                <a16:creationId xmlns:a16="http://schemas.microsoft.com/office/drawing/2014/main" id="{00000000-0008-0000-0E00-0000A3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20" name="Text Box 516">
            <a:extLst>
              <a:ext uri="{FF2B5EF4-FFF2-40B4-BE49-F238E27FC236}">
                <a16:creationId xmlns:a16="http://schemas.microsoft.com/office/drawing/2014/main" id="{00000000-0008-0000-0E00-0000A4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123</xdr:row>
      <xdr:rowOff>42297</xdr:rowOff>
    </xdr:from>
    <xdr:to>
      <xdr:col>22</xdr:col>
      <xdr:colOff>361950</xdr:colOff>
      <xdr:row>123</xdr:row>
      <xdr:rowOff>289807</xdr:rowOff>
    </xdr:to>
    <xdr:grpSp>
      <xdr:nvGrpSpPr>
        <xdr:cNvPr id="421" name="Group 517">
          <a:extLst>
            <a:ext uri="{FF2B5EF4-FFF2-40B4-BE49-F238E27FC236}">
              <a16:creationId xmlns:a16="http://schemas.microsoft.com/office/drawing/2014/main" id="{00000000-0008-0000-0E00-0000A5010000}"/>
            </a:ext>
          </a:extLst>
        </xdr:cNvPr>
        <xdr:cNvGrpSpPr>
          <a:grpSpLocks/>
        </xdr:cNvGrpSpPr>
      </xdr:nvGrpSpPr>
      <xdr:grpSpPr bwMode="auto">
        <a:xfrm>
          <a:off x="9232900" y="7302500"/>
          <a:ext cx="3373967" cy="0"/>
          <a:chOff x="748" y="1064"/>
          <a:chExt cx="296" cy="18"/>
        </a:xfrm>
      </xdr:grpSpPr>
      <xdr:sp macro="" textlink="">
        <xdr:nvSpPr>
          <xdr:cNvPr id="422" name="Text Box 511">
            <a:extLst>
              <a:ext uri="{FF2B5EF4-FFF2-40B4-BE49-F238E27FC236}">
                <a16:creationId xmlns:a16="http://schemas.microsoft.com/office/drawing/2014/main" id="{00000000-0008-0000-0E00-0000A6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23" name="Text Box 512">
            <a:extLst>
              <a:ext uri="{FF2B5EF4-FFF2-40B4-BE49-F238E27FC236}">
                <a16:creationId xmlns:a16="http://schemas.microsoft.com/office/drawing/2014/main" id="{00000000-0008-0000-0E00-0000A7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24" name="Text Box 513">
            <a:extLst>
              <a:ext uri="{FF2B5EF4-FFF2-40B4-BE49-F238E27FC236}">
                <a16:creationId xmlns:a16="http://schemas.microsoft.com/office/drawing/2014/main" id="{00000000-0008-0000-0E00-0000A8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25" name="Text Box 514">
            <a:extLst>
              <a:ext uri="{FF2B5EF4-FFF2-40B4-BE49-F238E27FC236}">
                <a16:creationId xmlns:a16="http://schemas.microsoft.com/office/drawing/2014/main" id="{00000000-0008-0000-0E00-0000A9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26" name="Text Box 515">
            <a:extLst>
              <a:ext uri="{FF2B5EF4-FFF2-40B4-BE49-F238E27FC236}">
                <a16:creationId xmlns:a16="http://schemas.microsoft.com/office/drawing/2014/main" id="{00000000-0008-0000-0E00-0000AA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27" name="Text Box 516">
            <a:extLst>
              <a:ext uri="{FF2B5EF4-FFF2-40B4-BE49-F238E27FC236}">
                <a16:creationId xmlns:a16="http://schemas.microsoft.com/office/drawing/2014/main" id="{00000000-0008-0000-0E00-0000AB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145</xdr:row>
      <xdr:rowOff>42297</xdr:rowOff>
    </xdr:from>
    <xdr:to>
      <xdr:col>22</xdr:col>
      <xdr:colOff>361950</xdr:colOff>
      <xdr:row>145</xdr:row>
      <xdr:rowOff>289807</xdr:rowOff>
    </xdr:to>
    <xdr:grpSp>
      <xdr:nvGrpSpPr>
        <xdr:cNvPr id="428" name="Group 517">
          <a:extLst>
            <a:ext uri="{FF2B5EF4-FFF2-40B4-BE49-F238E27FC236}">
              <a16:creationId xmlns:a16="http://schemas.microsoft.com/office/drawing/2014/main" id="{00000000-0008-0000-0E00-0000AC010000}"/>
            </a:ext>
          </a:extLst>
        </xdr:cNvPr>
        <xdr:cNvGrpSpPr>
          <a:grpSpLocks/>
        </xdr:cNvGrpSpPr>
      </xdr:nvGrpSpPr>
      <xdr:grpSpPr bwMode="auto">
        <a:xfrm>
          <a:off x="9232900" y="7302500"/>
          <a:ext cx="3373967" cy="0"/>
          <a:chOff x="748" y="1064"/>
          <a:chExt cx="296" cy="18"/>
        </a:xfrm>
      </xdr:grpSpPr>
      <xdr:sp macro="" textlink="">
        <xdr:nvSpPr>
          <xdr:cNvPr id="429" name="Text Box 511">
            <a:extLst>
              <a:ext uri="{FF2B5EF4-FFF2-40B4-BE49-F238E27FC236}">
                <a16:creationId xmlns:a16="http://schemas.microsoft.com/office/drawing/2014/main" id="{00000000-0008-0000-0E00-0000AD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30" name="Text Box 512">
            <a:extLst>
              <a:ext uri="{FF2B5EF4-FFF2-40B4-BE49-F238E27FC236}">
                <a16:creationId xmlns:a16="http://schemas.microsoft.com/office/drawing/2014/main" id="{00000000-0008-0000-0E00-0000AE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31" name="Text Box 513">
            <a:extLst>
              <a:ext uri="{FF2B5EF4-FFF2-40B4-BE49-F238E27FC236}">
                <a16:creationId xmlns:a16="http://schemas.microsoft.com/office/drawing/2014/main" id="{00000000-0008-0000-0E00-0000AF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32" name="Text Box 514">
            <a:extLst>
              <a:ext uri="{FF2B5EF4-FFF2-40B4-BE49-F238E27FC236}">
                <a16:creationId xmlns:a16="http://schemas.microsoft.com/office/drawing/2014/main" id="{00000000-0008-0000-0E00-0000B0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33" name="Text Box 515">
            <a:extLst>
              <a:ext uri="{FF2B5EF4-FFF2-40B4-BE49-F238E27FC236}">
                <a16:creationId xmlns:a16="http://schemas.microsoft.com/office/drawing/2014/main" id="{00000000-0008-0000-0E00-0000B1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34" name="Text Box 516">
            <a:extLst>
              <a:ext uri="{FF2B5EF4-FFF2-40B4-BE49-F238E27FC236}">
                <a16:creationId xmlns:a16="http://schemas.microsoft.com/office/drawing/2014/main" id="{00000000-0008-0000-0E00-0000B2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167</xdr:row>
      <xdr:rowOff>42297</xdr:rowOff>
    </xdr:from>
    <xdr:to>
      <xdr:col>22</xdr:col>
      <xdr:colOff>361950</xdr:colOff>
      <xdr:row>167</xdr:row>
      <xdr:rowOff>289807</xdr:rowOff>
    </xdr:to>
    <xdr:grpSp>
      <xdr:nvGrpSpPr>
        <xdr:cNvPr id="435" name="Group 517">
          <a:extLst>
            <a:ext uri="{FF2B5EF4-FFF2-40B4-BE49-F238E27FC236}">
              <a16:creationId xmlns:a16="http://schemas.microsoft.com/office/drawing/2014/main" id="{00000000-0008-0000-0E00-0000B3010000}"/>
            </a:ext>
          </a:extLst>
        </xdr:cNvPr>
        <xdr:cNvGrpSpPr>
          <a:grpSpLocks/>
        </xdr:cNvGrpSpPr>
      </xdr:nvGrpSpPr>
      <xdr:grpSpPr bwMode="auto">
        <a:xfrm>
          <a:off x="9232900" y="7302500"/>
          <a:ext cx="3373967" cy="0"/>
          <a:chOff x="748" y="1064"/>
          <a:chExt cx="296" cy="18"/>
        </a:xfrm>
      </xdr:grpSpPr>
      <xdr:sp macro="" textlink="">
        <xdr:nvSpPr>
          <xdr:cNvPr id="436" name="Text Box 511">
            <a:extLst>
              <a:ext uri="{FF2B5EF4-FFF2-40B4-BE49-F238E27FC236}">
                <a16:creationId xmlns:a16="http://schemas.microsoft.com/office/drawing/2014/main" id="{00000000-0008-0000-0E00-0000B4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37" name="Text Box 512">
            <a:extLst>
              <a:ext uri="{FF2B5EF4-FFF2-40B4-BE49-F238E27FC236}">
                <a16:creationId xmlns:a16="http://schemas.microsoft.com/office/drawing/2014/main" id="{00000000-0008-0000-0E00-0000B5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38" name="Text Box 513">
            <a:extLst>
              <a:ext uri="{FF2B5EF4-FFF2-40B4-BE49-F238E27FC236}">
                <a16:creationId xmlns:a16="http://schemas.microsoft.com/office/drawing/2014/main" id="{00000000-0008-0000-0E00-0000B6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39" name="Text Box 514">
            <a:extLst>
              <a:ext uri="{FF2B5EF4-FFF2-40B4-BE49-F238E27FC236}">
                <a16:creationId xmlns:a16="http://schemas.microsoft.com/office/drawing/2014/main" id="{00000000-0008-0000-0E00-0000B7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40" name="Text Box 515">
            <a:extLst>
              <a:ext uri="{FF2B5EF4-FFF2-40B4-BE49-F238E27FC236}">
                <a16:creationId xmlns:a16="http://schemas.microsoft.com/office/drawing/2014/main" id="{00000000-0008-0000-0E00-0000B8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41" name="Text Box 516">
            <a:extLst>
              <a:ext uri="{FF2B5EF4-FFF2-40B4-BE49-F238E27FC236}">
                <a16:creationId xmlns:a16="http://schemas.microsoft.com/office/drawing/2014/main" id="{00000000-0008-0000-0E00-0000B9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176</xdr:row>
      <xdr:rowOff>42297</xdr:rowOff>
    </xdr:from>
    <xdr:to>
      <xdr:col>22</xdr:col>
      <xdr:colOff>361950</xdr:colOff>
      <xdr:row>176</xdr:row>
      <xdr:rowOff>289807</xdr:rowOff>
    </xdr:to>
    <xdr:grpSp>
      <xdr:nvGrpSpPr>
        <xdr:cNvPr id="442" name="Group 517">
          <a:extLst>
            <a:ext uri="{FF2B5EF4-FFF2-40B4-BE49-F238E27FC236}">
              <a16:creationId xmlns:a16="http://schemas.microsoft.com/office/drawing/2014/main" id="{00000000-0008-0000-0E00-0000BA010000}"/>
            </a:ext>
          </a:extLst>
        </xdr:cNvPr>
        <xdr:cNvGrpSpPr>
          <a:grpSpLocks/>
        </xdr:cNvGrpSpPr>
      </xdr:nvGrpSpPr>
      <xdr:grpSpPr bwMode="auto">
        <a:xfrm>
          <a:off x="9232900" y="7302500"/>
          <a:ext cx="3373967" cy="0"/>
          <a:chOff x="748" y="1064"/>
          <a:chExt cx="296" cy="18"/>
        </a:xfrm>
      </xdr:grpSpPr>
      <xdr:sp macro="" textlink="">
        <xdr:nvSpPr>
          <xdr:cNvPr id="443" name="Text Box 511">
            <a:extLst>
              <a:ext uri="{FF2B5EF4-FFF2-40B4-BE49-F238E27FC236}">
                <a16:creationId xmlns:a16="http://schemas.microsoft.com/office/drawing/2014/main" id="{00000000-0008-0000-0E00-0000BB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44" name="Text Box 512">
            <a:extLst>
              <a:ext uri="{FF2B5EF4-FFF2-40B4-BE49-F238E27FC236}">
                <a16:creationId xmlns:a16="http://schemas.microsoft.com/office/drawing/2014/main" id="{00000000-0008-0000-0E00-0000BC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45" name="Text Box 513">
            <a:extLst>
              <a:ext uri="{FF2B5EF4-FFF2-40B4-BE49-F238E27FC236}">
                <a16:creationId xmlns:a16="http://schemas.microsoft.com/office/drawing/2014/main" id="{00000000-0008-0000-0E00-0000BD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46" name="Text Box 514">
            <a:extLst>
              <a:ext uri="{FF2B5EF4-FFF2-40B4-BE49-F238E27FC236}">
                <a16:creationId xmlns:a16="http://schemas.microsoft.com/office/drawing/2014/main" id="{00000000-0008-0000-0E00-0000BE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47" name="Text Box 515">
            <a:extLst>
              <a:ext uri="{FF2B5EF4-FFF2-40B4-BE49-F238E27FC236}">
                <a16:creationId xmlns:a16="http://schemas.microsoft.com/office/drawing/2014/main" id="{00000000-0008-0000-0E00-0000BF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48" name="Text Box 516">
            <a:extLst>
              <a:ext uri="{FF2B5EF4-FFF2-40B4-BE49-F238E27FC236}">
                <a16:creationId xmlns:a16="http://schemas.microsoft.com/office/drawing/2014/main" id="{00000000-0008-0000-0E00-0000C0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42297</xdr:rowOff>
    </xdr:from>
    <xdr:to>
      <xdr:col>22</xdr:col>
      <xdr:colOff>361950</xdr:colOff>
      <xdr:row>177</xdr:row>
      <xdr:rowOff>289807</xdr:rowOff>
    </xdr:to>
    <xdr:grpSp>
      <xdr:nvGrpSpPr>
        <xdr:cNvPr id="449" name="Group 517">
          <a:extLst>
            <a:ext uri="{FF2B5EF4-FFF2-40B4-BE49-F238E27FC236}">
              <a16:creationId xmlns:a16="http://schemas.microsoft.com/office/drawing/2014/main" id="{00000000-0008-0000-0E00-0000C1010000}"/>
            </a:ext>
          </a:extLst>
        </xdr:cNvPr>
        <xdr:cNvGrpSpPr>
          <a:grpSpLocks/>
        </xdr:cNvGrpSpPr>
      </xdr:nvGrpSpPr>
      <xdr:grpSpPr bwMode="auto">
        <a:xfrm>
          <a:off x="9232900" y="7344797"/>
          <a:ext cx="3373967" cy="247510"/>
          <a:chOff x="748" y="1064"/>
          <a:chExt cx="296" cy="18"/>
        </a:xfrm>
      </xdr:grpSpPr>
      <xdr:sp macro="" textlink="">
        <xdr:nvSpPr>
          <xdr:cNvPr id="450" name="Text Box 511">
            <a:extLst>
              <a:ext uri="{FF2B5EF4-FFF2-40B4-BE49-F238E27FC236}">
                <a16:creationId xmlns:a16="http://schemas.microsoft.com/office/drawing/2014/main" id="{00000000-0008-0000-0E00-0000C2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51" name="Text Box 512">
            <a:extLst>
              <a:ext uri="{FF2B5EF4-FFF2-40B4-BE49-F238E27FC236}">
                <a16:creationId xmlns:a16="http://schemas.microsoft.com/office/drawing/2014/main" id="{00000000-0008-0000-0E00-0000C3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52" name="Text Box 513">
            <a:extLst>
              <a:ext uri="{FF2B5EF4-FFF2-40B4-BE49-F238E27FC236}">
                <a16:creationId xmlns:a16="http://schemas.microsoft.com/office/drawing/2014/main" id="{00000000-0008-0000-0E00-0000C4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53" name="Text Box 514">
            <a:extLst>
              <a:ext uri="{FF2B5EF4-FFF2-40B4-BE49-F238E27FC236}">
                <a16:creationId xmlns:a16="http://schemas.microsoft.com/office/drawing/2014/main" id="{00000000-0008-0000-0E00-0000C5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54" name="Text Box 515">
            <a:extLst>
              <a:ext uri="{FF2B5EF4-FFF2-40B4-BE49-F238E27FC236}">
                <a16:creationId xmlns:a16="http://schemas.microsoft.com/office/drawing/2014/main" id="{00000000-0008-0000-0E00-0000C6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55" name="Text Box 516">
            <a:extLst>
              <a:ext uri="{FF2B5EF4-FFF2-40B4-BE49-F238E27FC236}">
                <a16:creationId xmlns:a16="http://schemas.microsoft.com/office/drawing/2014/main" id="{00000000-0008-0000-0E00-0000C7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188</xdr:row>
      <xdr:rowOff>42297</xdr:rowOff>
    </xdr:from>
    <xdr:to>
      <xdr:col>22</xdr:col>
      <xdr:colOff>361950</xdr:colOff>
      <xdr:row>188</xdr:row>
      <xdr:rowOff>289807</xdr:rowOff>
    </xdr:to>
    <xdr:grpSp>
      <xdr:nvGrpSpPr>
        <xdr:cNvPr id="477" name="Group 517">
          <a:extLst>
            <a:ext uri="{FF2B5EF4-FFF2-40B4-BE49-F238E27FC236}">
              <a16:creationId xmlns:a16="http://schemas.microsoft.com/office/drawing/2014/main" id="{00000000-0008-0000-0E00-0000DD010000}"/>
            </a:ext>
          </a:extLst>
        </xdr:cNvPr>
        <xdr:cNvGrpSpPr>
          <a:grpSpLocks/>
        </xdr:cNvGrpSpPr>
      </xdr:nvGrpSpPr>
      <xdr:grpSpPr bwMode="auto">
        <a:xfrm>
          <a:off x="9232900" y="7651750"/>
          <a:ext cx="3373967" cy="0"/>
          <a:chOff x="748" y="1064"/>
          <a:chExt cx="296" cy="18"/>
        </a:xfrm>
      </xdr:grpSpPr>
      <xdr:sp macro="" textlink="">
        <xdr:nvSpPr>
          <xdr:cNvPr id="478" name="Text Box 511">
            <a:extLst>
              <a:ext uri="{FF2B5EF4-FFF2-40B4-BE49-F238E27FC236}">
                <a16:creationId xmlns:a16="http://schemas.microsoft.com/office/drawing/2014/main" id="{00000000-0008-0000-0E00-0000DE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79" name="Text Box 512">
            <a:extLst>
              <a:ext uri="{FF2B5EF4-FFF2-40B4-BE49-F238E27FC236}">
                <a16:creationId xmlns:a16="http://schemas.microsoft.com/office/drawing/2014/main" id="{00000000-0008-0000-0E00-0000DF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80" name="Text Box 513">
            <a:extLst>
              <a:ext uri="{FF2B5EF4-FFF2-40B4-BE49-F238E27FC236}">
                <a16:creationId xmlns:a16="http://schemas.microsoft.com/office/drawing/2014/main" id="{00000000-0008-0000-0E00-0000E0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81" name="Text Box 514">
            <a:extLst>
              <a:ext uri="{FF2B5EF4-FFF2-40B4-BE49-F238E27FC236}">
                <a16:creationId xmlns:a16="http://schemas.microsoft.com/office/drawing/2014/main" id="{00000000-0008-0000-0E00-0000E1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82" name="Text Box 515">
            <a:extLst>
              <a:ext uri="{FF2B5EF4-FFF2-40B4-BE49-F238E27FC236}">
                <a16:creationId xmlns:a16="http://schemas.microsoft.com/office/drawing/2014/main" id="{00000000-0008-0000-0E00-0000E2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83" name="Text Box 516">
            <a:extLst>
              <a:ext uri="{FF2B5EF4-FFF2-40B4-BE49-F238E27FC236}">
                <a16:creationId xmlns:a16="http://schemas.microsoft.com/office/drawing/2014/main" id="{00000000-0008-0000-0E00-0000E3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198</xdr:row>
      <xdr:rowOff>42297</xdr:rowOff>
    </xdr:from>
    <xdr:to>
      <xdr:col>22</xdr:col>
      <xdr:colOff>361950</xdr:colOff>
      <xdr:row>198</xdr:row>
      <xdr:rowOff>289807</xdr:rowOff>
    </xdr:to>
    <xdr:grpSp>
      <xdr:nvGrpSpPr>
        <xdr:cNvPr id="484" name="Group 517">
          <a:extLst>
            <a:ext uri="{FF2B5EF4-FFF2-40B4-BE49-F238E27FC236}">
              <a16:creationId xmlns:a16="http://schemas.microsoft.com/office/drawing/2014/main" id="{00000000-0008-0000-0E00-0000E4010000}"/>
            </a:ext>
          </a:extLst>
        </xdr:cNvPr>
        <xdr:cNvGrpSpPr>
          <a:grpSpLocks/>
        </xdr:cNvGrpSpPr>
      </xdr:nvGrpSpPr>
      <xdr:grpSpPr bwMode="auto">
        <a:xfrm>
          <a:off x="9232900" y="7651750"/>
          <a:ext cx="3373967" cy="0"/>
          <a:chOff x="748" y="1064"/>
          <a:chExt cx="296" cy="18"/>
        </a:xfrm>
      </xdr:grpSpPr>
      <xdr:sp macro="" textlink="">
        <xdr:nvSpPr>
          <xdr:cNvPr id="716" name="Text Box 511">
            <a:extLst>
              <a:ext uri="{FF2B5EF4-FFF2-40B4-BE49-F238E27FC236}">
                <a16:creationId xmlns:a16="http://schemas.microsoft.com/office/drawing/2014/main" id="{00000000-0008-0000-0E00-0000CC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17" name="Text Box 512">
            <a:extLst>
              <a:ext uri="{FF2B5EF4-FFF2-40B4-BE49-F238E27FC236}">
                <a16:creationId xmlns:a16="http://schemas.microsoft.com/office/drawing/2014/main" id="{00000000-0008-0000-0E00-0000CD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18" name="Text Box 513">
            <a:extLst>
              <a:ext uri="{FF2B5EF4-FFF2-40B4-BE49-F238E27FC236}">
                <a16:creationId xmlns:a16="http://schemas.microsoft.com/office/drawing/2014/main" id="{00000000-0008-0000-0E00-0000CE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19" name="Text Box 514">
            <a:extLst>
              <a:ext uri="{FF2B5EF4-FFF2-40B4-BE49-F238E27FC236}">
                <a16:creationId xmlns:a16="http://schemas.microsoft.com/office/drawing/2014/main" id="{00000000-0008-0000-0E00-0000CF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20" name="Text Box 515">
            <a:extLst>
              <a:ext uri="{FF2B5EF4-FFF2-40B4-BE49-F238E27FC236}">
                <a16:creationId xmlns:a16="http://schemas.microsoft.com/office/drawing/2014/main" id="{00000000-0008-0000-0E00-0000D0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21" name="Text Box 516">
            <a:extLst>
              <a:ext uri="{FF2B5EF4-FFF2-40B4-BE49-F238E27FC236}">
                <a16:creationId xmlns:a16="http://schemas.microsoft.com/office/drawing/2014/main" id="{00000000-0008-0000-0E00-0000D1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208</xdr:row>
      <xdr:rowOff>42297</xdr:rowOff>
    </xdr:from>
    <xdr:to>
      <xdr:col>22</xdr:col>
      <xdr:colOff>361950</xdr:colOff>
      <xdr:row>208</xdr:row>
      <xdr:rowOff>289807</xdr:rowOff>
    </xdr:to>
    <xdr:grpSp>
      <xdr:nvGrpSpPr>
        <xdr:cNvPr id="722" name="Group 517">
          <a:extLst>
            <a:ext uri="{FF2B5EF4-FFF2-40B4-BE49-F238E27FC236}">
              <a16:creationId xmlns:a16="http://schemas.microsoft.com/office/drawing/2014/main" id="{00000000-0008-0000-0E00-0000D2020000}"/>
            </a:ext>
          </a:extLst>
        </xdr:cNvPr>
        <xdr:cNvGrpSpPr>
          <a:grpSpLocks/>
        </xdr:cNvGrpSpPr>
      </xdr:nvGrpSpPr>
      <xdr:grpSpPr bwMode="auto">
        <a:xfrm>
          <a:off x="9232900" y="7651750"/>
          <a:ext cx="3373967" cy="0"/>
          <a:chOff x="748" y="1064"/>
          <a:chExt cx="296" cy="18"/>
        </a:xfrm>
      </xdr:grpSpPr>
      <xdr:sp macro="" textlink="">
        <xdr:nvSpPr>
          <xdr:cNvPr id="723" name="Text Box 511">
            <a:extLst>
              <a:ext uri="{FF2B5EF4-FFF2-40B4-BE49-F238E27FC236}">
                <a16:creationId xmlns:a16="http://schemas.microsoft.com/office/drawing/2014/main" id="{00000000-0008-0000-0E00-0000D3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24" name="Text Box 512">
            <a:extLst>
              <a:ext uri="{FF2B5EF4-FFF2-40B4-BE49-F238E27FC236}">
                <a16:creationId xmlns:a16="http://schemas.microsoft.com/office/drawing/2014/main" id="{00000000-0008-0000-0E00-0000D4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25" name="Text Box 513">
            <a:extLst>
              <a:ext uri="{FF2B5EF4-FFF2-40B4-BE49-F238E27FC236}">
                <a16:creationId xmlns:a16="http://schemas.microsoft.com/office/drawing/2014/main" id="{00000000-0008-0000-0E00-0000D5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26" name="Text Box 514">
            <a:extLst>
              <a:ext uri="{FF2B5EF4-FFF2-40B4-BE49-F238E27FC236}">
                <a16:creationId xmlns:a16="http://schemas.microsoft.com/office/drawing/2014/main" id="{00000000-0008-0000-0E00-0000D6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27" name="Text Box 515">
            <a:extLst>
              <a:ext uri="{FF2B5EF4-FFF2-40B4-BE49-F238E27FC236}">
                <a16:creationId xmlns:a16="http://schemas.microsoft.com/office/drawing/2014/main" id="{00000000-0008-0000-0E00-0000D7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28" name="Text Box 516">
            <a:extLst>
              <a:ext uri="{FF2B5EF4-FFF2-40B4-BE49-F238E27FC236}">
                <a16:creationId xmlns:a16="http://schemas.microsoft.com/office/drawing/2014/main" id="{00000000-0008-0000-0E00-0000D8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218</xdr:row>
      <xdr:rowOff>42297</xdr:rowOff>
    </xdr:from>
    <xdr:to>
      <xdr:col>22</xdr:col>
      <xdr:colOff>361950</xdr:colOff>
      <xdr:row>218</xdr:row>
      <xdr:rowOff>289807</xdr:rowOff>
    </xdr:to>
    <xdr:grpSp>
      <xdr:nvGrpSpPr>
        <xdr:cNvPr id="729" name="Group 517">
          <a:extLst>
            <a:ext uri="{FF2B5EF4-FFF2-40B4-BE49-F238E27FC236}">
              <a16:creationId xmlns:a16="http://schemas.microsoft.com/office/drawing/2014/main" id="{00000000-0008-0000-0E00-0000D9020000}"/>
            </a:ext>
          </a:extLst>
        </xdr:cNvPr>
        <xdr:cNvGrpSpPr>
          <a:grpSpLocks/>
        </xdr:cNvGrpSpPr>
      </xdr:nvGrpSpPr>
      <xdr:grpSpPr bwMode="auto">
        <a:xfrm>
          <a:off x="9232900" y="7651750"/>
          <a:ext cx="3373967" cy="0"/>
          <a:chOff x="748" y="1064"/>
          <a:chExt cx="296" cy="18"/>
        </a:xfrm>
      </xdr:grpSpPr>
      <xdr:sp macro="" textlink="">
        <xdr:nvSpPr>
          <xdr:cNvPr id="730" name="Text Box 511">
            <a:extLst>
              <a:ext uri="{FF2B5EF4-FFF2-40B4-BE49-F238E27FC236}">
                <a16:creationId xmlns:a16="http://schemas.microsoft.com/office/drawing/2014/main" id="{00000000-0008-0000-0E00-0000DA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31" name="Text Box 512">
            <a:extLst>
              <a:ext uri="{FF2B5EF4-FFF2-40B4-BE49-F238E27FC236}">
                <a16:creationId xmlns:a16="http://schemas.microsoft.com/office/drawing/2014/main" id="{00000000-0008-0000-0E00-0000DB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32" name="Text Box 513">
            <a:extLst>
              <a:ext uri="{FF2B5EF4-FFF2-40B4-BE49-F238E27FC236}">
                <a16:creationId xmlns:a16="http://schemas.microsoft.com/office/drawing/2014/main" id="{00000000-0008-0000-0E00-0000DC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33" name="Text Box 514">
            <a:extLst>
              <a:ext uri="{FF2B5EF4-FFF2-40B4-BE49-F238E27FC236}">
                <a16:creationId xmlns:a16="http://schemas.microsoft.com/office/drawing/2014/main" id="{00000000-0008-0000-0E00-0000DD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34" name="Text Box 515">
            <a:extLst>
              <a:ext uri="{FF2B5EF4-FFF2-40B4-BE49-F238E27FC236}">
                <a16:creationId xmlns:a16="http://schemas.microsoft.com/office/drawing/2014/main" id="{00000000-0008-0000-0E00-0000DE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35" name="Text Box 516">
            <a:extLst>
              <a:ext uri="{FF2B5EF4-FFF2-40B4-BE49-F238E27FC236}">
                <a16:creationId xmlns:a16="http://schemas.microsoft.com/office/drawing/2014/main" id="{00000000-0008-0000-0E00-0000DF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228</xdr:row>
      <xdr:rowOff>42297</xdr:rowOff>
    </xdr:from>
    <xdr:to>
      <xdr:col>22</xdr:col>
      <xdr:colOff>361950</xdr:colOff>
      <xdr:row>228</xdr:row>
      <xdr:rowOff>289807</xdr:rowOff>
    </xdr:to>
    <xdr:grpSp>
      <xdr:nvGrpSpPr>
        <xdr:cNvPr id="736" name="Group 517">
          <a:extLst>
            <a:ext uri="{FF2B5EF4-FFF2-40B4-BE49-F238E27FC236}">
              <a16:creationId xmlns:a16="http://schemas.microsoft.com/office/drawing/2014/main" id="{00000000-0008-0000-0E00-0000E0020000}"/>
            </a:ext>
          </a:extLst>
        </xdr:cNvPr>
        <xdr:cNvGrpSpPr>
          <a:grpSpLocks/>
        </xdr:cNvGrpSpPr>
      </xdr:nvGrpSpPr>
      <xdr:grpSpPr bwMode="auto">
        <a:xfrm>
          <a:off x="9232900" y="7651750"/>
          <a:ext cx="3373967" cy="0"/>
          <a:chOff x="748" y="1064"/>
          <a:chExt cx="296" cy="18"/>
        </a:xfrm>
      </xdr:grpSpPr>
      <xdr:sp macro="" textlink="">
        <xdr:nvSpPr>
          <xdr:cNvPr id="737" name="Text Box 511">
            <a:extLst>
              <a:ext uri="{FF2B5EF4-FFF2-40B4-BE49-F238E27FC236}">
                <a16:creationId xmlns:a16="http://schemas.microsoft.com/office/drawing/2014/main" id="{00000000-0008-0000-0E00-0000E1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38" name="Text Box 512">
            <a:extLst>
              <a:ext uri="{FF2B5EF4-FFF2-40B4-BE49-F238E27FC236}">
                <a16:creationId xmlns:a16="http://schemas.microsoft.com/office/drawing/2014/main" id="{00000000-0008-0000-0E00-0000E2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39" name="Text Box 513">
            <a:extLst>
              <a:ext uri="{FF2B5EF4-FFF2-40B4-BE49-F238E27FC236}">
                <a16:creationId xmlns:a16="http://schemas.microsoft.com/office/drawing/2014/main" id="{00000000-0008-0000-0E00-0000E3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40" name="Text Box 514">
            <a:extLst>
              <a:ext uri="{FF2B5EF4-FFF2-40B4-BE49-F238E27FC236}">
                <a16:creationId xmlns:a16="http://schemas.microsoft.com/office/drawing/2014/main" id="{00000000-0008-0000-0E00-0000E4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41" name="Text Box 515">
            <a:extLst>
              <a:ext uri="{FF2B5EF4-FFF2-40B4-BE49-F238E27FC236}">
                <a16:creationId xmlns:a16="http://schemas.microsoft.com/office/drawing/2014/main" id="{00000000-0008-0000-0E00-0000E5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42" name="Text Box 516">
            <a:extLst>
              <a:ext uri="{FF2B5EF4-FFF2-40B4-BE49-F238E27FC236}">
                <a16:creationId xmlns:a16="http://schemas.microsoft.com/office/drawing/2014/main" id="{00000000-0008-0000-0E00-0000E6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229</xdr:row>
      <xdr:rowOff>42297</xdr:rowOff>
    </xdr:from>
    <xdr:to>
      <xdr:col>22</xdr:col>
      <xdr:colOff>361950</xdr:colOff>
      <xdr:row>229</xdr:row>
      <xdr:rowOff>289807</xdr:rowOff>
    </xdr:to>
    <xdr:grpSp>
      <xdr:nvGrpSpPr>
        <xdr:cNvPr id="743" name="Group 517">
          <a:extLst>
            <a:ext uri="{FF2B5EF4-FFF2-40B4-BE49-F238E27FC236}">
              <a16:creationId xmlns:a16="http://schemas.microsoft.com/office/drawing/2014/main" id="{00000000-0008-0000-0E00-0000E7020000}"/>
            </a:ext>
          </a:extLst>
        </xdr:cNvPr>
        <xdr:cNvGrpSpPr>
          <a:grpSpLocks/>
        </xdr:cNvGrpSpPr>
      </xdr:nvGrpSpPr>
      <xdr:grpSpPr bwMode="auto">
        <a:xfrm>
          <a:off x="9232900" y="7651750"/>
          <a:ext cx="3373967" cy="0"/>
          <a:chOff x="748" y="1064"/>
          <a:chExt cx="296" cy="18"/>
        </a:xfrm>
      </xdr:grpSpPr>
      <xdr:sp macro="" textlink="">
        <xdr:nvSpPr>
          <xdr:cNvPr id="744" name="Text Box 511">
            <a:extLst>
              <a:ext uri="{FF2B5EF4-FFF2-40B4-BE49-F238E27FC236}">
                <a16:creationId xmlns:a16="http://schemas.microsoft.com/office/drawing/2014/main" id="{00000000-0008-0000-0E00-0000E8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45" name="Text Box 512">
            <a:extLst>
              <a:ext uri="{FF2B5EF4-FFF2-40B4-BE49-F238E27FC236}">
                <a16:creationId xmlns:a16="http://schemas.microsoft.com/office/drawing/2014/main" id="{00000000-0008-0000-0E00-0000E9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46" name="Text Box 513">
            <a:extLst>
              <a:ext uri="{FF2B5EF4-FFF2-40B4-BE49-F238E27FC236}">
                <a16:creationId xmlns:a16="http://schemas.microsoft.com/office/drawing/2014/main" id="{00000000-0008-0000-0E00-0000EA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47" name="Text Box 514">
            <a:extLst>
              <a:ext uri="{FF2B5EF4-FFF2-40B4-BE49-F238E27FC236}">
                <a16:creationId xmlns:a16="http://schemas.microsoft.com/office/drawing/2014/main" id="{00000000-0008-0000-0E00-0000EB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48" name="Text Box 515">
            <a:extLst>
              <a:ext uri="{FF2B5EF4-FFF2-40B4-BE49-F238E27FC236}">
                <a16:creationId xmlns:a16="http://schemas.microsoft.com/office/drawing/2014/main" id="{00000000-0008-0000-0E00-0000EC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49" name="Text Box 516">
            <a:extLst>
              <a:ext uri="{FF2B5EF4-FFF2-40B4-BE49-F238E27FC236}">
                <a16:creationId xmlns:a16="http://schemas.microsoft.com/office/drawing/2014/main" id="{00000000-0008-0000-0E00-0000ED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237</xdr:row>
      <xdr:rowOff>42297</xdr:rowOff>
    </xdr:from>
    <xdr:to>
      <xdr:col>22</xdr:col>
      <xdr:colOff>361950</xdr:colOff>
      <xdr:row>237</xdr:row>
      <xdr:rowOff>289807</xdr:rowOff>
    </xdr:to>
    <xdr:grpSp>
      <xdr:nvGrpSpPr>
        <xdr:cNvPr id="750" name="Group 517">
          <a:extLst>
            <a:ext uri="{FF2B5EF4-FFF2-40B4-BE49-F238E27FC236}">
              <a16:creationId xmlns:a16="http://schemas.microsoft.com/office/drawing/2014/main" id="{00000000-0008-0000-0E00-0000EE020000}"/>
            </a:ext>
          </a:extLst>
        </xdr:cNvPr>
        <xdr:cNvGrpSpPr>
          <a:grpSpLocks/>
        </xdr:cNvGrpSpPr>
      </xdr:nvGrpSpPr>
      <xdr:grpSpPr bwMode="auto">
        <a:xfrm>
          <a:off x="9232900" y="8699464"/>
          <a:ext cx="3373967" cy="247510"/>
          <a:chOff x="748" y="1064"/>
          <a:chExt cx="296" cy="18"/>
        </a:xfrm>
      </xdr:grpSpPr>
      <xdr:sp macro="" textlink="">
        <xdr:nvSpPr>
          <xdr:cNvPr id="751" name="Text Box 511">
            <a:extLst>
              <a:ext uri="{FF2B5EF4-FFF2-40B4-BE49-F238E27FC236}">
                <a16:creationId xmlns:a16="http://schemas.microsoft.com/office/drawing/2014/main" id="{00000000-0008-0000-0E00-0000EF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52" name="Text Box 512">
            <a:extLst>
              <a:ext uri="{FF2B5EF4-FFF2-40B4-BE49-F238E27FC236}">
                <a16:creationId xmlns:a16="http://schemas.microsoft.com/office/drawing/2014/main" id="{00000000-0008-0000-0E00-0000F0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53" name="Text Box 513">
            <a:extLst>
              <a:ext uri="{FF2B5EF4-FFF2-40B4-BE49-F238E27FC236}">
                <a16:creationId xmlns:a16="http://schemas.microsoft.com/office/drawing/2014/main" id="{00000000-0008-0000-0E00-0000F1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54" name="Text Box 514">
            <a:extLst>
              <a:ext uri="{FF2B5EF4-FFF2-40B4-BE49-F238E27FC236}">
                <a16:creationId xmlns:a16="http://schemas.microsoft.com/office/drawing/2014/main" id="{00000000-0008-0000-0E00-0000F2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55" name="Text Box 515">
            <a:extLst>
              <a:ext uri="{FF2B5EF4-FFF2-40B4-BE49-F238E27FC236}">
                <a16:creationId xmlns:a16="http://schemas.microsoft.com/office/drawing/2014/main" id="{00000000-0008-0000-0E00-0000F3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56" name="Text Box 516">
            <a:extLst>
              <a:ext uri="{FF2B5EF4-FFF2-40B4-BE49-F238E27FC236}">
                <a16:creationId xmlns:a16="http://schemas.microsoft.com/office/drawing/2014/main" id="{00000000-0008-0000-0E00-0000F4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239</xdr:row>
      <xdr:rowOff>64709</xdr:rowOff>
    </xdr:from>
    <xdr:to>
      <xdr:col>22</xdr:col>
      <xdr:colOff>361950</xdr:colOff>
      <xdr:row>239</xdr:row>
      <xdr:rowOff>312219</xdr:rowOff>
    </xdr:to>
    <xdr:grpSp>
      <xdr:nvGrpSpPr>
        <xdr:cNvPr id="757" name="Group 517">
          <a:extLst>
            <a:ext uri="{FF2B5EF4-FFF2-40B4-BE49-F238E27FC236}">
              <a16:creationId xmlns:a16="http://schemas.microsoft.com/office/drawing/2014/main" id="{00000000-0008-0000-0E00-0000F5020000}"/>
            </a:ext>
          </a:extLst>
        </xdr:cNvPr>
        <xdr:cNvGrpSpPr>
          <a:grpSpLocks/>
        </xdr:cNvGrpSpPr>
      </xdr:nvGrpSpPr>
      <xdr:grpSpPr bwMode="auto">
        <a:xfrm>
          <a:off x="9232900" y="9145209"/>
          <a:ext cx="3373967" cy="247510"/>
          <a:chOff x="748" y="1064"/>
          <a:chExt cx="296" cy="18"/>
        </a:xfrm>
      </xdr:grpSpPr>
      <xdr:sp macro="" textlink="">
        <xdr:nvSpPr>
          <xdr:cNvPr id="758" name="Text Box 511">
            <a:extLst>
              <a:ext uri="{FF2B5EF4-FFF2-40B4-BE49-F238E27FC236}">
                <a16:creationId xmlns:a16="http://schemas.microsoft.com/office/drawing/2014/main" id="{00000000-0008-0000-0E00-0000F602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59" name="Text Box 512">
            <a:extLst>
              <a:ext uri="{FF2B5EF4-FFF2-40B4-BE49-F238E27FC236}">
                <a16:creationId xmlns:a16="http://schemas.microsoft.com/office/drawing/2014/main" id="{00000000-0008-0000-0E00-0000F702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60" name="Text Box 513">
            <a:extLst>
              <a:ext uri="{FF2B5EF4-FFF2-40B4-BE49-F238E27FC236}">
                <a16:creationId xmlns:a16="http://schemas.microsoft.com/office/drawing/2014/main" id="{00000000-0008-0000-0E00-0000F802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61" name="Text Box 514">
            <a:extLst>
              <a:ext uri="{FF2B5EF4-FFF2-40B4-BE49-F238E27FC236}">
                <a16:creationId xmlns:a16="http://schemas.microsoft.com/office/drawing/2014/main" id="{00000000-0008-0000-0E00-0000F902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62" name="Text Box 515">
            <a:extLst>
              <a:ext uri="{FF2B5EF4-FFF2-40B4-BE49-F238E27FC236}">
                <a16:creationId xmlns:a16="http://schemas.microsoft.com/office/drawing/2014/main" id="{00000000-0008-0000-0E00-0000FA02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63" name="Text Box 516">
            <a:extLst>
              <a:ext uri="{FF2B5EF4-FFF2-40B4-BE49-F238E27FC236}">
                <a16:creationId xmlns:a16="http://schemas.microsoft.com/office/drawing/2014/main" id="{00000000-0008-0000-0E00-0000FB02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editAs="oneCell">
    <xdr:from>
      <xdr:col>20</xdr:col>
      <xdr:colOff>79687</xdr:colOff>
      <xdr:row>1</xdr:row>
      <xdr:rowOff>100856</xdr:rowOff>
    </xdr:from>
    <xdr:to>
      <xdr:col>22</xdr:col>
      <xdr:colOff>359665</xdr:colOff>
      <xdr:row>2</xdr:row>
      <xdr:rowOff>123267</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14437" y="270189"/>
          <a:ext cx="1190145" cy="403411"/>
        </a:xfrm>
        <a:prstGeom prst="rect">
          <a:avLst/>
        </a:prstGeom>
      </xdr:spPr>
    </xdr:pic>
    <xdr:clientData/>
  </xdr:twoCellAnchor>
  <xdr:twoCellAnchor editAs="oneCell">
    <xdr:from>
      <xdr:col>39</xdr:col>
      <xdr:colOff>112059</xdr:colOff>
      <xdr:row>1</xdr:row>
      <xdr:rowOff>156882</xdr:rowOff>
    </xdr:from>
    <xdr:to>
      <xdr:col>41</xdr:col>
      <xdr:colOff>392038</xdr:colOff>
      <xdr:row>2</xdr:row>
      <xdr:rowOff>179293</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65142" y="326215"/>
          <a:ext cx="1190146" cy="403411"/>
        </a:xfrm>
        <a:prstGeom prst="rect">
          <a:avLst/>
        </a:prstGeom>
      </xdr:spPr>
    </xdr:pic>
    <xdr:clientData/>
  </xdr:twoCellAnchor>
  <xdr:twoCellAnchor editAs="oneCell">
    <xdr:from>
      <xdr:col>58</xdr:col>
      <xdr:colOff>144432</xdr:colOff>
      <xdr:row>1</xdr:row>
      <xdr:rowOff>153146</xdr:rowOff>
    </xdr:from>
    <xdr:to>
      <xdr:col>60</xdr:col>
      <xdr:colOff>424411</xdr:colOff>
      <xdr:row>2</xdr:row>
      <xdr:rowOff>175557</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15849" y="322479"/>
          <a:ext cx="1190145" cy="403411"/>
        </a:xfrm>
        <a:prstGeom prst="rect">
          <a:avLst/>
        </a:prstGeom>
      </xdr:spPr>
    </xdr:pic>
    <xdr:clientData/>
  </xdr:twoCellAnchor>
  <xdr:twoCellAnchor editAs="oneCell">
    <xdr:from>
      <xdr:col>77</xdr:col>
      <xdr:colOff>89647</xdr:colOff>
      <xdr:row>1</xdr:row>
      <xdr:rowOff>123265</xdr:rowOff>
    </xdr:from>
    <xdr:to>
      <xdr:col>79</xdr:col>
      <xdr:colOff>369625</xdr:colOff>
      <xdr:row>2</xdr:row>
      <xdr:rowOff>145676</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00564" y="292598"/>
          <a:ext cx="1190144" cy="4034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190500</xdr:colOff>
      <xdr:row>1</xdr:row>
      <xdr:rowOff>118782</xdr:rowOff>
    </xdr:from>
    <xdr:to>
      <xdr:col>18</xdr:col>
      <xdr:colOff>616155</xdr:colOff>
      <xdr:row>3</xdr:row>
      <xdr:rowOff>126625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50" y="290232"/>
          <a:ext cx="1187655" cy="3983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171450</xdr:colOff>
      <xdr:row>1</xdr:row>
      <xdr:rowOff>133350</xdr:rowOff>
    </xdr:from>
    <xdr:to>
      <xdr:col>18</xdr:col>
      <xdr:colOff>597105</xdr:colOff>
      <xdr:row>3</xdr:row>
      <xdr:rowOff>184336</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73650" y="304800"/>
          <a:ext cx="1187655" cy="4034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161925</xdr:colOff>
      <xdr:row>1</xdr:row>
      <xdr:rowOff>219075</xdr:rowOff>
    </xdr:from>
    <xdr:to>
      <xdr:col>18</xdr:col>
      <xdr:colOff>587580</xdr:colOff>
      <xdr:row>2</xdr:row>
      <xdr:rowOff>251011</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20950" y="390525"/>
          <a:ext cx="1187655" cy="4034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390525</xdr:colOff>
      <xdr:row>1</xdr:row>
      <xdr:rowOff>77882</xdr:rowOff>
    </xdr:from>
    <xdr:to>
      <xdr:col>8</xdr:col>
      <xdr:colOff>842074</xdr:colOff>
      <xdr:row>3</xdr:row>
      <xdr:rowOff>193953</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2025" y="258857"/>
          <a:ext cx="1565974" cy="525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24</xdr:col>
      <xdr:colOff>89647</xdr:colOff>
      <xdr:row>15</xdr:row>
      <xdr:rowOff>24812</xdr:rowOff>
    </xdr:from>
    <xdr:to>
      <xdr:col>27</xdr:col>
      <xdr:colOff>706371</xdr:colOff>
      <xdr:row>19</xdr:row>
      <xdr:rowOff>0</xdr:rowOff>
    </xdr:to>
    <xdr:grpSp>
      <xdr:nvGrpSpPr>
        <xdr:cNvPr id="5" name="4 Grupo">
          <a:extLst>
            <a:ext uri="{FF2B5EF4-FFF2-40B4-BE49-F238E27FC236}">
              <a16:creationId xmlns:a16="http://schemas.microsoft.com/office/drawing/2014/main" id="{00000000-0008-0000-0100-000005000000}"/>
            </a:ext>
          </a:extLst>
        </xdr:cNvPr>
        <xdr:cNvGrpSpPr/>
      </xdr:nvGrpSpPr>
      <xdr:grpSpPr>
        <a:xfrm>
          <a:off x="10509997" y="2577512"/>
          <a:ext cx="2902724" cy="1327738"/>
          <a:chOff x="10320618" y="3789990"/>
          <a:chExt cx="3496636" cy="1462598"/>
        </a:xfrm>
      </xdr:grpSpPr>
      <xdr:pic>
        <xdr:nvPicPr>
          <xdr:cNvPr id="60470" name="Picture 54">
            <a:extLst>
              <a:ext uri="{FF2B5EF4-FFF2-40B4-BE49-F238E27FC236}">
                <a16:creationId xmlns:a16="http://schemas.microsoft.com/office/drawing/2014/main" id="{00000000-0008-0000-0100-000036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20618" y="3789990"/>
            <a:ext cx="3496636" cy="1462598"/>
          </a:xfrm>
          <a:prstGeom prst="rect">
            <a:avLst/>
          </a:prstGeom>
          <a:noFill/>
          <a:ln w="1">
            <a:noFill/>
            <a:miter lim="800000"/>
            <a:headEnd/>
            <a:tailEnd type="none" w="med" len="med"/>
          </a:ln>
          <a:effectLst/>
        </xdr:spPr>
      </xdr:pic>
      <xdr:sp macro="" textlink="">
        <xdr:nvSpPr>
          <xdr:cNvPr id="3" name="2 Elipse">
            <a:extLst>
              <a:ext uri="{FF2B5EF4-FFF2-40B4-BE49-F238E27FC236}">
                <a16:creationId xmlns:a16="http://schemas.microsoft.com/office/drawing/2014/main" id="{00000000-0008-0000-0100-000003000000}"/>
              </a:ext>
            </a:extLst>
          </xdr:cNvPr>
          <xdr:cNvSpPr/>
        </xdr:nvSpPr>
        <xdr:spPr>
          <a:xfrm>
            <a:off x="10331823" y="4504765"/>
            <a:ext cx="3238501" cy="5042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4" name="3 Elipse">
            <a:extLst>
              <a:ext uri="{FF2B5EF4-FFF2-40B4-BE49-F238E27FC236}">
                <a16:creationId xmlns:a16="http://schemas.microsoft.com/office/drawing/2014/main" id="{00000000-0008-0000-0100-000004000000}"/>
              </a:ext>
            </a:extLst>
          </xdr:cNvPr>
          <xdr:cNvSpPr/>
        </xdr:nvSpPr>
        <xdr:spPr>
          <a:xfrm>
            <a:off x="12685060" y="4650439"/>
            <a:ext cx="869577" cy="2196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180975</xdr:colOff>
          <xdr:row>25</xdr:row>
          <xdr:rowOff>76200</xdr:rowOff>
        </xdr:from>
        <xdr:to>
          <xdr:col>8</xdr:col>
          <xdr:colOff>485775</xdr:colOff>
          <xdr:row>25</xdr:row>
          <xdr:rowOff>295275</xdr:rowOff>
        </xdr:to>
        <xdr:sp macro="" textlink="">
          <xdr:nvSpPr>
            <xdr:cNvPr id="60426" name="Option Button 10" hidden="1">
              <a:extLst>
                <a:ext uri="{63B3BB69-23CF-44E3-9099-C40C66FF867C}">
                  <a14:compatExt spid="_x0000_s60426"/>
                </a:ext>
                <a:ext uri="{FF2B5EF4-FFF2-40B4-BE49-F238E27FC236}">
                  <a16:creationId xmlns:a16="http://schemas.microsoft.com/office/drawing/2014/main" id="{00000000-0008-0000-01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76200</xdr:rowOff>
        </xdr:from>
        <xdr:to>
          <xdr:col>9</xdr:col>
          <xdr:colOff>485775</xdr:colOff>
          <xdr:row>25</xdr:row>
          <xdr:rowOff>295275</xdr:rowOff>
        </xdr:to>
        <xdr:sp macro="" textlink="">
          <xdr:nvSpPr>
            <xdr:cNvPr id="60428" name="Option Button 12" hidden="1">
              <a:extLst>
                <a:ext uri="{63B3BB69-23CF-44E3-9099-C40C66FF867C}">
                  <a14:compatExt spid="_x0000_s60428"/>
                </a:ext>
                <a:ext uri="{FF2B5EF4-FFF2-40B4-BE49-F238E27FC236}">
                  <a16:creationId xmlns:a16="http://schemas.microsoft.com/office/drawing/2014/main" id="{00000000-0008-0000-01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66675</xdr:rowOff>
        </xdr:from>
        <xdr:to>
          <xdr:col>8</xdr:col>
          <xdr:colOff>485775</xdr:colOff>
          <xdr:row>26</xdr:row>
          <xdr:rowOff>295275</xdr:rowOff>
        </xdr:to>
        <xdr:sp macro="" textlink="">
          <xdr:nvSpPr>
            <xdr:cNvPr id="60439" name="Option Button 23" hidden="1">
              <a:extLst>
                <a:ext uri="{63B3BB69-23CF-44E3-9099-C40C66FF867C}">
                  <a14:compatExt spid="_x0000_s60439"/>
                </a:ext>
                <a:ext uri="{FF2B5EF4-FFF2-40B4-BE49-F238E27FC236}">
                  <a16:creationId xmlns:a16="http://schemas.microsoft.com/office/drawing/2014/main" id="{00000000-0008-0000-01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27</xdr:row>
          <xdr:rowOff>66675</xdr:rowOff>
        </xdr:from>
        <xdr:to>
          <xdr:col>8</xdr:col>
          <xdr:colOff>485775</xdr:colOff>
          <xdr:row>27</xdr:row>
          <xdr:rowOff>295275</xdr:rowOff>
        </xdr:to>
        <xdr:sp macro="" textlink="">
          <xdr:nvSpPr>
            <xdr:cNvPr id="60441" name="Option Button 25" hidden="1">
              <a:extLst>
                <a:ext uri="{63B3BB69-23CF-44E3-9099-C40C66FF867C}">
                  <a14:compatExt spid="_x0000_s60441"/>
                </a:ext>
                <a:ext uri="{FF2B5EF4-FFF2-40B4-BE49-F238E27FC236}">
                  <a16:creationId xmlns:a16="http://schemas.microsoft.com/office/drawing/2014/main" id="{00000000-0008-0000-01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28</xdr:row>
          <xdr:rowOff>66675</xdr:rowOff>
        </xdr:from>
        <xdr:to>
          <xdr:col>8</xdr:col>
          <xdr:colOff>485775</xdr:colOff>
          <xdr:row>28</xdr:row>
          <xdr:rowOff>295275</xdr:rowOff>
        </xdr:to>
        <xdr:sp macro="" textlink="">
          <xdr:nvSpPr>
            <xdr:cNvPr id="60442" name="Option Button 26" hidden="1">
              <a:extLst>
                <a:ext uri="{63B3BB69-23CF-44E3-9099-C40C66FF867C}">
                  <a14:compatExt spid="_x0000_s60442"/>
                </a:ext>
                <a:ext uri="{FF2B5EF4-FFF2-40B4-BE49-F238E27FC236}">
                  <a16:creationId xmlns:a16="http://schemas.microsoft.com/office/drawing/2014/main" id="{00000000-0008-0000-01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29</xdr:row>
          <xdr:rowOff>66675</xdr:rowOff>
        </xdr:from>
        <xdr:to>
          <xdr:col>8</xdr:col>
          <xdr:colOff>485775</xdr:colOff>
          <xdr:row>29</xdr:row>
          <xdr:rowOff>295275</xdr:rowOff>
        </xdr:to>
        <xdr:sp macro="" textlink="">
          <xdr:nvSpPr>
            <xdr:cNvPr id="60443" name="Option Button 27" hidden="1">
              <a:extLst>
                <a:ext uri="{63B3BB69-23CF-44E3-9099-C40C66FF867C}">
                  <a14:compatExt spid="_x0000_s60443"/>
                </a:ext>
                <a:ext uri="{FF2B5EF4-FFF2-40B4-BE49-F238E27FC236}">
                  <a16:creationId xmlns:a16="http://schemas.microsoft.com/office/drawing/2014/main" id="{00000000-0008-0000-01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xdr:row>
          <xdr:rowOff>66675</xdr:rowOff>
        </xdr:from>
        <xdr:to>
          <xdr:col>8</xdr:col>
          <xdr:colOff>485775</xdr:colOff>
          <xdr:row>30</xdr:row>
          <xdr:rowOff>295275</xdr:rowOff>
        </xdr:to>
        <xdr:sp macro="" textlink="">
          <xdr:nvSpPr>
            <xdr:cNvPr id="60444" name="Option Button 28" hidden="1">
              <a:extLst>
                <a:ext uri="{63B3BB69-23CF-44E3-9099-C40C66FF867C}">
                  <a14:compatExt spid="_x0000_s60444"/>
                </a:ext>
                <a:ext uri="{FF2B5EF4-FFF2-40B4-BE49-F238E27FC236}">
                  <a16:creationId xmlns:a16="http://schemas.microsoft.com/office/drawing/2014/main" id="{00000000-0008-0000-01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66675</xdr:rowOff>
        </xdr:from>
        <xdr:to>
          <xdr:col>9</xdr:col>
          <xdr:colOff>485775</xdr:colOff>
          <xdr:row>26</xdr:row>
          <xdr:rowOff>295275</xdr:rowOff>
        </xdr:to>
        <xdr:sp macro="" textlink="">
          <xdr:nvSpPr>
            <xdr:cNvPr id="60445" name="Option Button 29" hidden="1">
              <a:extLst>
                <a:ext uri="{63B3BB69-23CF-44E3-9099-C40C66FF867C}">
                  <a14:compatExt spid="_x0000_s60445"/>
                </a:ext>
                <a:ext uri="{FF2B5EF4-FFF2-40B4-BE49-F238E27FC236}">
                  <a16:creationId xmlns:a16="http://schemas.microsoft.com/office/drawing/2014/main" id="{00000000-0008-0000-01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66675</xdr:rowOff>
        </xdr:from>
        <xdr:to>
          <xdr:col>9</xdr:col>
          <xdr:colOff>485775</xdr:colOff>
          <xdr:row>27</xdr:row>
          <xdr:rowOff>295275</xdr:rowOff>
        </xdr:to>
        <xdr:sp macro="" textlink="">
          <xdr:nvSpPr>
            <xdr:cNvPr id="60446" name="Option Button 30" hidden="1">
              <a:extLst>
                <a:ext uri="{63B3BB69-23CF-44E3-9099-C40C66FF867C}">
                  <a14:compatExt spid="_x0000_s60446"/>
                </a:ext>
                <a:ext uri="{FF2B5EF4-FFF2-40B4-BE49-F238E27FC236}">
                  <a16:creationId xmlns:a16="http://schemas.microsoft.com/office/drawing/2014/main" id="{00000000-0008-0000-01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66675</xdr:rowOff>
        </xdr:from>
        <xdr:to>
          <xdr:col>9</xdr:col>
          <xdr:colOff>485775</xdr:colOff>
          <xdr:row>28</xdr:row>
          <xdr:rowOff>295275</xdr:rowOff>
        </xdr:to>
        <xdr:sp macro="" textlink="">
          <xdr:nvSpPr>
            <xdr:cNvPr id="60447" name="Option Button 31" hidden="1">
              <a:extLst>
                <a:ext uri="{63B3BB69-23CF-44E3-9099-C40C66FF867C}">
                  <a14:compatExt spid="_x0000_s60447"/>
                </a:ext>
                <a:ext uri="{FF2B5EF4-FFF2-40B4-BE49-F238E27FC236}">
                  <a16:creationId xmlns:a16="http://schemas.microsoft.com/office/drawing/2014/main" id="{00000000-0008-0000-01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66675</xdr:rowOff>
        </xdr:from>
        <xdr:to>
          <xdr:col>9</xdr:col>
          <xdr:colOff>485775</xdr:colOff>
          <xdr:row>29</xdr:row>
          <xdr:rowOff>295275</xdr:rowOff>
        </xdr:to>
        <xdr:sp macro="" textlink="">
          <xdr:nvSpPr>
            <xdr:cNvPr id="60448" name="Option Button 32" hidden="1">
              <a:extLst>
                <a:ext uri="{63B3BB69-23CF-44E3-9099-C40C66FF867C}">
                  <a14:compatExt spid="_x0000_s60448"/>
                </a:ext>
                <a:ext uri="{FF2B5EF4-FFF2-40B4-BE49-F238E27FC236}">
                  <a16:creationId xmlns:a16="http://schemas.microsoft.com/office/drawing/2014/main" id="{00000000-0008-0000-01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xdr:row>
          <xdr:rowOff>66675</xdr:rowOff>
        </xdr:from>
        <xdr:to>
          <xdr:col>9</xdr:col>
          <xdr:colOff>485775</xdr:colOff>
          <xdr:row>30</xdr:row>
          <xdr:rowOff>295275</xdr:rowOff>
        </xdr:to>
        <xdr:sp macro="" textlink="">
          <xdr:nvSpPr>
            <xdr:cNvPr id="60449" name="Option Button 33" hidden="1">
              <a:extLst>
                <a:ext uri="{63B3BB69-23CF-44E3-9099-C40C66FF867C}">
                  <a14:compatExt spid="_x0000_s60449"/>
                </a:ext>
                <a:ext uri="{FF2B5EF4-FFF2-40B4-BE49-F238E27FC236}">
                  <a16:creationId xmlns:a16="http://schemas.microsoft.com/office/drawing/2014/main" id="{00000000-0008-0000-01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10</xdr:col>
          <xdr:colOff>0</xdr:colOff>
          <xdr:row>27</xdr:row>
          <xdr:rowOff>0</xdr:rowOff>
        </xdr:to>
        <xdr:sp macro="" textlink="">
          <xdr:nvSpPr>
            <xdr:cNvPr id="60451" name="Group Box 35" hidden="1">
              <a:extLst>
                <a:ext uri="{63B3BB69-23CF-44E3-9099-C40C66FF867C}">
                  <a14:compatExt spid="_x0000_s60451"/>
                </a:ext>
                <a:ext uri="{FF2B5EF4-FFF2-40B4-BE49-F238E27FC236}">
                  <a16:creationId xmlns:a16="http://schemas.microsoft.com/office/drawing/2014/main" id="{00000000-0008-0000-0100-000023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10</xdr:col>
          <xdr:colOff>0</xdr:colOff>
          <xdr:row>28</xdr:row>
          <xdr:rowOff>0</xdr:rowOff>
        </xdr:to>
        <xdr:sp macro="" textlink="">
          <xdr:nvSpPr>
            <xdr:cNvPr id="60452" name="Group Box 36" hidden="1">
              <a:extLst>
                <a:ext uri="{63B3BB69-23CF-44E3-9099-C40C66FF867C}">
                  <a14:compatExt spid="_x0000_s60452"/>
                </a:ext>
                <a:ext uri="{FF2B5EF4-FFF2-40B4-BE49-F238E27FC236}">
                  <a16:creationId xmlns:a16="http://schemas.microsoft.com/office/drawing/2014/main" id="{00000000-0008-0000-0100-000024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10</xdr:col>
          <xdr:colOff>0</xdr:colOff>
          <xdr:row>29</xdr:row>
          <xdr:rowOff>0</xdr:rowOff>
        </xdr:to>
        <xdr:sp macro="" textlink="">
          <xdr:nvSpPr>
            <xdr:cNvPr id="60453" name="Group Box 37" hidden="1">
              <a:extLst>
                <a:ext uri="{63B3BB69-23CF-44E3-9099-C40C66FF867C}">
                  <a14:compatExt spid="_x0000_s60453"/>
                </a:ext>
                <a:ext uri="{FF2B5EF4-FFF2-40B4-BE49-F238E27FC236}">
                  <a16:creationId xmlns:a16="http://schemas.microsoft.com/office/drawing/2014/main" id="{00000000-0008-0000-0100-00002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0</xdr:colOff>
          <xdr:row>30</xdr:row>
          <xdr:rowOff>0</xdr:rowOff>
        </xdr:to>
        <xdr:sp macro="" textlink="">
          <xdr:nvSpPr>
            <xdr:cNvPr id="60454" name="Group Box 38" hidden="1">
              <a:extLst>
                <a:ext uri="{63B3BB69-23CF-44E3-9099-C40C66FF867C}">
                  <a14:compatExt spid="_x0000_s60454"/>
                </a:ext>
                <a:ext uri="{FF2B5EF4-FFF2-40B4-BE49-F238E27FC236}">
                  <a16:creationId xmlns:a16="http://schemas.microsoft.com/office/drawing/2014/main" id="{00000000-0008-0000-0100-000026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10</xdr:col>
          <xdr:colOff>0</xdr:colOff>
          <xdr:row>31</xdr:row>
          <xdr:rowOff>0</xdr:rowOff>
        </xdr:to>
        <xdr:sp macro="" textlink="">
          <xdr:nvSpPr>
            <xdr:cNvPr id="60455" name="Group Box 39" hidden="1">
              <a:extLst>
                <a:ext uri="{63B3BB69-23CF-44E3-9099-C40C66FF867C}">
                  <a14:compatExt spid="_x0000_s60455"/>
                </a:ext>
                <a:ext uri="{FF2B5EF4-FFF2-40B4-BE49-F238E27FC236}">
                  <a16:creationId xmlns:a16="http://schemas.microsoft.com/office/drawing/2014/main" id="{00000000-0008-0000-0100-000027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10</xdr:col>
          <xdr:colOff>0</xdr:colOff>
          <xdr:row>26</xdr:row>
          <xdr:rowOff>0</xdr:rowOff>
        </xdr:to>
        <xdr:sp macro="" textlink="">
          <xdr:nvSpPr>
            <xdr:cNvPr id="60469" name="Group Box 53" hidden="1">
              <a:extLst>
                <a:ext uri="{63B3BB69-23CF-44E3-9099-C40C66FF867C}">
                  <a14:compatExt spid="_x0000_s60469"/>
                </a:ext>
                <a:ext uri="{FF2B5EF4-FFF2-40B4-BE49-F238E27FC236}">
                  <a16:creationId xmlns:a16="http://schemas.microsoft.com/office/drawing/2014/main" id="{00000000-0008-0000-0100-00003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111128</xdr:colOff>
      <xdr:row>2</xdr:row>
      <xdr:rowOff>84252</xdr:rowOff>
    </xdr:from>
    <xdr:to>
      <xdr:col>17</xdr:col>
      <xdr:colOff>420689</xdr:colOff>
      <xdr:row>3</xdr:row>
      <xdr:rowOff>130121</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22173" y="274752"/>
          <a:ext cx="1426584" cy="4441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168088</xdr:colOff>
      <xdr:row>1</xdr:row>
      <xdr:rowOff>100853</xdr:rowOff>
    </xdr:from>
    <xdr:to>
      <xdr:col>9</xdr:col>
      <xdr:colOff>795618</xdr:colOff>
      <xdr:row>6</xdr:row>
      <xdr:rowOff>168088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3882" y="268941"/>
          <a:ext cx="1479177" cy="571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190501</xdr:colOff>
      <xdr:row>1</xdr:row>
      <xdr:rowOff>56030</xdr:rowOff>
    </xdr:from>
    <xdr:to>
      <xdr:col>18</xdr:col>
      <xdr:colOff>700624</xdr:colOff>
      <xdr:row>3</xdr:row>
      <xdr:rowOff>122559</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51" y="225363"/>
          <a:ext cx="1272123" cy="48986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95250</xdr:colOff>
      <xdr:row>1</xdr:row>
      <xdr:rowOff>52668</xdr:rowOff>
    </xdr:from>
    <xdr:to>
      <xdr:col>18</xdr:col>
      <xdr:colOff>628222</xdr:colOff>
      <xdr:row>3</xdr:row>
      <xdr:rowOff>134416</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97450" y="224118"/>
          <a:ext cx="1294972" cy="49132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104775</xdr:colOff>
      <xdr:row>1</xdr:row>
      <xdr:rowOff>28575</xdr:rowOff>
    </xdr:from>
    <xdr:to>
      <xdr:col>18</xdr:col>
      <xdr:colOff>650073</xdr:colOff>
      <xdr:row>2</xdr:row>
      <xdr:rowOff>105042</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3800" y="200025"/>
          <a:ext cx="1307298" cy="50509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314325</xdr:colOff>
      <xdr:row>1</xdr:row>
      <xdr:rowOff>58831</xdr:rowOff>
    </xdr:from>
    <xdr:to>
      <xdr:col>8</xdr:col>
      <xdr:colOff>814108</xdr:colOff>
      <xdr:row>3</xdr:row>
      <xdr:rowOff>157252</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5825" y="239806"/>
          <a:ext cx="1614208" cy="50799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200025</xdr:colOff>
      <xdr:row>2</xdr:row>
      <xdr:rowOff>560</xdr:rowOff>
    </xdr:from>
    <xdr:to>
      <xdr:col>9</xdr:col>
      <xdr:colOff>735334</xdr:colOff>
      <xdr:row>6</xdr:row>
      <xdr:rowOff>129891</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67975" y="238685"/>
          <a:ext cx="1383034" cy="4436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188633</xdr:colOff>
      <xdr:row>1</xdr:row>
      <xdr:rowOff>72036</xdr:rowOff>
    </xdr:from>
    <xdr:to>
      <xdr:col>18</xdr:col>
      <xdr:colOff>659505</xdr:colOff>
      <xdr:row>3</xdr:row>
      <xdr:rowOff>134718</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7383" y="241369"/>
          <a:ext cx="1232872" cy="3907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144431</xdr:colOff>
      <xdr:row>1</xdr:row>
      <xdr:rowOff>171762</xdr:rowOff>
    </xdr:from>
    <xdr:to>
      <xdr:col>18</xdr:col>
      <xdr:colOff>615303</xdr:colOff>
      <xdr:row>3</xdr:row>
      <xdr:rowOff>107444</xdr:rowOff>
    </xdr:to>
    <xdr:pic>
      <xdr:nvPicPr>
        <xdr:cNvPr id="5" name="Imagen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33931" y="341095"/>
          <a:ext cx="1232872" cy="3907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171450</xdr:colOff>
      <xdr:row>1</xdr:row>
      <xdr:rowOff>95250</xdr:rowOff>
    </xdr:from>
    <xdr:to>
      <xdr:col>18</xdr:col>
      <xdr:colOff>642322</xdr:colOff>
      <xdr:row>2</xdr:row>
      <xdr:rowOff>144984</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475" y="266700"/>
          <a:ext cx="1232872" cy="3926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476250</xdr:colOff>
      <xdr:row>1</xdr:row>
      <xdr:rowOff>126628</xdr:rowOff>
    </xdr:from>
    <xdr:to>
      <xdr:col>8</xdr:col>
      <xdr:colOff>846047</xdr:colOff>
      <xdr:row>3</xdr:row>
      <xdr:rowOff>70349</xdr:rowOff>
    </xdr:to>
    <xdr:pic>
      <xdr:nvPicPr>
        <xdr:cNvPr id="5" name="Imagen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0" y="307603"/>
          <a:ext cx="1484222" cy="467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523875</xdr:colOff>
      <xdr:row>1</xdr:row>
      <xdr:rowOff>37361</xdr:rowOff>
    </xdr:from>
    <xdr:to>
      <xdr:col>27</xdr:col>
      <xdr:colOff>1743075</xdr:colOff>
      <xdr:row>5</xdr:row>
      <xdr:rowOff>0</xdr:rowOff>
    </xdr:to>
    <xdr:grpSp>
      <xdr:nvGrpSpPr>
        <xdr:cNvPr id="42" name="41 Grupo">
          <a:extLst>
            <a:ext uri="{FF2B5EF4-FFF2-40B4-BE49-F238E27FC236}">
              <a16:creationId xmlns:a16="http://schemas.microsoft.com/office/drawing/2014/main" id="{00000000-0008-0000-0200-00002A000000}"/>
            </a:ext>
          </a:extLst>
        </xdr:cNvPr>
        <xdr:cNvGrpSpPr/>
      </xdr:nvGrpSpPr>
      <xdr:grpSpPr>
        <a:xfrm>
          <a:off x="7534275" y="208811"/>
          <a:ext cx="0" cy="753214"/>
          <a:chOff x="676275" y="208811"/>
          <a:chExt cx="1219200" cy="972289"/>
        </a:xfrm>
      </xdr:grpSpPr>
      <xdr:pic>
        <xdr:nvPicPr>
          <xdr:cNvPr id="43" name="Picture 3">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699" y="208811"/>
            <a:ext cx="504825" cy="472827"/>
          </a:xfrm>
          <a:prstGeom prst="rect">
            <a:avLst/>
          </a:prstGeom>
          <a:noFill/>
          <a:ln w="9525">
            <a:noFill/>
            <a:miter lim="800000"/>
            <a:headEnd/>
            <a:tailEnd/>
          </a:ln>
        </xdr:spPr>
      </xdr:pic>
      <xdr:pic>
        <xdr:nvPicPr>
          <xdr:cNvPr id="44" name="43 Imagen">
            <a:extLst>
              <a:ext uri="{FF2B5EF4-FFF2-40B4-BE49-F238E27FC236}">
                <a16:creationId xmlns:a16="http://schemas.microsoft.com/office/drawing/2014/main" id="{00000000-0008-0000-0200-00002C000000}"/>
              </a:ext>
            </a:extLst>
          </xdr:cNvPr>
          <xdr:cNvPicPr/>
        </xdr:nvPicPr>
        <xdr:blipFill>
          <a:blip xmlns:r="http://schemas.openxmlformats.org/officeDocument/2006/relationships" r:embed="rId2" cstate="print"/>
          <a:srcRect l="10526" r="67742" b="41000"/>
          <a:stretch>
            <a:fillRect/>
          </a:stretch>
        </xdr:blipFill>
        <xdr:spPr bwMode="auto">
          <a:xfrm>
            <a:off x="676275" y="619125"/>
            <a:ext cx="1219200" cy="561975"/>
          </a:xfrm>
          <a:prstGeom prst="rect">
            <a:avLst/>
          </a:prstGeom>
          <a:noFill/>
          <a:ln w="9525">
            <a:noFill/>
            <a:miter lim="800000"/>
            <a:headEnd/>
            <a:tailEnd/>
          </a:ln>
        </xdr:spPr>
      </xdr:pic>
    </xdr:grpSp>
    <xdr:clientData/>
  </xdr:twoCellAnchor>
  <xdr:twoCellAnchor>
    <xdr:from>
      <xdr:col>8</xdr:col>
      <xdr:colOff>314325</xdr:colOff>
      <xdr:row>1</xdr:row>
      <xdr:rowOff>28575</xdr:rowOff>
    </xdr:from>
    <xdr:to>
      <xdr:col>8</xdr:col>
      <xdr:colOff>1571625</xdr:colOff>
      <xdr:row>4</xdr:row>
      <xdr:rowOff>136117</xdr:rowOff>
    </xdr:to>
    <xdr:pic>
      <xdr:nvPicPr>
        <xdr:cNvPr id="24" name="Imagen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2750" y="200025"/>
          <a:ext cx="1257300" cy="95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400050</xdr:colOff>
      <xdr:row>1</xdr:row>
      <xdr:rowOff>38100</xdr:rowOff>
    </xdr:from>
    <xdr:to>
      <xdr:col>14</xdr:col>
      <xdr:colOff>1657350</xdr:colOff>
      <xdr:row>4</xdr:row>
      <xdr:rowOff>145642</xdr:rowOff>
    </xdr:to>
    <xdr:pic>
      <xdr:nvPicPr>
        <xdr:cNvPr id="25" name="Imagen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68300" y="209550"/>
          <a:ext cx="1257300" cy="95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381000</xdr:colOff>
      <xdr:row>1</xdr:row>
      <xdr:rowOff>28575</xdr:rowOff>
    </xdr:from>
    <xdr:to>
      <xdr:col>21</xdr:col>
      <xdr:colOff>1638300</xdr:colOff>
      <xdr:row>4</xdr:row>
      <xdr:rowOff>136117</xdr:rowOff>
    </xdr:to>
    <xdr:pic>
      <xdr:nvPicPr>
        <xdr:cNvPr id="26" name="Imagen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69075" y="200025"/>
          <a:ext cx="1257300" cy="95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181841</xdr:colOff>
      <xdr:row>1</xdr:row>
      <xdr:rowOff>86591</xdr:rowOff>
    </xdr:from>
    <xdr:to>
      <xdr:col>6</xdr:col>
      <xdr:colOff>739957</xdr:colOff>
      <xdr:row>2</xdr:row>
      <xdr:rowOff>159297</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5758296" y="259773"/>
          <a:ext cx="1432684" cy="4450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121583</xdr:colOff>
      <xdr:row>1</xdr:row>
      <xdr:rowOff>61072</xdr:rowOff>
    </xdr:from>
    <xdr:to>
      <xdr:col>9</xdr:col>
      <xdr:colOff>782958</xdr:colOff>
      <xdr:row>6</xdr:row>
      <xdr:rowOff>138954</xdr:rowOff>
    </xdr:to>
    <xdr:pic>
      <xdr:nvPicPr>
        <xdr:cNvPr id="5" name="Imagen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9533" y="232522"/>
          <a:ext cx="1509100" cy="49698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17</xdr:col>
      <xdr:colOff>78441</xdr:colOff>
      <xdr:row>1</xdr:row>
      <xdr:rowOff>99733</xdr:rowOff>
    </xdr:from>
    <xdr:to>
      <xdr:col>18</xdr:col>
      <xdr:colOff>723899</xdr:colOff>
      <xdr:row>3</xdr:row>
      <xdr:rowOff>189380</xdr:rowOff>
    </xdr:to>
    <xdr:pic>
      <xdr:nvPicPr>
        <xdr:cNvPr id="5" name="Imagen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7617" y="267821"/>
          <a:ext cx="1407458" cy="4482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17</xdr:col>
      <xdr:colOff>66613</xdr:colOff>
      <xdr:row>1</xdr:row>
      <xdr:rowOff>131731</xdr:rowOff>
    </xdr:from>
    <xdr:to>
      <xdr:col>18</xdr:col>
      <xdr:colOff>712071</xdr:colOff>
      <xdr:row>3</xdr:row>
      <xdr:rowOff>91264</xdr:rowOff>
    </xdr:to>
    <xdr:pic>
      <xdr:nvPicPr>
        <xdr:cNvPr id="5" name="Imagen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56113" y="301064"/>
          <a:ext cx="1407458" cy="4463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17</xdr:col>
      <xdr:colOff>57150</xdr:colOff>
      <xdr:row>1</xdr:row>
      <xdr:rowOff>200025</xdr:rowOff>
    </xdr:from>
    <xdr:to>
      <xdr:col>18</xdr:col>
      <xdr:colOff>702608</xdr:colOff>
      <xdr:row>2</xdr:row>
      <xdr:rowOff>67235</xdr:rowOff>
    </xdr:to>
    <xdr:pic>
      <xdr:nvPicPr>
        <xdr:cNvPr id="5" name="Imagen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6175" y="371475"/>
          <a:ext cx="1407458" cy="4482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142874</xdr:colOff>
      <xdr:row>1</xdr:row>
      <xdr:rowOff>114860</xdr:rowOff>
    </xdr:from>
    <xdr:to>
      <xdr:col>8</xdr:col>
      <xdr:colOff>1446903</xdr:colOff>
      <xdr:row>3</xdr:row>
      <xdr:rowOff>144037</xdr:rowOff>
    </xdr:to>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8799" y="295835"/>
          <a:ext cx="1304029" cy="41017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247650</xdr:colOff>
      <xdr:row>1</xdr:row>
      <xdr:rowOff>85725</xdr:rowOff>
    </xdr:from>
    <xdr:to>
      <xdr:col>9</xdr:col>
      <xdr:colOff>687135</xdr:colOff>
      <xdr:row>6</xdr:row>
      <xdr:rowOff>47989</xdr:rowOff>
    </xdr:to>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15600" y="257175"/>
          <a:ext cx="1287210" cy="409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285750</xdr:colOff>
      <xdr:row>1</xdr:row>
      <xdr:rowOff>38100</xdr:rowOff>
    </xdr:from>
    <xdr:to>
      <xdr:col>1</xdr:col>
      <xdr:colOff>1504950</xdr:colOff>
      <xdr:row>4</xdr:row>
      <xdr:rowOff>38839</xdr:rowOff>
    </xdr:to>
    <xdr:grpSp>
      <xdr:nvGrpSpPr>
        <xdr:cNvPr id="4" name="3 Grupo">
          <a:extLst>
            <a:ext uri="{FF2B5EF4-FFF2-40B4-BE49-F238E27FC236}">
              <a16:creationId xmlns:a16="http://schemas.microsoft.com/office/drawing/2014/main" id="{00000000-0008-0000-0300-000004000000}"/>
            </a:ext>
          </a:extLst>
        </xdr:cNvPr>
        <xdr:cNvGrpSpPr/>
      </xdr:nvGrpSpPr>
      <xdr:grpSpPr>
        <a:xfrm>
          <a:off x="133350" y="209550"/>
          <a:ext cx="0" cy="924664"/>
          <a:chOff x="676275" y="208811"/>
          <a:chExt cx="1219200" cy="972289"/>
        </a:xfrm>
      </xdr:grpSpPr>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699" y="208811"/>
            <a:ext cx="504825" cy="472827"/>
          </a:xfrm>
          <a:prstGeom prst="rect">
            <a:avLst/>
          </a:prstGeom>
          <a:noFill/>
          <a:ln w="9525">
            <a:noFill/>
            <a:miter lim="800000"/>
            <a:headEnd/>
            <a:tailEnd/>
          </a:ln>
        </xdr:spPr>
      </xdr:pic>
      <xdr:pic>
        <xdr:nvPicPr>
          <xdr:cNvPr id="6" name="5 Imagen">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srcRect l="10526" r="67742" b="41000"/>
          <a:stretch>
            <a:fillRect/>
          </a:stretch>
        </xdr:blipFill>
        <xdr:spPr bwMode="auto">
          <a:xfrm>
            <a:off x="676275" y="619125"/>
            <a:ext cx="1219200" cy="561975"/>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171450</xdr:colOff>
      <xdr:row>1</xdr:row>
      <xdr:rowOff>104775</xdr:rowOff>
    </xdr:from>
    <xdr:to>
      <xdr:col>9</xdr:col>
      <xdr:colOff>756409</xdr:colOff>
      <xdr:row>2</xdr:row>
      <xdr:rowOff>83097</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610100" y="276225"/>
          <a:ext cx="1432684" cy="4450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117763</xdr:colOff>
      <xdr:row>0</xdr:row>
      <xdr:rowOff>71004</xdr:rowOff>
    </xdr:from>
    <xdr:to>
      <xdr:col>6</xdr:col>
      <xdr:colOff>1550447</xdr:colOff>
      <xdr:row>1</xdr:row>
      <xdr:rowOff>68376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594763" y="71004"/>
          <a:ext cx="1432684" cy="447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8</xdr:row>
          <xdr:rowOff>57150</xdr:rowOff>
        </xdr:from>
        <xdr:to>
          <xdr:col>15</xdr:col>
          <xdr:colOff>180975</xdr:colOff>
          <xdr:row>8</xdr:row>
          <xdr:rowOff>276225</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6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Costos de los Sistemas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304800</xdr:rowOff>
        </xdr:from>
        <xdr:to>
          <xdr:col>14</xdr:col>
          <xdr:colOff>552450</xdr:colOff>
          <xdr:row>9</xdr:row>
          <xdr:rowOff>152400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6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Gestión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8</xdr:row>
          <xdr:rowOff>57150</xdr:rowOff>
        </xdr:from>
        <xdr:to>
          <xdr:col>17</xdr:col>
          <xdr:colOff>581025</xdr:colOff>
          <xdr:row>8</xdr:row>
          <xdr:rowOff>276225</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6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Distribución Financiera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8</xdr:row>
          <xdr:rowOff>276225</xdr:rowOff>
        </xdr:from>
        <xdr:to>
          <xdr:col>17</xdr:col>
          <xdr:colOff>504825</xdr:colOff>
          <xdr:row>9</xdr:row>
          <xdr:rowOff>123825</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06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Cronogramas (Activ. Y Presu.)</a:t>
              </a:r>
            </a:p>
          </xdr:txBody>
        </xdr:sp>
        <xdr:clientData/>
      </xdr:twoCellAnchor>
    </mc:Choice>
    <mc:Fallback/>
  </mc:AlternateContent>
  <xdr:twoCellAnchor editAs="oneCell">
    <xdr:from>
      <xdr:col>15</xdr:col>
      <xdr:colOff>294408</xdr:colOff>
      <xdr:row>1</xdr:row>
      <xdr:rowOff>89189</xdr:rowOff>
    </xdr:from>
    <xdr:to>
      <xdr:col>17</xdr:col>
      <xdr:colOff>614399</xdr:colOff>
      <xdr:row>2</xdr:row>
      <xdr:rowOff>167011</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828067" y="184439"/>
          <a:ext cx="1333105" cy="4155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250298</xdr:colOff>
      <xdr:row>1</xdr:row>
      <xdr:rowOff>116371</xdr:rowOff>
    </xdr:from>
    <xdr:to>
      <xdr:col>15</xdr:col>
      <xdr:colOff>1631466</xdr:colOff>
      <xdr:row>2</xdr:row>
      <xdr:rowOff>80531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50948" y="287821"/>
          <a:ext cx="1381168" cy="4308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190500</xdr:colOff>
      <xdr:row>1</xdr:row>
      <xdr:rowOff>26194</xdr:rowOff>
    </xdr:from>
    <xdr:to>
      <xdr:col>100</xdr:col>
      <xdr:colOff>1107281</xdr:colOff>
      <xdr:row>2</xdr:row>
      <xdr:rowOff>219650</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16316325" y="197644"/>
          <a:ext cx="1707356" cy="5268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FORMATOS_FCA\FORMATOS%20POA-FCA%20junio%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jagarcia\AppData\Local\Microsoft\Windows\Temporary%20Internet%20Files\Content.Outlook\XLY3OH23\FORMATOS%20POA-FCA%20junio%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jagarcia\AppData\Local\Microsoft\Windows\Temporary%20Internet%20Files\Content.Outlook\XLY3OH23\FORMATOS_FCA\FORMATOS%20POA-FCA%20junio%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usuario\Escritorio\Formatos%20FCA\Proyectos%20de%20Reforestaci&#243;n%20(Establecimiento)%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row r="2">
          <cell r="Q2" t="str">
            <v>Enero</v>
          </cell>
          <cell r="S2" t="str">
            <v>Amazonas</v>
          </cell>
        </row>
        <row r="3">
          <cell r="S3" t="str">
            <v>Antioquia</v>
          </cell>
        </row>
        <row r="4">
          <cell r="S4" t="str">
            <v>Arauca</v>
          </cell>
        </row>
        <row r="5">
          <cell r="S5" t="str">
            <v>Atlántico</v>
          </cell>
        </row>
        <row r="6">
          <cell r="S6" t="str">
            <v>Bolívar</v>
          </cell>
        </row>
        <row r="7">
          <cell r="S7" t="str">
            <v>Boyacá</v>
          </cell>
        </row>
        <row r="8">
          <cell r="S8" t="str">
            <v>Caldas</v>
          </cell>
        </row>
        <row r="9">
          <cell r="S9" t="str">
            <v>Caquetá</v>
          </cell>
        </row>
        <row r="10">
          <cell r="S10" t="str">
            <v>Casanare</v>
          </cell>
        </row>
        <row r="11">
          <cell r="S11" t="str">
            <v>Cauca</v>
          </cell>
        </row>
        <row r="12">
          <cell r="S12" t="str">
            <v>Cesar</v>
          </cell>
        </row>
        <row r="13">
          <cell r="S13" t="str">
            <v>Chocó</v>
          </cell>
        </row>
        <row r="14">
          <cell r="S14" t="str">
            <v>Córdoba</v>
          </cell>
        </row>
        <row r="15">
          <cell r="S15" t="str">
            <v>Cundinamarca</v>
          </cell>
        </row>
        <row r="16">
          <cell r="S16" t="str">
            <v>Guainía</v>
          </cell>
        </row>
        <row r="17">
          <cell r="S17" t="str">
            <v>Guaviare</v>
          </cell>
        </row>
        <row r="18">
          <cell r="S18" t="str">
            <v>Huila</v>
          </cell>
        </row>
        <row r="19">
          <cell r="S19" t="str">
            <v>La Guajira</v>
          </cell>
        </row>
        <row r="20">
          <cell r="S20" t="str">
            <v>Magdalena</v>
          </cell>
        </row>
        <row r="21">
          <cell r="S21" t="str">
            <v>Meta</v>
          </cell>
        </row>
        <row r="22">
          <cell r="S22" t="str">
            <v>Nariño</v>
          </cell>
        </row>
        <row r="23">
          <cell r="S23" t="str">
            <v>Norte de Santander</v>
          </cell>
        </row>
        <row r="24">
          <cell r="S24" t="str">
            <v>Putumayo</v>
          </cell>
        </row>
        <row r="25">
          <cell r="S25" t="str">
            <v>Quindío</v>
          </cell>
        </row>
        <row r="26">
          <cell r="S26" t="str">
            <v>Risaralda</v>
          </cell>
        </row>
        <row r="27">
          <cell r="S27" t="str">
            <v>San Andrés y Providencia</v>
          </cell>
        </row>
        <row r="28">
          <cell r="S28" t="str">
            <v>Santander</v>
          </cell>
        </row>
        <row r="29">
          <cell r="S29" t="str">
            <v>Sucre</v>
          </cell>
        </row>
        <row r="30">
          <cell r="S30" t="str">
            <v>Tolima</v>
          </cell>
        </row>
        <row r="31">
          <cell r="S31" t="str">
            <v>Valle del Cauca</v>
          </cell>
        </row>
        <row r="32">
          <cell r="S32" t="str">
            <v>Vaupés</v>
          </cell>
        </row>
        <row r="33">
          <cell r="S33" t="str">
            <v>Vichada</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sheetData sheetId="1"/>
      <sheetData sheetId="2"/>
      <sheetData sheetId="3"/>
      <sheetData sheetId="4"/>
      <sheetData sheetId="5">
        <row r="1">
          <cell r="X1" t="str">
            <v>Marzo</v>
          </cell>
          <cell r="Z1" t="str">
            <v>De avance</v>
          </cell>
        </row>
        <row r="2">
          <cell r="X2" t="str">
            <v>Junio</v>
          </cell>
          <cell r="Z2" t="str">
            <v>Final</v>
          </cell>
        </row>
        <row r="3">
          <cell r="X3" t="str">
            <v>Septiembre</v>
          </cell>
        </row>
        <row r="4">
          <cell r="X4" t="str">
            <v>Diciembre</v>
          </cell>
        </row>
      </sheetData>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row r="2">
          <cell r="Q2" t="str">
            <v>Enero</v>
          </cell>
          <cell r="S2" t="str">
            <v>Amazonas</v>
          </cell>
        </row>
        <row r="3">
          <cell r="Q3" t="str">
            <v>Febrero</v>
          </cell>
          <cell r="S3" t="str">
            <v>Antioquia</v>
          </cell>
        </row>
        <row r="4">
          <cell r="Q4" t="str">
            <v>Marzo</v>
          </cell>
          <cell r="S4" t="str">
            <v>Arauca</v>
          </cell>
        </row>
        <row r="5">
          <cell r="Q5" t="str">
            <v>Abril</v>
          </cell>
          <cell r="S5" t="str">
            <v>Atlántico</v>
          </cell>
        </row>
        <row r="6">
          <cell r="Q6" t="str">
            <v>Mayo</v>
          </cell>
          <cell r="S6" t="str">
            <v>Bolívar</v>
          </cell>
        </row>
        <row r="7">
          <cell r="Q7" t="str">
            <v>Junio</v>
          </cell>
          <cell r="S7" t="str">
            <v>Boyacá</v>
          </cell>
        </row>
        <row r="8">
          <cell r="Q8" t="str">
            <v>Julio</v>
          </cell>
          <cell r="S8" t="str">
            <v>Caldas</v>
          </cell>
        </row>
        <row r="9">
          <cell r="Q9" t="str">
            <v>Agosto</v>
          </cell>
          <cell r="S9" t="str">
            <v>Caquetá</v>
          </cell>
        </row>
        <row r="10">
          <cell r="Q10" t="str">
            <v>Septiembre</v>
          </cell>
          <cell r="S10" t="str">
            <v>Casanare</v>
          </cell>
        </row>
        <row r="11">
          <cell r="Q11" t="str">
            <v>Octubre</v>
          </cell>
          <cell r="S11" t="str">
            <v>Cauca</v>
          </cell>
        </row>
        <row r="12">
          <cell r="Q12" t="str">
            <v>Noviembre</v>
          </cell>
          <cell r="S12" t="str">
            <v>Cesar</v>
          </cell>
        </row>
        <row r="13">
          <cell r="Q13" t="str">
            <v>Diciembre</v>
          </cell>
          <cell r="S13" t="str">
            <v>Chocó</v>
          </cell>
        </row>
        <row r="14">
          <cell r="S14" t="str">
            <v>Córdoba</v>
          </cell>
        </row>
        <row r="15">
          <cell r="S15" t="str">
            <v>Cundinamarca</v>
          </cell>
        </row>
        <row r="16">
          <cell r="S16" t="str">
            <v>Guainía</v>
          </cell>
        </row>
        <row r="17">
          <cell r="S17" t="str">
            <v>Guaviare</v>
          </cell>
        </row>
        <row r="18">
          <cell r="S18" t="str">
            <v>Huila</v>
          </cell>
        </row>
        <row r="19">
          <cell r="S19" t="str">
            <v>La Guajira</v>
          </cell>
        </row>
        <row r="20">
          <cell r="S20" t="str">
            <v>Magdalena</v>
          </cell>
        </row>
        <row r="21">
          <cell r="S21" t="str">
            <v>Meta</v>
          </cell>
        </row>
        <row r="22">
          <cell r="S22" t="str">
            <v>Nariño</v>
          </cell>
        </row>
        <row r="23">
          <cell r="S23" t="str">
            <v>Norte de Santander</v>
          </cell>
        </row>
        <row r="24">
          <cell r="S24" t="str">
            <v>Putumayo</v>
          </cell>
        </row>
        <row r="25">
          <cell r="S25" t="str">
            <v>Quindío</v>
          </cell>
        </row>
        <row r="26">
          <cell r="S26" t="str">
            <v>Risaralda</v>
          </cell>
        </row>
        <row r="27">
          <cell r="S27" t="str">
            <v>San Andrés y Providencia</v>
          </cell>
        </row>
        <row r="28">
          <cell r="S28" t="str">
            <v>Santander</v>
          </cell>
        </row>
        <row r="29">
          <cell r="S29" t="str">
            <v>Sucre</v>
          </cell>
        </row>
        <row r="30">
          <cell r="S30" t="str">
            <v>Tolima</v>
          </cell>
        </row>
        <row r="31">
          <cell r="S31" t="str">
            <v>Valle del Cauca</v>
          </cell>
        </row>
        <row r="32">
          <cell r="S32" t="str">
            <v>Vaupés</v>
          </cell>
        </row>
        <row r="33">
          <cell r="S33" t="str">
            <v>Vichada</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Objetivos"/>
      <sheetName val="Establecimiento"/>
      <sheetName val="Aisl."/>
      <sheetName val="Gest"/>
      <sheetName val="FINANC"/>
      <sheetName val="Proyecto"/>
      <sheetName val="Plan Adq"/>
      <sheetName val="Cronog"/>
      <sheetName val="POA-1"/>
      <sheetName val="POA-2"/>
      <sheetName val="POA-3"/>
      <sheetName val="POA-4"/>
      <sheetName val="POA-5"/>
      <sheetName val="Seguimiento"/>
      <sheetName val="EJEC-1I"/>
      <sheetName val="EJEC-2I"/>
      <sheetName val="EJEC-3I"/>
      <sheetName val="EJEC-4I"/>
      <sheetName val="EJEC-5I"/>
      <sheetName val="EJEC-1II"/>
      <sheetName val="EJEC-2II"/>
      <sheetName val="EJEC-3II"/>
      <sheetName val="EJEC-4II"/>
      <sheetName val="EJEC-5II"/>
      <sheetName val="EJEC-1III"/>
      <sheetName val="EJEC-2III"/>
      <sheetName val="EJEC-3III"/>
      <sheetName val="EJEC-4III"/>
      <sheetName val="EJEC-5III"/>
      <sheetName val="EJEC-1IV"/>
      <sheetName val="EJEC-2IV"/>
      <sheetName val="EJEC-3IV"/>
      <sheetName val="EJEC-4IV"/>
      <sheetName val="EJEC-5IV"/>
      <sheetName val="EJEC-1V"/>
      <sheetName val="EJEC-2V"/>
      <sheetName val="EJEC-3V"/>
      <sheetName val="EJEC-4V"/>
      <sheetName val="EJEC-5V"/>
      <sheetName val="EJEC-1VI"/>
      <sheetName val="EJEC-2VI"/>
      <sheetName val="EJEC-3VI"/>
      <sheetName val="EJEC-4VI"/>
      <sheetName val="EJEC-5V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F13" t="str">
            <v>Mes de inicio</v>
          </cell>
          <cell r="J13" t="str">
            <v>Mes de finalización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ctrlProp" Target="../ctrlProps/ctrlProp22.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04D59-4B9A-4083-B0C1-D8C2064A7FF1}">
  <sheetPr codeName="Hoja23"/>
  <dimension ref="A1:N716"/>
  <sheetViews>
    <sheetView showGridLines="0" tabSelected="1" zoomScale="85" zoomScaleNormal="85" workbookViewId="0">
      <selection activeCell="B5" sqref="B5"/>
    </sheetView>
  </sheetViews>
  <sheetFormatPr baseColWidth="10" defaultRowHeight="12.75" x14ac:dyDescent="0.2"/>
  <cols>
    <col min="1" max="1" width="11.42578125" style="1627"/>
    <col min="2" max="2" width="159.85546875" style="1626" customWidth="1"/>
    <col min="3" max="3" width="11.42578125" style="1626" customWidth="1"/>
    <col min="4" max="16384" width="11.42578125" style="1626"/>
  </cols>
  <sheetData>
    <row r="1" spans="1:14" ht="13.5" thickBot="1" x14ac:dyDescent="0.25">
      <c r="B1" s="1627"/>
      <c r="C1" s="1627"/>
      <c r="D1" s="1627"/>
      <c r="E1" s="1627"/>
      <c r="F1" s="1627"/>
      <c r="G1" s="1627"/>
      <c r="H1" s="1627"/>
      <c r="I1" s="1627"/>
      <c r="J1" s="1627"/>
      <c r="K1" s="1627"/>
      <c r="L1" s="1627"/>
      <c r="M1" s="1627"/>
      <c r="N1" s="1627"/>
    </row>
    <row r="2" spans="1:14" ht="52.5" customHeight="1" x14ac:dyDescent="0.2">
      <c r="B2" s="1636" t="s">
        <v>1556</v>
      </c>
      <c r="C2" s="1627"/>
      <c r="D2" s="1627"/>
      <c r="E2" s="1627"/>
      <c r="F2" s="1627"/>
      <c r="G2" s="1627"/>
      <c r="H2" s="1627"/>
      <c r="I2" s="1627"/>
      <c r="J2" s="1627"/>
      <c r="K2" s="1627"/>
      <c r="L2" s="1627"/>
      <c r="M2" s="1627"/>
      <c r="N2" s="1627"/>
    </row>
    <row r="3" spans="1:14" ht="146.25" customHeight="1" thickBot="1" x14ac:dyDescent="0.25">
      <c r="B3" s="1635" t="s">
        <v>1558</v>
      </c>
      <c r="C3" s="1627"/>
      <c r="D3" s="1627"/>
      <c r="E3" s="1627"/>
      <c r="F3" s="1627"/>
      <c r="G3" s="1627"/>
      <c r="H3" s="1627"/>
      <c r="I3" s="1627"/>
      <c r="J3" s="1627"/>
      <c r="K3" s="1627"/>
      <c r="L3" s="1627"/>
      <c r="M3" s="1627"/>
      <c r="N3" s="1627"/>
    </row>
    <row r="4" spans="1:14" ht="118.5" customHeight="1" thickBot="1" x14ac:dyDescent="0.25">
      <c r="B4" s="1637" t="s">
        <v>1557</v>
      </c>
      <c r="C4" s="1627"/>
      <c r="D4" s="1627"/>
      <c r="E4" s="1627"/>
      <c r="F4" s="1627"/>
      <c r="G4" s="1627"/>
      <c r="H4" s="1627"/>
      <c r="I4" s="1627"/>
      <c r="J4" s="1627"/>
      <c r="K4" s="1627"/>
      <c r="L4" s="1627"/>
      <c r="M4" s="1627"/>
      <c r="N4" s="1627"/>
    </row>
    <row r="5" spans="1:14" ht="63.75" customHeight="1" x14ac:dyDescent="0.2">
      <c r="B5" s="1636" t="s">
        <v>1555</v>
      </c>
      <c r="C5" s="1627"/>
      <c r="D5" s="1627"/>
      <c r="E5" s="1627"/>
      <c r="F5" s="1627"/>
      <c r="G5" s="1627"/>
      <c r="H5" s="1627"/>
      <c r="I5" s="1627"/>
      <c r="J5" s="1627"/>
      <c r="K5" s="1627"/>
      <c r="L5" s="1627"/>
      <c r="M5" s="1627"/>
      <c r="N5" s="1627"/>
    </row>
    <row r="6" spans="1:14" s="1630" customFormat="1" ht="75.75" customHeight="1" x14ac:dyDescent="0.2">
      <c r="A6" s="1631"/>
      <c r="B6" s="1634" t="s">
        <v>1554</v>
      </c>
      <c r="C6" s="1631"/>
      <c r="D6" s="1631"/>
      <c r="E6" s="1631"/>
      <c r="F6" s="1631"/>
      <c r="G6" s="1631"/>
      <c r="H6" s="1631"/>
      <c r="I6" s="1631"/>
      <c r="J6" s="1631"/>
      <c r="K6" s="1631"/>
      <c r="L6" s="1631"/>
      <c r="M6" s="1631"/>
      <c r="N6" s="1631"/>
    </row>
    <row r="7" spans="1:14" ht="294" customHeight="1" x14ac:dyDescent="0.2">
      <c r="B7" s="1633"/>
      <c r="C7" s="1627"/>
      <c r="D7" s="1627"/>
      <c r="E7" s="1627"/>
      <c r="F7" s="1627"/>
      <c r="G7" s="1627"/>
      <c r="H7" s="1627"/>
      <c r="I7" s="1627"/>
      <c r="J7" s="1627"/>
      <c r="K7" s="1627"/>
      <c r="L7" s="1627"/>
      <c r="M7" s="1627"/>
      <c r="N7" s="1627"/>
    </row>
    <row r="8" spans="1:14" s="1630" customFormat="1" ht="27.75" customHeight="1" x14ac:dyDescent="0.2">
      <c r="A8" s="1631"/>
      <c r="B8" s="1632" t="s">
        <v>1553</v>
      </c>
      <c r="C8" s="1631"/>
      <c r="D8" s="1631"/>
      <c r="E8" s="1631"/>
      <c r="F8" s="1631"/>
      <c r="G8" s="1631"/>
      <c r="H8" s="1631"/>
      <c r="I8" s="1631"/>
      <c r="J8" s="1631"/>
      <c r="K8" s="1631"/>
      <c r="L8" s="1631"/>
      <c r="M8" s="1631"/>
      <c r="N8" s="1631"/>
    </row>
    <row r="9" spans="1:14" s="1630" customFormat="1" ht="27.75" customHeight="1" x14ac:dyDescent="0.2">
      <c r="A9" s="1631"/>
      <c r="B9" s="1632" t="s">
        <v>1552</v>
      </c>
      <c r="C9" s="1631"/>
      <c r="D9" s="1631"/>
      <c r="E9" s="1631"/>
      <c r="F9" s="1631"/>
      <c r="G9" s="1631"/>
      <c r="H9" s="1631"/>
      <c r="I9" s="1631"/>
      <c r="J9" s="1631"/>
      <c r="K9" s="1631"/>
      <c r="L9" s="1631"/>
      <c r="M9" s="1631"/>
      <c r="N9" s="1631"/>
    </row>
    <row r="10" spans="1:14" ht="261" customHeight="1" x14ac:dyDescent="0.25">
      <c r="B10" s="1629"/>
      <c r="C10" s="1627"/>
      <c r="D10" s="1627"/>
      <c r="E10" s="1627"/>
      <c r="F10" s="1627"/>
      <c r="G10" s="1627"/>
      <c r="H10" s="1627"/>
      <c r="I10" s="1627"/>
      <c r="J10" s="1627"/>
      <c r="K10" s="1627"/>
      <c r="L10" s="1627"/>
      <c r="M10" s="1627"/>
      <c r="N10" s="1627"/>
    </row>
    <row r="11" spans="1:14" ht="32.25" thickBot="1" x14ac:dyDescent="0.25">
      <c r="B11" s="1628" t="s">
        <v>1551</v>
      </c>
      <c r="C11" s="1627"/>
      <c r="D11" s="1627"/>
      <c r="E11" s="1627"/>
      <c r="F11" s="1627"/>
      <c r="G11" s="1627"/>
      <c r="H11" s="1627"/>
      <c r="I11" s="1627"/>
      <c r="J11" s="1627"/>
      <c r="K11" s="1627"/>
      <c r="L11" s="1627"/>
      <c r="M11" s="1627"/>
      <c r="N11" s="1627"/>
    </row>
    <row r="12" spans="1:14" x14ac:dyDescent="0.2">
      <c r="B12" s="1627"/>
      <c r="C12" s="1627"/>
      <c r="D12" s="1627"/>
      <c r="E12" s="1627"/>
      <c r="F12" s="1627"/>
      <c r="G12" s="1627"/>
      <c r="H12" s="1627"/>
      <c r="I12" s="1627"/>
      <c r="J12" s="1627"/>
      <c r="K12" s="1627"/>
      <c r="L12" s="1627"/>
      <c r="M12" s="1627"/>
      <c r="N12" s="1627"/>
    </row>
    <row r="13" spans="1:14" x14ac:dyDescent="0.2">
      <c r="B13" s="1627"/>
      <c r="C13" s="1627"/>
      <c r="D13" s="1627"/>
      <c r="E13" s="1627"/>
      <c r="F13" s="1627"/>
      <c r="G13" s="1627"/>
      <c r="H13" s="1627"/>
      <c r="I13" s="1627"/>
      <c r="J13" s="1627"/>
      <c r="K13" s="1627"/>
      <c r="L13" s="1627"/>
      <c r="M13" s="1627"/>
      <c r="N13" s="1627"/>
    </row>
    <row r="14" spans="1:14" x14ac:dyDescent="0.2">
      <c r="B14" s="1627"/>
      <c r="C14" s="1627"/>
      <c r="D14" s="1627"/>
      <c r="E14" s="1627"/>
      <c r="F14" s="1627"/>
      <c r="G14" s="1627"/>
      <c r="H14" s="1627"/>
      <c r="I14" s="1627"/>
      <c r="J14" s="1627"/>
      <c r="K14" s="1627"/>
      <c r="L14" s="1627"/>
      <c r="M14" s="1627"/>
      <c r="N14" s="1627"/>
    </row>
    <row r="15" spans="1:14" x14ac:dyDescent="0.2">
      <c r="B15" s="1627"/>
      <c r="C15" s="1627"/>
      <c r="D15" s="1627"/>
      <c r="E15" s="1627"/>
      <c r="F15" s="1627"/>
      <c r="G15" s="1627"/>
      <c r="H15" s="1627"/>
      <c r="I15" s="1627"/>
      <c r="J15" s="1627"/>
      <c r="K15" s="1627"/>
      <c r="L15" s="1627"/>
      <c r="M15" s="1627"/>
      <c r="N15" s="1627"/>
    </row>
    <row r="16" spans="1:14" x14ac:dyDescent="0.2">
      <c r="B16" s="1627"/>
      <c r="C16" s="1627"/>
      <c r="D16" s="1627"/>
      <c r="E16" s="1627"/>
      <c r="F16" s="1627"/>
      <c r="G16" s="1627"/>
      <c r="H16" s="1627"/>
      <c r="I16" s="1627"/>
      <c r="J16" s="1627"/>
      <c r="K16" s="1627"/>
      <c r="L16" s="1627"/>
      <c r="M16" s="1627"/>
      <c r="N16" s="1627"/>
    </row>
    <row r="17" spans="2:14" x14ac:dyDescent="0.2">
      <c r="B17" s="1627"/>
      <c r="C17" s="1627"/>
      <c r="D17" s="1627"/>
      <c r="E17" s="1627"/>
      <c r="F17" s="1627"/>
      <c r="G17" s="1627"/>
      <c r="H17" s="1627"/>
      <c r="I17" s="1627"/>
      <c r="J17" s="1627"/>
      <c r="K17" s="1627"/>
      <c r="L17" s="1627"/>
      <c r="M17" s="1627"/>
      <c r="N17" s="1627"/>
    </row>
    <row r="18" spans="2:14" x14ac:dyDescent="0.2">
      <c r="B18" s="1627"/>
      <c r="C18" s="1627"/>
      <c r="D18" s="1627"/>
      <c r="E18" s="1627"/>
      <c r="F18" s="1627"/>
      <c r="G18" s="1627"/>
      <c r="H18" s="1627"/>
      <c r="I18" s="1627"/>
      <c r="J18" s="1627"/>
      <c r="K18" s="1627"/>
      <c r="L18" s="1627"/>
      <c r="M18" s="1627"/>
      <c r="N18" s="1627"/>
    </row>
    <row r="19" spans="2:14" x14ac:dyDescent="0.2">
      <c r="B19" s="1627"/>
      <c r="C19" s="1627"/>
      <c r="D19" s="1627"/>
      <c r="E19" s="1627"/>
      <c r="F19" s="1627"/>
      <c r="G19" s="1627"/>
      <c r="H19" s="1627"/>
      <c r="I19" s="1627"/>
      <c r="J19" s="1627"/>
      <c r="K19" s="1627"/>
      <c r="L19" s="1627"/>
      <c r="M19" s="1627"/>
      <c r="N19" s="1627"/>
    </row>
    <row r="20" spans="2:14" x14ac:dyDescent="0.2">
      <c r="B20" s="1627"/>
      <c r="C20" s="1627"/>
      <c r="D20" s="1627"/>
      <c r="E20" s="1627"/>
      <c r="F20" s="1627"/>
      <c r="G20" s="1627"/>
      <c r="H20" s="1627"/>
      <c r="I20" s="1627"/>
      <c r="J20" s="1627"/>
      <c r="K20" s="1627"/>
      <c r="L20" s="1627"/>
      <c r="M20" s="1627"/>
      <c r="N20" s="1627"/>
    </row>
    <row r="21" spans="2:14" x14ac:dyDescent="0.2">
      <c r="B21" s="1627"/>
      <c r="C21" s="1627"/>
      <c r="D21" s="1627"/>
      <c r="E21" s="1627"/>
      <c r="F21" s="1627"/>
      <c r="G21" s="1627"/>
      <c r="H21" s="1627"/>
      <c r="I21" s="1627"/>
      <c r="J21" s="1627"/>
      <c r="K21" s="1627"/>
      <c r="L21" s="1627"/>
      <c r="M21" s="1627"/>
      <c r="N21" s="1627"/>
    </row>
    <row r="22" spans="2:14" x14ac:dyDescent="0.2">
      <c r="B22" s="1627"/>
      <c r="C22" s="1627"/>
      <c r="D22" s="1627"/>
      <c r="E22" s="1627"/>
      <c r="F22" s="1627"/>
      <c r="G22" s="1627"/>
      <c r="H22" s="1627"/>
      <c r="I22" s="1627"/>
      <c r="J22" s="1627"/>
      <c r="K22" s="1627"/>
      <c r="L22" s="1627"/>
      <c r="M22" s="1627"/>
      <c r="N22" s="1627"/>
    </row>
    <row r="23" spans="2:14" x14ac:dyDescent="0.2">
      <c r="B23" s="1627"/>
      <c r="C23" s="1627"/>
      <c r="D23" s="1627"/>
      <c r="E23" s="1627"/>
      <c r="F23" s="1627"/>
      <c r="G23" s="1627"/>
      <c r="H23" s="1627"/>
      <c r="I23" s="1627"/>
      <c r="J23" s="1627"/>
      <c r="K23" s="1627"/>
      <c r="L23" s="1627"/>
      <c r="M23" s="1627"/>
      <c r="N23" s="1627"/>
    </row>
    <row r="24" spans="2:14" x14ac:dyDescent="0.2">
      <c r="B24" s="1627"/>
      <c r="C24" s="1627"/>
      <c r="D24" s="1627"/>
      <c r="E24" s="1627"/>
      <c r="F24" s="1627"/>
      <c r="G24" s="1627"/>
      <c r="H24" s="1627"/>
      <c r="I24" s="1627"/>
      <c r="J24" s="1627"/>
      <c r="K24" s="1627"/>
      <c r="L24" s="1627"/>
      <c r="M24" s="1627"/>
      <c r="N24" s="1627"/>
    </row>
    <row r="25" spans="2:14" x14ac:dyDescent="0.2">
      <c r="B25" s="1627"/>
      <c r="C25" s="1627"/>
      <c r="D25" s="1627"/>
      <c r="E25" s="1627"/>
      <c r="F25" s="1627"/>
      <c r="G25" s="1627"/>
      <c r="H25" s="1627"/>
      <c r="I25" s="1627"/>
      <c r="J25" s="1627"/>
      <c r="K25" s="1627"/>
      <c r="L25" s="1627"/>
      <c r="M25" s="1627"/>
      <c r="N25" s="1627"/>
    </row>
    <row r="26" spans="2:14" x14ac:dyDescent="0.2">
      <c r="B26" s="1627"/>
      <c r="C26" s="1627"/>
      <c r="D26" s="1627"/>
      <c r="E26" s="1627"/>
      <c r="F26" s="1627"/>
      <c r="G26" s="1627"/>
      <c r="H26" s="1627"/>
      <c r="I26" s="1627"/>
      <c r="J26" s="1627"/>
      <c r="K26" s="1627"/>
      <c r="L26" s="1627"/>
      <c r="M26" s="1627"/>
      <c r="N26" s="1627"/>
    </row>
    <row r="27" spans="2:14" x14ac:dyDescent="0.2">
      <c r="B27" s="1627"/>
      <c r="C27" s="1627"/>
      <c r="D27" s="1627"/>
      <c r="E27" s="1627"/>
      <c r="F27" s="1627"/>
      <c r="G27" s="1627"/>
      <c r="H27" s="1627"/>
      <c r="I27" s="1627"/>
      <c r="J27" s="1627"/>
      <c r="K27" s="1627"/>
      <c r="L27" s="1627"/>
      <c r="M27" s="1627"/>
      <c r="N27" s="1627"/>
    </row>
    <row r="28" spans="2:14" x14ac:dyDescent="0.2">
      <c r="B28" s="1627"/>
      <c r="C28" s="1627"/>
      <c r="D28" s="1627"/>
      <c r="E28" s="1627"/>
      <c r="F28" s="1627"/>
      <c r="G28" s="1627"/>
      <c r="H28" s="1627"/>
      <c r="I28" s="1627"/>
      <c r="J28" s="1627"/>
      <c r="K28" s="1627"/>
      <c r="L28" s="1627"/>
      <c r="M28" s="1627"/>
      <c r="N28" s="1627"/>
    </row>
    <row r="29" spans="2:14" x14ac:dyDescent="0.2">
      <c r="B29" s="1627"/>
      <c r="C29" s="1627"/>
      <c r="D29" s="1627"/>
      <c r="E29" s="1627"/>
      <c r="F29" s="1627"/>
      <c r="G29" s="1627"/>
      <c r="H29" s="1627"/>
      <c r="I29" s="1627"/>
      <c r="J29" s="1627"/>
      <c r="K29" s="1627"/>
      <c r="L29" s="1627"/>
      <c r="M29" s="1627"/>
      <c r="N29" s="1627"/>
    </row>
    <row r="30" spans="2:14" x14ac:dyDescent="0.2">
      <c r="B30" s="1627"/>
      <c r="C30" s="1627"/>
      <c r="D30" s="1627"/>
      <c r="E30" s="1627"/>
      <c r="F30" s="1627"/>
      <c r="G30" s="1627"/>
      <c r="H30" s="1627"/>
      <c r="I30" s="1627"/>
      <c r="J30" s="1627"/>
      <c r="K30" s="1627"/>
      <c r="L30" s="1627"/>
      <c r="M30" s="1627"/>
      <c r="N30" s="1627"/>
    </row>
    <row r="31" spans="2:14" x14ac:dyDescent="0.2">
      <c r="B31" s="1627"/>
      <c r="C31" s="1627"/>
      <c r="D31" s="1627"/>
      <c r="E31" s="1627"/>
      <c r="F31" s="1627"/>
      <c r="G31" s="1627"/>
      <c r="H31" s="1627"/>
      <c r="I31" s="1627"/>
      <c r="J31" s="1627"/>
      <c r="K31" s="1627"/>
      <c r="L31" s="1627"/>
      <c r="M31" s="1627"/>
      <c r="N31" s="1627"/>
    </row>
    <row r="32" spans="2:14" x14ac:dyDescent="0.2">
      <c r="B32" s="1627"/>
      <c r="C32" s="1627"/>
      <c r="D32" s="1627"/>
      <c r="E32" s="1627"/>
      <c r="F32" s="1627"/>
      <c r="G32" s="1627"/>
      <c r="H32" s="1627"/>
      <c r="I32" s="1627"/>
      <c r="J32" s="1627"/>
      <c r="K32" s="1627"/>
      <c r="L32" s="1627"/>
      <c r="M32" s="1627"/>
      <c r="N32" s="1627"/>
    </row>
    <row r="33" spans="2:14" x14ac:dyDescent="0.2">
      <c r="B33" s="1627"/>
      <c r="C33" s="1627"/>
      <c r="D33" s="1627"/>
      <c r="E33" s="1627"/>
      <c r="F33" s="1627"/>
      <c r="G33" s="1627"/>
      <c r="H33" s="1627"/>
      <c r="I33" s="1627"/>
      <c r="J33" s="1627"/>
      <c r="K33" s="1627"/>
      <c r="L33" s="1627"/>
      <c r="M33" s="1627"/>
      <c r="N33" s="1627"/>
    </row>
    <row r="34" spans="2:14" x14ac:dyDescent="0.2">
      <c r="B34" s="1627"/>
      <c r="C34" s="1627"/>
      <c r="D34" s="1627"/>
      <c r="E34" s="1627"/>
      <c r="F34" s="1627"/>
      <c r="G34" s="1627"/>
      <c r="H34" s="1627"/>
      <c r="I34" s="1627"/>
      <c r="J34" s="1627"/>
      <c r="K34" s="1627"/>
      <c r="L34" s="1627"/>
      <c r="M34" s="1627"/>
      <c r="N34" s="1627"/>
    </row>
    <row r="35" spans="2:14" x14ac:dyDescent="0.2">
      <c r="B35" s="1627"/>
      <c r="C35" s="1627"/>
      <c r="D35" s="1627"/>
      <c r="E35" s="1627"/>
      <c r="F35" s="1627"/>
      <c r="G35" s="1627"/>
      <c r="H35" s="1627"/>
      <c r="I35" s="1627"/>
      <c r="J35" s="1627"/>
      <c r="K35" s="1627"/>
      <c r="L35" s="1627"/>
      <c r="M35" s="1627"/>
      <c r="N35" s="1627"/>
    </row>
    <row r="36" spans="2:14" x14ac:dyDescent="0.2">
      <c r="B36" s="1627"/>
      <c r="C36" s="1627"/>
      <c r="D36" s="1627"/>
      <c r="E36" s="1627"/>
      <c r="F36" s="1627"/>
      <c r="G36" s="1627"/>
      <c r="H36" s="1627"/>
      <c r="I36" s="1627"/>
      <c r="J36" s="1627"/>
      <c r="K36" s="1627"/>
      <c r="L36" s="1627"/>
      <c r="M36" s="1627"/>
      <c r="N36" s="1627"/>
    </row>
    <row r="37" spans="2:14" x14ac:dyDescent="0.2">
      <c r="B37" s="1627"/>
      <c r="C37" s="1627"/>
      <c r="D37" s="1627"/>
      <c r="E37" s="1627"/>
      <c r="F37" s="1627"/>
      <c r="G37" s="1627"/>
      <c r="H37" s="1627"/>
      <c r="I37" s="1627"/>
      <c r="J37" s="1627"/>
      <c r="K37" s="1627"/>
      <c r="L37" s="1627"/>
      <c r="M37" s="1627"/>
      <c r="N37" s="1627"/>
    </row>
    <row r="38" spans="2:14" x14ac:dyDescent="0.2">
      <c r="B38" s="1627"/>
      <c r="C38" s="1627"/>
      <c r="D38" s="1627"/>
      <c r="E38" s="1627"/>
      <c r="F38" s="1627"/>
      <c r="G38" s="1627"/>
      <c r="H38" s="1627"/>
      <c r="I38" s="1627"/>
      <c r="J38" s="1627"/>
      <c r="K38" s="1627"/>
      <c r="L38" s="1627"/>
      <c r="M38" s="1627"/>
      <c r="N38" s="1627"/>
    </row>
    <row r="39" spans="2:14" x14ac:dyDescent="0.2">
      <c r="B39" s="1627"/>
      <c r="C39" s="1627"/>
      <c r="D39" s="1627"/>
      <c r="E39" s="1627"/>
      <c r="F39" s="1627"/>
      <c r="G39" s="1627"/>
      <c r="H39" s="1627"/>
      <c r="I39" s="1627"/>
      <c r="J39" s="1627"/>
      <c r="K39" s="1627"/>
      <c r="L39" s="1627"/>
      <c r="M39" s="1627"/>
      <c r="N39" s="1627"/>
    </row>
    <row r="40" spans="2:14" x14ac:dyDescent="0.2">
      <c r="B40" s="1627"/>
      <c r="C40" s="1627"/>
      <c r="D40" s="1627"/>
      <c r="E40" s="1627"/>
      <c r="F40" s="1627"/>
      <c r="G40" s="1627"/>
      <c r="H40" s="1627"/>
      <c r="I40" s="1627"/>
      <c r="J40" s="1627"/>
      <c r="K40" s="1627"/>
      <c r="L40" s="1627"/>
      <c r="M40" s="1627"/>
      <c r="N40" s="1627"/>
    </row>
    <row r="41" spans="2:14" x14ac:dyDescent="0.2">
      <c r="B41" s="1627"/>
      <c r="C41" s="1627"/>
      <c r="D41" s="1627"/>
      <c r="E41" s="1627"/>
      <c r="F41" s="1627"/>
      <c r="G41" s="1627"/>
      <c r="H41" s="1627"/>
      <c r="I41" s="1627"/>
      <c r="J41" s="1627"/>
      <c r="K41" s="1627"/>
      <c r="L41" s="1627"/>
      <c r="M41" s="1627"/>
      <c r="N41" s="1627"/>
    </row>
    <row r="42" spans="2:14" x14ac:dyDescent="0.2">
      <c r="B42" s="1627"/>
      <c r="C42" s="1627"/>
      <c r="D42" s="1627"/>
      <c r="E42" s="1627"/>
      <c r="F42" s="1627"/>
      <c r="G42" s="1627"/>
      <c r="H42" s="1627"/>
      <c r="I42" s="1627"/>
      <c r="J42" s="1627"/>
      <c r="K42" s="1627"/>
      <c r="L42" s="1627"/>
      <c r="M42" s="1627"/>
      <c r="N42" s="1627"/>
    </row>
    <row r="43" spans="2:14" x14ac:dyDescent="0.2">
      <c r="B43" s="1627"/>
      <c r="C43" s="1627"/>
      <c r="D43" s="1627"/>
      <c r="E43" s="1627"/>
      <c r="F43" s="1627"/>
      <c r="G43" s="1627"/>
      <c r="H43" s="1627"/>
      <c r="I43" s="1627"/>
      <c r="J43" s="1627"/>
      <c r="K43" s="1627"/>
      <c r="L43" s="1627"/>
      <c r="M43" s="1627"/>
      <c r="N43" s="1627"/>
    </row>
    <row r="44" spans="2:14" x14ac:dyDescent="0.2">
      <c r="B44" s="1627"/>
      <c r="C44" s="1627"/>
      <c r="D44" s="1627"/>
      <c r="E44" s="1627"/>
      <c r="F44" s="1627"/>
      <c r="G44" s="1627"/>
      <c r="H44" s="1627"/>
      <c r="I44" s="1627"/>
      <c r="J44" s="1627"/>
      <c r="K44" s="1627"/>
      <c r="L44" s="1627"/>
      <c r="M44" s="1627"/>
      <c r="N44" s="1627"/>
    </row>
    <row r="45" spans="2:14" x14ac:dyDescent="0.2">
      <c r="B45" s="1627"/>
      <c r="C45" s="1627"/>
      <c r="D45" s="1627"/>
      <c r="E45" s="1627"/>
      <c r="F45" s="1627"/>
      <c r="G45" s="1627"/>
      <c r="H45" s="1627"/>
      <c r="I45" s="1627"/>
      <c r="J45" s="1627"/>
      <c r="K45" s="1627"/>
      <c r="L45" s="1627"/>
      <c r="M45" s="1627"/>
      <c r="N45" s="1627"/>
    </row>
    <row r="46" spans="2:14" x14ac:dyDescent="0.2">
      <c r="B46" s="1627"/>
      <c r="C46" s="1627"/>
      <c r="D46" s="1627"/>
      <c r="E46" s="1627"/>
      <c r="F46" s="1627"/>
      <c r="G46" s="1627"/>
      <c r="H46" s="1627"/>
      <c r="I46" s="1627"/>
      <c r="J46" s="1627"/>
      <c r="K46" s="1627"/>
      <c r="L46" s="1627"/>
      <c r="M46" s="1627"/>
      <c r="N46" s="1627"/>
    </row>
    <row r="47" spans="2:14" x14ac:dyDescent="0.2">
      <c r="B47" s="1627"/>
      <c r="C47" s="1627"/>
      <c r="D47" s="1627"/>
      <c r="E47" s="1627"/>
      <c r="F47" s="1627"/>
      <c r="G47" s="1627"/>
      <c r="H47" s="1627"/>
      <c r="I47" s="1627"/>
      <c r="J47" s="1627"/>
      <c r="K47" s="1627"/>
      <c r="L47" s="1627"/>
      <c r="M47" s="1627"/>
      <c r="N47" s="1627"/>
    </row>
    <row r="48" spans="2:14" x14ac:dyDescent="0.2">
      <c r="B48" s="1627"/>
      <c r="C48" s="1627"/>
      <c r="D48" s="1627"/>
      <c r="E48" s="1627"/>
      <c r="F48" s="1627"/>
      <c r="G48" s="1627"/>
      <c r="H48" s="1627"/>
      <c r="I48" s="1627"/>
      <c r="J48" s="1627"/>
      <c r="K48" s="1627"/>
      <c r="L48" s="1627"/>
      <c r="M48" s="1627"/>
      <c r="N48" s="1627"/>
    </row>
    <row r="49" spans="2:14" x14ac:dyDescent="0.2">
      <c r="B49" s="1627"/>
      <c r="C49" s="1627"/>
      <c r="D49" s="1627"/>
      <c r="E49" s="1627"/>
      <c r="F49" s="1627"/>
      <c r="G49" s="1627"/>
      <c r="H49" s="1627"/>
      <c r="I49" s="1627"/>
      <c r="J49" s="1627"/>
      <c r="K49" s="1627"/>
      <c r="L49" s="1627"/>
      <c r="M49" s="1627"/>
      <c r="N49" s="1627"/>
    </row>
    <row r="50" spans="2:14" x14ac:dyDescent="0.2">
      <c r="B50" s="1627"/>
      <c r="C50" s="1627"/>
      <c r="D50" s="1627"/>
      <c r="E50" s="1627"/>
      <c r="F50" s="1627"/>
      <c r="G50" s="1627"/>
      <c r="H50" s="1627"/>
      <c r="I50" s="1627"/>
      <c r="J50" s="1627"/>
      <c r="K50" s="1627"/>
      <c r="L50" s="1627"/>
      <c r="M50" s="1627"/>
      <c r="N50" s="1627"/>
    </row>
    <row r="51" spans="2:14" x14ac:dyDescent="0.2">
      <c r="B51" s="1627"/>
      <c r="C51" s="1627"/>
      <c r="D51" s="1627"/>
      <c r="E51" s="1627"/>
      <c r="F51" s="1627"/>
      <c r="G51" s="1627"/>
      <c r="H51" s="1627"/>
      <c r="I51" s="1627"/>
      <c r="J51" s="1627"/>
      <c r="K51" s="1627"/>
      <c r="L51" s="1627"/>
      <c r="M51" s="1627"/>
      <c r="N51" s="1627"/>
    </row>
    <row r="52" spans="2:14" x14ac:dyDescent="0.2">
      <c r="B52" s="1627"/>
      <c r="C52" s="1627"/>
      <c r="D52" s="1627"/>
      <c r="E52" s="1627"/>
      <c r="F52" s="1627"/>
      <c r="G52" s="1627"/>
      <c r="H52" s="1627"/>
      <c r="I52" s="1627"/>
      <c r="J52" s="1627"/>
      <c r="K52" s="1627"/>
      <c r="L52" s="1627"/>
      <c r="M52" s="1627"/>
      <c r="N52" s="1627"/>
    </row>
    <row r="53" spans="2:14" x14ac:dyDescent="0.2">
      <c r="B53" s="1627"/>
      <c r="C53" s="1627"/>
      <c r="D53" s="1627"/>
      <c r="E53" s="1627"/>
      <c r="F53" s="1627"/>
      <c r="G53" s="1627"/>
      <c r="H53" s="1627"/>
      <c r="I53" s="1627"/>
      <c r="J53" s="1627"/>
      <c r="K53" s="1627"/>
      <c r="L53" s="1627"/>
      <c r="M53" s="1627"/>
      <c r="N53" s="1627"/>
    </row>
    <row r="54" spans="2:14" x14ac:dyDescent="0.2">
      <c r="B54" s="1627"/>
      <c r="C54" s="1627"/>
      <c r="D54" s="1627"/>
      <c r="E54" s="1627"/>
      <c r="F54" s="1627"/>
      <c r="G54" s="1627"/>
      <c r="H54" s="1627"/>
      <c r="I54" s="1627"/>
      <c r="J54" s="1627"/>
      <c r="K54" s="1627"/>
      <c r="L54" s="1627"/>
      <c r="M54" s="1627"/>
      <c r="N54" s="1627"/>
    </row>
    <row r="55" spans="2:14" x14ac:dyDescent="0.2">
      <c r="B55" s="1627"/>
      <c r="C55" s="1627"/>
      <c r="D55" s="1627"/>
      <c r="E55" s="1627"/>
      <c r="F55" s="1627"/>
      <c r="G55" s="1627"/>
      <c r="H55" s="1627"/>
      <c r="I55" s="1627"/>
      <c r="J55" s="1627"/>
      <c r="K55" s="1627"/>
      <c r="L55" s="1627"/>
      <c r="M55" s="1627"/>
      <c r="N55" s="1627"/>
    </row>
    <row r="56" spans="2:14" x14ac:dyDescent="0.2">
      <c r="B56" s="1627"/>
      <c r="C56" s="1627"/>
      <c r="D56" s="1627"/>
      <c r="E56" s="1627"/>
      <c r="F56" s="1627"/>
      <c r="G56" s="1627"/>
      <c r="H56" s="1627"/>
      <c r="I56" s="1627"/>
      <c r="J56" s="1627"/>
      <c r="K56" s="1627"/>
      <c r="L56" s="1627"/>
      <c r="M56" s="1627"/>
      <c r="N56" s="1627"/>
    </row>
    <row r="57" spans="2:14" x14ac:dyDescent="0.2">
      <c r="B57" s="1627"/>
      <c r="C57" s="1627"/>
      <c r="D57" s="1627"/>
      <c r="E57" s="1627"/>
      <c r="F57" s="1627"/>
      <c r="G57" s="1627"/>
      <c r="H57" s="1627"/>
      <c r="I57" s="1627"/>
      <c r="J57" s="1627"/>
      <c r="K57" s="1627"/>
      <c r="L57" s="1627"/>
      <c r="M57" s="1627"/>
      <c r="N57" s="1627"/>
    </row>
    <row r="58" spans="2:14" x14ac:dyDescent="0.2">
      <c r="B58" s="1627"/>
      <c r="C58" s="1627"/>
      <c r="D58" s="1627"/>
      <c r="E58" s="1627"/>
      <c r="F58" s="1627"/>
      <c r="G58" s="1627"/>
      <c r="H58" s="1627"/>
      <c r="I58" s="1627"/>
      <c r="J58" s="1627"/>
      <c r="K58" s="1627"/>
      <c r="L58" s="1627"/>
      <c r="M58" s="1627"/>
      <c r="N58" s="1627"/>
    </row>
    <row r="59" spans="2:14" x14ac:dyDescent="0.2">
      <c r="B59" s="1627"/>
      <c r="C59" s="1627"/>
      <c r="D59" s="1627"/>
      <c r="E59" s="1627"/>
      <c r="F59" s="1627"/>
      <c r="G59" s="1627"/>
      <c r="H59" s="1627"/>
      <c r="I59" s="1627"/>
      <c r="J59" s="1627"/>
      <c r="K59" s="1627"/>
      <c r="L59" s="1627"/>
      <c r="M59" s="1627"/>
      <c r="N59" s="1627"/>
    </row>
    <row r="60" spans="2:14" x14ac:dyDescent="0.2">
      <c r="B60" s="1627"/>
      <c r="C60" s="1627"/>
      <c r="D60" s="1627"/>
      <c r="E60" s="1627"/>
      <c r="F60" s="1627"/>
      <c r="G60" s="1627"/>
      <c r="H60" s="1627"/>
      <c r="I60" s="1627"/>
      <c r="J60" s="1627"/>
      <c r="K60" s="1627"/>
      <c r="L60" s="1627"/>
      <c r="M60" s="1627"/>
      <c r="N60" s="1627"/>
    </row>
    <row r="61" spans="2:14" x14ac:dyDescent="0.2">
      <c r="B61" s="1627"/>
      <c r="C61" s="1627"/>
      <c r="D61" s="1627"/>
      <c r="E61" s="1627"/>
      <c r="F61" s="1627"/>
      <c r="G61" s="1627"/>
      <c r="H61" s="1627"/>
      <c r="I61" s="1627"/>
      <c r="J61" s="1627"/>
      <c r="K61" s="1627"/>
      <c r="L61" s="1627"/>
      <c r="M61" s="1627"/>
      <c r="N61" s="1627"/>
    </row>
    <row r="62" spans="2:14" x14ac:dyDescent="0.2">
      <c r="B62" s="1627"/>
      <c r="C62" s="1627"/>
      <c r="D62" s="1627"/>
      <c r="E62" s="1627"/>
      <c r="F62" s="1627"/>
      <c r="G62" s="1627"/>
      <c r="H62" s="1627"/>
      <c r="I62" s="1627"/>
      <c r="J62" s="1627"/>
      <c r="K62" s="1627"/>
      <c r="L62" s="1627"/>
      <c r="M62" s="1627"/>
      <c r="N62" s="1627"/>
    </row>
    <row r="63" spans="2:14" x14ac:dyDescent="0.2">
      <c r="B63" s="1627"/>
      <c r="C63" s="1627"/>
      <c r="D63" s="1627"/>
      <c r="E63" s="1627"/>
      <c r="F63" s="1627"/>
      <c r="G63" s="1627"/>
      <c r="H63" s="1627"/>
      <c r="I63" s="1627"/>
      <c r="J63" s="1627"/>
      <c r="K63" s="1627"/>
      <c r="L63" s="1627"/>
      <c r="M63" s="1627"/>
      <c r="N63" s="1627"/>
    </row>
    <row r="64" spans="2:14" x14ac:dyDescent="0.2">
      <c r="B64" s="1627"/>
      <c r="C64" s="1627"/>
      <c r="D64" s="1627"/>
      <c r="E64" s="1627"/>
      <c r="F64" s="1627"/>
      <c r="G64" s="1627"/>
      <c r="H64" s="1627"/>
      <c r="I64" s="1627"/>
      <c r="J64" s="1627"/>
      <c r="K64" s="1627"/>
      <c r="L64" s="1627"/>
      <c r="M64" s="1627"/>
      <c r="N64" s="1627"/>
    </row>
    <row r="65" spans="2:14" x14ac:dyDescent="0.2">
      <c r="B65" s="1627"/>
      <c r="C65" s="1627"/>
      <c r="D65" s="1627"/>
      <c r="E65" s="1627"/>
      <c r="F65" s="1627"/>
      <c r="G65" s="1627"/>
      <c r="H65" s="1627"/>
      <c r="I65" s="1627"/>
      <c r="J65" s="1627"/>
      <c r="K65" s="1627"/>
      <c r="L65" s="1627"/>
      <c r="M65" s="1627"/>
      <c r="N65" s="1627"/>
    </row>
    <row r="66" spans="2:14" x14ac:dyDescent="0.2">
      <c r="B66" s="1627"/>
      <c r="C66" s="1627"/>
      <c r="D66" s="1627"/>
      <c r="E66" s="1627"/>
      <c r="F66" s="1627"/>
      <c r="G66" s="1627"/>
      <c r="H66" s="1627"/>
      <c r="I66" s="1627"/>
      <c r="J66" s="1627"/>
      <c r="K66" s="1627"/>
      <c r="L66" s="1627"/>
      <c r="M66" s="1627"/>
      <c r="N66" s="1627"/>
    </row>
    <row r="67" spans="2:14" x14ac:dyDescent="0.2">
      <c r="B67" s="1627"/>
      <c r="C67" s="1627"/>
      <c r="D67" s="1627"/>
      <c r="E67" s="1627"/>
      <c r="F67" s="1627"/>
      <c r="G67" s="1627"/>
      <c r="H67" s="1627"/>
      <c r="I67" s="1627"/>
      <c r="J67" s="1627"/>
      <c r="K67" s="1627"/>
      <c r="L67" s="1627"/>
      <c r="M67" s="1627"/>
      <c r="N67" s="1627"/>
    </row>
    <row r="68" spans="2:14" x14ac:dyDescent="0.2">
      <c r="B68" s="1627"/>
      <c r="C68" s="1627"/>
      <c r="D68" s="1627"/>
      <c r="E68" s="1627"/>
      <c r="F68" s="1627"/>
      <c r="G68" s="1627"/>
      <c r="H68" s="1627"/>
      <c r="I68" s="1627"/>
      <c r="J68" s="1627"/>
      <c r="K68" s="1627"/>
      <c r="L68" s="1627"/>
      <c r="M68" s="1627"/>
      <c r="N68" s="1627"/>
    </row>
    <row r="69" spans="2:14" x14ac:dyDescent="0.2">
      <c r="B69" s="1627"/>
      <c r="C69" s="1627"/>
      <c r="D69" s="1627"/>
      <c r="E69" s="1627"/>
      <c r="F69" s="1627"/>
      <c r="G69" s="1627"/>
      <c r="H69" s="1627"/>
      <c r="I69" s="1627"/>
      <c r="J69" s="1627"/>
      <c r="K69" s="1627"/>
      <c r="L69" s="1627"/>
      <c r="M69" s="1627"/>
      <c r="N69" s="1627"/>
    </row>
    <row r="70" spans="2:14" x14ac:dyDescent="0.2">
      <c r="B70" s="1627"/>
      <c r="C70" s="1627"/>
      <c r="D70" s="1627"/>
      <c r="E70" s="1627"/>
      <c r="F70" s="1627"/>
      <c r="G70" s="1627"/>
      <c r="H70" s="1627"/>
      <c r="I70" s="1627"/>
      <c r="J70" s="1627"/>
      <c r="K70" s="1627"/>
      <c r="L70" s="1627"/>
      <c r="M70" s="1627"/>
      <c r="N70" s="1627"/>
    </row>
    <row r="71" spans="2:14" x14ac:dyDescent="0.2">
      <c r="B71" s="1627"/>
      <c r="C71" s="1627"/>
      <c r="D71" s="1627"/>
      <c r="E71" s="1627"/>
      <c r="F71" s="1627"/>
      <c r="G71" s="1627"/>
      <c r="H71" s="1627"/>
      <c r="I71" s="1627"/>
      <c r="J71" s="1627"/>
      <c r="K71" s="1627"/>
      <c r="L71" s="1627"/>
      <c r="M71" s="1627"/>
      <c r="N71" s="1627"/>
    </row>
    <row r="72" spans="2:14" x14ac:dyDescent="0.2">
      <c r="B72" s="1627"/>
      <c r="C72" s="1627"/>
      <c r="D72" s="1627"/>
      <c r="E72" s="1627"/>
      <c r="F72" s="1627"/>
      <c r="G72" s="1627"/>
      <c r="H72" s="1627"/>
      <c r="I72" s="1627"/>
      <c r="J72" s="1627"/>
      <c r="K72" s="1627"/>
      <c r="L72" s="1627"/>
      <c r="M72" s="1627"/>
      <c r="N72" s="1627"/>
    </row>
    <row r="73" spans="2:14" x14ac:dyDescent="0.2">
      <c r="B73" s="1627"/>
      <c r="C73" s="1627"/>
      <c r="D73" s="1627"/>
      <c r="E73" s="1627"/>
      <c r="F73" s="1627"/>
      <c r="G73" s="1627"/>
      <c r="H73" s="1627"/>
      <c r="I73" s="1627"/>
      <c r="J73" s="1627"/>
      <c r="K73" s="1627"/>
      <c r="L73" s="1627"/>
      <c r="M73" s="1627"/>
      <c r="N73" s="1627"/>
    </row>
    <row r="74" spans="2:14" x14ac:dyDescent="0.2">
      <c r="B74" s="1627"/>
      <c r="C74" s="1627"/>
      <c r="D74" s="1627"/>
      <c r="E74" s="1627"/>
      <c r="F74" s="1627"/>
      <c r="G74" s="1627"/>
      <c r="H74" s="1627"/>
      <c r="I74" s="1627"/>
      <c r="J74" s="1627"/>
      <c r="K74" s="1627"/>
      <c r="L74" s="1627"/>
      <c r="M74" s="1627"/>
      <c r="N74" s="1627"/>
    </row>
    <row r="75" spans="2:14" x14ac:dyDescent="0.2">
      <c r="B75" s="1627"/>
      <c r="C75" s="1627"/>
      <c r="D75" s="1627"/>
      <c r="E75" s="1627"/>
      <c r="F75" s="1627"/>
      <c r="G75" s="1627"/>
      <c r="H75" s="1627"/>
      <c r="I75" s="1627"/>
      <c r="J75" s="1627"/>
      <c r="K75" s="1627"/>
      <c r="L75" s="1627"/>
      <c r="M75" s="1627"/>
      <c r="N75" s="1627"/>
    </row>
    <row r="76" spans="2:14" x14ac:dyDescent="0.2">
      <c r="B76" s="1627"/>
      <c r="C76" s="1627"/>
      <c r="D76" s="1627"/>
      <c r="E76" s="1627"/>
      <c r="F76" s="1627"/>
      <c r="G76" s="1627"/>
      <c r="H76" s="1627"/>
      <c r="I76" s="1627"/>
      <c r="J76" s="1627"/>
      <c r="K76" s="1627"/>
      <c r="L76" s="1627"/>
      <c r="M76" s="1627"/>
      <c r="N76" s="1627"/>
    </row>
    <row r="77" spans="2:14" x14ac:dyDescent="0.2">
      <c r="B77" s="1627"/>
      <c r="C77" s="1627"/>
      <c r="D77" s="1627"/>
      <c r="E77" s="1627"/>
      <c r="F77" s="1627"/>
      <c r="G77" s="1627"/>
      <c r="H77" s="1627"/>
      <c r="I77" s="1627"/>
      <c r="J77" s="1627"/>
      <c r="K77" s="1627"/>
      <c r="L77" s="1627"/>
      <c r="M77" s="1627"/>
      <c r="N77" s="1627"/>
    </row>
    <row r="78" spans="2:14" x14ac:dyDescent="0.2">
      <c r="B78" s="1627"/>
      <c r="C78" s="1627"/>
      <c r="D78" s="1627"/>
      <c r="E78" s="1627"/>
      <c r="F78" s="1627"/>
      <c r="G78" s="1627"/>
      <c r="H78" s="1627"/>
      <c r="I78" s="1627"/>
      <c r="J78" s="1627"/>
      <c r="K78" s="1627"/>
      <c r="L78" s="1627"/>
      <c r="M78" s="1627"/>
      <c r="N78" s="1627"/>
    </row>
    <row r="79" spans="2:14" x14ac:dyDescent="0.2">
      <c r="B79" s="1627"/>
      <c r="C79" s="1627"/>
      <c r="D79" s="1627"/>
      <c r="E79" s="1627"/>
      <c r="F79" s="1627"/>
      <c r="G79" s="1627"/>
      <c r="H79" s="1627"/>
      <c r="I79" s="1627"/>
      <c r="J79" s="1627"/>
      <c r="K79" s="1627"/>
      <c r="L79" s="1627"/>
      <c r="M79" s="1627"/>
      <c r="N79" s="1627"/>
    </row>
    <row r="80" spans="2:14" x14ac:dyDescent="0.2">
      <c r="B80" s="1627"/>
      <c r="C80" s="1627"/>
      <c r="D80" s="1627"/>
      <c r="E80" s="1627"/>
      <c r="F80" s="1627"/>
      <c r="G80" s="1627"/>
      <c r="H80" s="1627"/>
      <c r="I80" s="1627"/>
      <c r="J80" s="1627"/>
      <c r="K80" s="1627"/>
      <c r="L80" s="1627"/>
      <c r="M80" s="1627"/>
      <c r="N80" s="1627"/>
    </row>
    <row r="81" spans="2:14" x14ac:dyDescent="0.2">
      <c r="B81" s="1627"/>
      <c r="C81" s="1627"/>
      <c r="D81" s="1627"/>
      <c r="E81" s="1627"/>
      <c r="F81" s="1627"/>
      <c r="G81" s="1627"/>
      <c r="H81" s="1627"/>
      <c r="I81" s="1627"/>
      <c r="J81" s="1627"/>
      <c r="K81" s="1627"/>
      <c r="L81" s="1627"/>
      <c r="M81" s="1627"/>
      <c r="N81" s="1627"/>
    </row>
    <row r="82" spans="2:14" x14ac:dyDescent="0.2">
      <c r="B82" s="1627"/>
      <c r="C82" s="1627"/>
      <c r="D82" s="1627"/>
      <c r="E82" s="1627"/>
      <c r="F82" s="1627"/>
      <c r="G82" s="1627"/>
      <c r="H82" s="1627"/>
      <c r="I82" s="1627"/>
      <c r="J82" s="1627"/>
      <c r="K82" s="1627"/>
      <c r="L82" s="1627"/>
      <c r="M82" s="1627"/>
      <c r="N82" s="1627"/>
    </row>
    <row r="83" spans="2:14" x14ac:dyDescent="0.2">
      <c r="B83" s="1627"/>
      <c r="C83" s="1627"/>
      <c r="D83" s="1627"/>
      <c r="E83" s="1627"/>
      <c r="F83" s="1627"/>
      <c r="G83" s="1627"/>
      <c r="H83" s="1627"/>
      <c r="I83" s="1627"/>
      <c r="J83" s="1627"/>
      <c r="K83" s="1627"/>
      <c r="L83" s="1627"/>
      <c r="M83" s="1627"/>
      <c r="N83" s="1627"/>
    </row>
    <row r="84" spans="2:14" x14ac:dyDescent="0.2">
      <c r="B84" s="1627"/>
      <c r="C84" s="1627"/>
      <c r="D84" s="1627"/>
      <c r="E84" s="1627"/>
      <c r="F84" s="1627"/>
      <c r="G84" s="1627"/>
      <c r="H84" s="1627"/>
      <c r="I84" s="1627"/>
      <c r="J84" s="1627"/>
      <c r="K84" s="1627"/>
      <c r="L84" s="1627"/>
      <c r="M84" s="1627"/>
      <c r="N84" s="1627"/>
    </row>
    <row r="85" spans="2:14" x14ac:dyDescent="0.2">
      <c r="B85" s="1627"/>
      <c r="C85" s="1627"/>
      <c r="D85" s="1627"/>
      <c r="E85" s="1627"/>
      <c r="F85" s="1627"/>
      <c r="G85" s="1627"/>
      <c r="H85" s="1627"/>
      <c r="I85" s="1627"/>
      <c r="J85" s="1627"/>
      <c r="K85" s="1627"/>
      <c r="L85" s="1627"/>
      <c r="M85" s="1627"/>
      <c r="N85" s="1627"/>
    </row>
    <row r="86" spans="2:14" x14ac:dyDescent="0.2">
      <c r="B86" s="1627"/>
      <c r="C86" s="1627"/>
      <c r="D86" s="1627"/>
      <c r="E86" s="1627"/>
      <c r="F86" s="1627"/>
      <c r="G86" s="1627"/>
      <c r="H86" s="1627"/>
      <c r="I86" s="1627"/>
      <c r="J86" s="1627"/>
      <c r="K86" s="1627"/>
      <c r="L86" s="1627"/>
      <c r="M86" s="1627"/>
      <c r="N86" s="1627"/>
    </row>
    <row r="87" spans="2:14" x14ac:dyDescent="0.2">
      <c r="B87" s="1627"/>
      <c r="C87" s="1627"/>
      <c r="D87" s="1627"/>
      <c r="E87" s="1627"/>
      <c r="F87" s="1627"/>
      <c r="G87" s="1627"/>
      <c r="H87" s="1627"/>
      <c r="I87" s="1627"/>
      <c r="J87" s="1627"/>
      <c r="K87" s="1627"/>
      <c r="L87" s="1627"/>
      <c r="M87" s="1627"/>
      <c r="N87" s="1627"/>
    </row>
    <row r="88" spans="2:14" x14ac:dyDescent="0.2">
      <c r="B88" s="1627"/>
      <c r="C88" s="1627"/>
      <c r="D88" s="1627"/>
      <c r="E88" s="1627"/>
      <c r="F88" s="1627"/>
      <c r="G88" s="1627"/>
      <c r="H88" s="1627"/>
      <c r="I88" s="1627"/>
      <c r="J88" s="1627"/>
      <c r="K88" s="1627"/>
      <c r="L88" s="1627"/>
      <c r="M88" s="1627"/>
      <c r="N88" s="1627"/>
    </row>
    <row r="89" spans="2:14" x14ac:dyDescent="0.2">
      <c r="B89" s="1627"/>
      <c r="C89" s="1627"/>
      <c r="D89" s="1627"/>
      <c r="E89" s="1627"/>
      <c r="F89" s="1627"/>
      <c r="G89" s="1627"/>
      <c r="H89" s="1627"/>
      <c r="I89" s="1627"/>
      <c r="J89" s="1627"/>
      <c r="K89" s="1627"/>
      <c r="L89" s="1627"/>
      <c r="M89" s="1627"/>
      <c r="N89" s="1627"/>
    </row>
    <row r="90" spans="2:14" x14ac:dyDescent="0.2">
      <c r="B90" s="1627"/>
      <c r="C90" s="1627"/>
      <c r="D90" s="1627"/>
      <c r="E90" s="1627"/>
      <c r="F90" s="1627"/>
      <c r="G90" s="1627"/>
      <c r="H90" s="1627"/>
      <c r="I90" s="1627"/>
      <c r="J90" s="1627"/>
      <c r="K90" s="1627"/>
      <c r="L90" s="1627"/>
      <c r="M90" s="1627"/>
      <c r="N90" s="1627"/>
    </row>
    <row r="91" spans="2:14" x14ac:dyDescent="0.2">
      <c r="B91" s="1627"/>
      <c r="C91" s="1627"/>
      <c r="D91" s="1627"/>
      <c r="E91" s="1627"/>
      <c r="F91" s="1627"/>
      <c r="G91" s="1627"/>
      <c r="H91" s="1627"/>
      <c r="I91" s="1627"/>
      <c r="J91" s="1627"/>
      <c r="K91" s="1627"/>
      <c r="L91" s="1627"/>
      <c r="M91" s="1627"/>
      <c r="N91" s="1627"/>
    </row>
    <row r="92" spans="2:14" x14ac:dyDescent="0.2">
      <c r="B92" s="1627"/>
      <c r="C92" s="1627"/>
      <c r="D92" s="1627"/>
      <c r="E92" s="1627"/>
      <c r="F92" s="1627"/>
      <c r="G92" s="1627"/>
      <c r="H92" s="1627"/>
      <c r="I92" s="1627"/>
      <c r="J92" s="1627"/>
      <c r="K92" s="1627"/>
      <c r="L92" s="1627"/>
      <c r="M92" s="1627"/>
      <c r="N92" s="1627"/>
    </row>
    <row r="93" spans="2:14" x14ac:dyDescent="0.2">
      <c r="B93" s="1627"/>
      <c r="C93" s="1627"/>
      <c r="D93" s="1627"/>
      <c r="E93" s="1627"/>
      <c r="F93" s="1627"/>
      <c r="G93" s="1627"/>
      <c r="H93" s="1627"/>
      <c r="I93" s="1627"/>
      <c r="J93" s="1627"/>
      <c r="K93" s="1627"/>
      <c r="L93" s="1627"/>
      <c r="M93" s="1627"/>
      <c r="N93" s="1627"/>
    </row>
    <row r="94" spans="2:14" x14ac:dyDescent="0.2">
      <c r="B94" s="1627"/>
      <c r="C94" s="1627"/>
      <c r="D94" s="1627"/>
      <c r="E94" s="1627"/>
      <c r="F94" s="1627"/>
      <c r="G94" s="1627"/>
      <c r="H94" s="1627"/>
      <c r="I94" s="1627"/>
      <c r="J94" s="1627"/>
      <c r="K94" s="1627"/>
      <c r="L94" s="1627"/>
      <c r="M94" s="1627"/>
      <c r="N94" s="1627"/>
    </row>
    <row r="95" spans="2:14" x14ac:dyDescent="0.2">
      <c r="B95" s="1627"/>
      <c r="C95" s="1627"/>
      <c r="D95" s="1627"/>
      <c r="E95" s="1627"/>
      <c r="F95" s="1627"/>
      <c r="G95" s="1627"/>
      <c r="H95" s="1627"/>
      <c r="I95" s="1627"/>
      <c r="J95" s="1627"/>
      <c r="K95" s="1627"/>
      <c r="L95" s="1627"/>
      <c r="M95" s="1627"/>
      <c r="N95" s="1627"/>
    </row>
    <row r="96" spans="2:14" x14ac:dyDescent="0.2">
      <c r="B96" s="1627"/>
      <c r="C96" s="1627"/>
      <c r="D96" s="1627"/>
      <c r="E96" s="1627"/>
      <c r="F96" s="1627"/>
      <c r="G96" s="1627"/>
      <c r="H96" s="1627"/>
      <c r="I96" s="1627"/>
      <c r="J96" s="1627"/>
      <c r="K96" s="1627"/>
      <c r="L96" s="1627"/>
      <c r="M96" s="1627"/>
      <c r="N96" s="1627"/>
    </row>
    <row r="97" spans="2:14" x14ac:dyDescent="0.2">
      <c r="B97" s="1627"/>
      <c r="C97" s="1627"/>
      <c r="D97" s="1627"/>
      <c r="E97" s="1627"/>
      <c r="F97" s="1627"/>
      <c r="G97" s="1627"/>
      <c r="H97" s="1627"/>
      <c r="I97" s="1627"/>
      <c r="J97" s="1627"/>
      <c r="K97" s="1627"/>
      <c r="L97" s="1627"/>
      <c r="M97" s="1627"/>
      <c r="N97" s="1627"/>
    </row>
    <row r="98" spans="2:14" x14ac:dyDescent="0.2">
      <c r="B98" s="1627"/>
      <c r="C98" s="1627"/>
      <c r="D98" s="1627"/>
      <c r="E98" s="1627"/>
      <c r="F98" s="1627"/>
      <c r="G98" s="1627"/>
      <c r="H98" s="1627"/>
      <c r="I98" s="1627"/>
      <c r="J98" s="1627"/>
      <c r="K98" s="1627"/>
      <c r="L98" s="1627"/>
      <c r="M98" s="1627"/>
      <c r="N98" s="1627"/>
    </row>
    <row r="99" spans="2:14" x14ac:dyDescent="0.2">
      <c r="B99" s="1627"/>
      <c r="C99" s="1627"/>
      <c r="D99" s="1627"/>
      <c r="E99" s="1627"/>
      <c r="F99" s="1627"/>
      <c r="G99" s="1627"/>
      <c r="H99" s="1627"/>
      <c r="I99" s="1627"/>
      <c r="J99" s="1627"/>
      <c r="K99" s="1627"/>
      <c r="L99" s="1627"/>
      <c r="M99" s="1627"/>
      <c r="N99" s="1627"/>
    </row>
    <row r="100" spans="2:14" x14ac:dyDescent="0.2">
      <c r="B100" s="1627"/>
      <c r="C100" s="1627"/>
      <c r="D100" s="1627"/>
      <c r="E100" s="1627"/>
      <c r="F100" s="1627"/>
      <c r="G100" s="1627"/>
      <c r="H100" s="1627"/>
      <c r="I100" s="1627"/>
      <c r="J100" s="1627"/>
      <c r="K100" s="1627"/>
      <c r="L100" s="1627"/>
      <c r="M100" s="1627"/>
      <c r="N100" s="1627"/>
    </row>
    <row r="101" spans="2:14" x14ac:dyDescent="0.2">
      <c r="B101" s="1627"/>
      <c r="C101" s="1627"/>
      <c r="D101" s="1627"/>
      <c r="E101" s="1627"/>
      <c r="F101" s="1627"/>
      <c r="G101" s="1627"/>
      <c r="H101" s="1627"/>
      <c r="I101" s="1627"/>
      <c r="J101" s="1627"/>
      <c r="K101" s="1627"/>
      <c r="L101" s="1627"/>
      <c r="M101" s="1627"/>
      <c r="N101" s="1627"/>
    </row>
    <row r="102" spans="2:14" x14ac:dyDescent="0.2">
      <c r="B102" s="1627"/>
      <c r="C102" s="1627"/>
      <c r="D102" s="1627"/>
      <c r="E102" s="1627"/>
      <c r="F102" s="1627"/>
      <c r="G102" s="1627"/>
      <c r="H102" s="1627"/>
      <c r="I102" s="1627"/>
      <c r="J102" s="1627"/>
      <c r="K102" s="1627"/>
      <c r="L102" s="1627"/>
      <c r="M102" s="1627"/>
      <c r="N102" s="1627"/>
    </row>
    <row r="103" spans="2:14" x14ac:dyDescent="0.2">
      <c r="B103" s="1627"/>
      <c r="C103" s="1627"/>
      <c r="D103" s="1627"/>
      <c r="E103" s="1627"/>
      <c r="F103" s="1627"/>
      <c r="G103" s="1627"/>
      <c r="H103" s="1627"/>
      <c r="I103" s="1627"/>
      <c r="J103" s="1627"/>
      <c r="K103" s="1627"/>
      <c r="L103" s="1627"/>
      <c r="M103" s="1627"/>
      <c r="N103" s="1627"/>
    </row>
    <row r="104" spans="2:14" x14ac:dyDescent="0.2">
      <c r="B104" s="1627"/>
      <c r="C104" s="1627"/>
      <c r="D104" s="1627"/>
      <c r="E104" s="1627"/>
      <c r="F104" s="1627"/>
      <c r="G104" s="1627"/>
      <c r="H104" s="1627"/>
      <c r="I104" s="1627"/>
      <c r="J104" s="1627"/>
      <c r="K104" s="1627"/>
      <c r="L104" s="1627"/>
      <c r="M104" s="1627"/>
      <c r="N104" s="1627"/>
    </row>
    <row r="105" spans="2:14" x14ac:dyDescent="0.2">
      <c r="B105" s="1627"/>
      <c r="C105" s="1627"/>
      <c r="D105" s="1627"/>
      <c r="E105" s="1627"/>
      <c r="F105" s="1627"/>
      <c r="G105" s="1627"/>
      <c r="H105" s="1627"/>
      <c r="I105" s="1627"/>
      <c r="J105" s="1627"/>
      <c r="K105" s="1627"/>
      <c r="L105" s="1627"/>
      <c r="M105" s="1627"/>
      <c r="N105" s="1627"/>
    </row>
    <row r="106" spans="2:14" x14ac:dyDescent="0.2">
      <c r="B106" s="1627"/>
      <c r="C106" s="1627"/>
      <c r="D106" s="1627"/>
      <c r="E106" s="1627"/>
      <c r="F106" s="1627"/>
      <c r="G106" s="1627"/>
      <c r="H106" s="1627"/>
      <c r="I106" s="1627"/>
      <c r="J106" s="1627"/>
      <c r="K106" s="1627"/>
      <c r="L106" s="1627"/>
      <c r="M106" s="1627"/>
      <c r="N106" s="1627"/>
    </row>
    <row r="107" spans="2:14" x14ac:dyDescent="0.2">
      <c r="B107" s="1627"/>
      <c r="C107" s="1627"/>
      <c r="D107" s="1627"/>
      <c r="E107" s="1627"/>
      <c r="F107" s="1627"/>
      <c r="G107" s="1627"/>
      <c r="H107" s="1627"/>
      <c r="I107" s="1627"/>
      <c r="J107" s="1627"/>
      <c r="K107" s="1627"/>
      <c r="L107" s="1627"/>
      <c r="M107" s="1627"/>
      <c r="N107" s="1627"/>
    </row>
    <row r="108" spans="2:14" x14ac:dyDescent="0.2">
      <c r="B108" s="1627"/>
      <c r="C108" s="1627"/>
      <c r="D108" s="1627"/>
      <c r="E108" s="1627"/>
      <c r="F108" s="1627"/>
      <c r="G108" s="1627"/>
      <c r="H108" s="1627"/>
      <c r="I108" s="1627"/>
      <c r="J108" s="1627"/>
      <c r="K108" s="1627"/>
      <c r="L108" s="1627"/>
      <c r="M108" s="1627"/>
      <c r="N108" s="1627"/>
    </row>
    <row r="109" spans="2:14" x14ac:dyDescent="0.2">
      <c r="B109" s="1627"/>
      <c r="C109" s="1627"/>
      <c r="D109" s="1627"/>
      <c r="E109" s="1627"/>
      <c r="F109" s="1627"/>
      <c r="G109" s="1627"/>
      <c r="H109" s="1627"/>
      <c r="I109" s="1627"/>
      <c r="J109" s="1627"/>
      <c r="K109" s="1627"/>
      <c r="L109" s="1627"/>
      <c r="M109" s="1627"/>
      <c r="N109" s="1627"/>
    </row>
    <row r="110" spans="2:14" x14ac:dyDescent="0.2">
      <c r="B110" s="1627"/>
      <c r="C110" s="1627"/>
      <c r="D110" s="1627"/>
      <c r="E110" s="1627"/>
      <c r="F110" s="1627"/>
      <c r="G110" s="1627"/>
      <c r="H110" s="1627"/>
      <c r="I110" s="1627"/>
      <c r="J110" s="1627"/>
      <c r="K110" s="1627"/>
      <c r="L110" s="1627"/>
      <c r="M110" s="1627"/>
      <c r="N110" s="1627"/>
    </row>
    <row r="111" spans="2:14" x14ac:dyDescent="0.2">
      <c r="B111" s="1627"/>
      <c r="C111" s="1627"/>
      <c r="D111" s="1627"/>
      <c r="E111" s="1627"/>
      <c r="F111" s="1627"/>
      <c r="G111" s="1627"/>
      <c r="H111" s="1627"/>
      <c r="I111" s="1627"/>
      <c r="J111" s="1627"/>
      <c r="K111" s="1627"/>
      <c r="L111" s="1627"/>
      <c r="M111" s="1627"/>
      <c r="N111" s="1627"/>
    </row>
    <row r="112" spans="2:14" x14ac:dyDescent="0.2">
      <c r="B112" s="1627"/>
      <c r="C112" s="1627"/>
      <c r="D112" s="1627"/>
      <c r="E112" s="1627"/>
      <c r="F112" s="1627"/>
      <c r="G112" s="1627"/>
      <c r="H112" s="1627"/>
      <c r="I112" s="1627"/>
      <c r="J112" s="1627"/>
      <c r="K112" s="1627"/>
      <c r="L112" s="1627"/>
      <c r="M112" s="1627"/>
      <c r="N112" s="1627"/>
    </row>
    <row r="113" spans="2:14" x14ac:dyDescent="0.2">
      <c r="B113" s="1627"/>
      <c r="C113" s="1627"/>
      <c r="D113" s="1627"/>
      <c r="E113" s="1627"/>
      <c r="F113" s="1627"/>
      <c r="G113" s="1627"/>
      <c r="H113" s="1627"/>
      <c r="I113" s="1627"/>
      <c r="J113" s="1627"/>
      <c r="K113" s="1627"/>
      <c r="L113" s="1627"/>
      <c r="M113" s="1627"/>
      <c r="N113" s="1627"/>
    </row>
    <row r="114" spans="2:14" x14ac:dyDescent="0.2">
      <c r="B114" s="1627"/>
      <c r="C114" s="1627"/>
      <c r="D114" s="1627"/>
      <c r="E114" s="1627"/>
      <c r="F114" s="1627"/>
      <c r="G114" s="1627"/>
      <c r="H114" s="1627"/>
      <c r="I114" s="1627"/>
      <c r="J114" s="1627"/>
      <c r="K114" s="1627"/>
      <c r="L114" s="1627"/>
      <c r="M114" s="1627"/>
      <c r="N114" s="1627"/>
    </row>
    <row r="115" spans="2:14" x14ac:dyDescent="0.2">
      <c r="B115" s="1627"/>
      <c r="C115" s="1627"/>
      <c r="D115" s="1627"/>
      <c r="E115" s="1627"/>
      <c r="F115" s="1627"/>
      <c r="G115" s="1627"/>
      <c r="H115" s="1627"/>
      <c r="I115" s="1627"/>
      <c r="J115" s="1627"/>
      <c r="K115" s="1627"/>
      <c r="L115" s="1627"/>
      <c r="M115" s="1627"/>
      <c r="N115" s="1627"/>
    </row>
    <row r="116" spans="2:14" x14ac:dyDescent="0.2">
      <c r="B116" s="1627"/>
      <c r="C116" s="1627"/>
      <c r="D116" s="1627"/>
      <c r="E116" s="1627"/>
      <c r="F116" s="1627"/>
      <c r="G116" s="1627"/>
      <c r="H116" s="1627"/>
      <c r="I116" s="1627"/>
      <c r="J116" s="1627"/>
      <c r="K116" s="1627"/>
      <c r="L116" s="1627"/>
      <c r="M116" s="1627"/>
      <c r="N116" s="1627"/>
    </row>
    <row r="117" spans="2:14" x14ac:dyDescent="0.2">
      <c r="B117" s="1627"/>
      <c r="C117" s="1627"/>
      <c r="D117" s="1627"/>
      <c r="E117" s="1627"/>
      <c r="F117" s="1627"/>
      <c r="G117" s="1627"/>
      <c r="H117" s="1627"/>
      <c r="I117" s="1627"/>
      <c r="J117" s="1627"/>
      <c r="K117" s="1627"/>
      <c r="L117" s="1627"/>
      <c r="M117" s="1627"/>
      <c r="N117" s="1627"/>
    </row>
    <row r="118" spans="2:14" x14ac:dyDescent="0.2">
      <c r="B118" s="1627"/>
      <c r="C118" s="1627"/>
      <c r="D118" s="1627"/>
      <c r="E118" s="1627"/>
      <c r="F118" s="1627"/>
      <c r="G118" s="1627"/>
      <c r="H118" s="1627"/>
      <c r="I118" s="1627"/>
      <c r="J118" s="1627"/>
      <c r="K118" s="1627"/>
      <c r="L118" s="1627"/>
      <c r="M118" s="1627"/>
      <c r="N118" s="1627"/>
    </row>
    <row r="119" spans="2:14" x14ac:dyDescent="0.2">
      <c r="B119" s="1627"/>
      <c r="C119" s="1627"/>
      <c r="D119" s="1627"/>
      <c r="E119" s="1627"/>
      <c r="F119" s="1627"/>
      <c r="G119" s="1627"/>
      <c r="H119" s="1627"/>
      <c r="I119" s="1627"/>
      <c r="J119" s="1627"/>
      <c r="K119" s="1627"/>
      <c r="L119" s="1627"/>
      <c r="M119" s="1627"/>
      <c r="N119" s="1627"/>
    </row>
    <row r="120" spans="2:14" x14ac:dyDescent="0.2">
      <c r="B120" s="1627"/>
      <c r="C120" s="1627"/>
      <c r="D120" s="1627"/>
      <c r="E120" s="1627"/>
      <c r="F120" s="1627"/>
      <c r="G120" s="1627"/>
      <c r="H120" s="1627"/>
      <c r="I120" s="1627"/>
      <c r="J120" s="1627"/>
      <c r="K120" s="1627"/>
      <c r="L120" s="1627"/>
      <c r="M120" s="1627"/>
      <c r="N120" s="1627"/>
    </row>
    <row r="121" spans="2:14" x14ac:dyDescent="0.2">
      <c r="B121" s="1627"/>
      <c r="C121" s="1627"/>
      <c r="D121" s="1627"/>
      <c r="E121" s="1627"/>
      <c r="F121" s="1627"/>
      <c r="G121" s="1627"/>
      <c r="H121" s="1627"/>
      <c r="I121" s="1627"/>
      <c r="J121" s="1627"/>
      <c r="K121" s="1627"/>
      <c r="L121" s="1627"/>
      <c r="M121" s="1627"/>
      <c r="N121" s="1627"/>
    </row>
    <row r="122" spans="2:14" x14ac:dyDescent="0.2">
      <c r="B122" s="1627"/>
      <c r="C122" s="1627"/>
      <c r="D122" s="1627"/>
      <c r="E122" s="1627"/>
      <c r="F122" s="1627"/>
      <c r="G122" s="1627"/>
      <c r="H122" s="1627"/>
      <c r="I122" s="1627"/>
      <c r="J122" s="1627"/>
      <c r="K122" s="1627"/>
      <c r="L122" s="1627"/>
      <c r="M122" s="1627"/>
      <c r="N122" s="1627"/>
    </row>
    <row r="123" spans="2:14" x14ac:dyDescent="0.2">
      <c r="B123" s="1627"/>
      <c r="C123" s="1627"/>
      <c r="D123" s="1627"/>
      <c r="E123" s="1627"/>
      <c r="F123" s="1627"/>
      <c r="G123" s="1627"/>
      <c r="H123" s="1627"/>
      <c r="I123" s="1627"/>
      <c r="J123" s="1627"/>
      <c r="K123" s="1627"/>
      <c r="L123" s="1627"/>
      <c r="M123" s="1627"/>
      <c r="N123" s="1627"/>
    </row>
    <row r="124" spans="2:14" x14ac:dyDescent="0.2">
      <c r="B124" s="1627"/>
      <c r="C124" s="1627"/>
      <c r="D124" s="1627"/>
      <c r="E124" s="1627"/>
      <c r="F124" s="1627"/>
      <c r="G124" s="1627"/>
      <c r="H124" s="1627"/>
      <c r="I124" s="1627"/>
      <c r="J124" s="1627"/>
      <c r="K124" s="1627"/>
      <c r="L124" s="1627"/>
      <c r="M124" s="1627"/>
      <c r="N124" s="1627"/>
    </row>
    <row r="125" spans="2:14" x14ac:dyDescent="0.2">
      <c r="B125" s="1627"/>
      <c r="C125" s="1627"/>
      <c r="D125" s="1627"/>
      <c r="E125" s="1627"/>
      <c r="F125" s="1627"/>
      <c r="G125" s="1627"/>
      <c r="H125" s="1627"/>
      <c r="I125" s="1627"/>
      <c r="J125" s="1627"/>
      <c r="K125" s="1627"/>
      <c r="L125" s="1627"/>
      <c r="M125" s="1627"/>
      <c r="N125" s="1627"/>
    </row>
    <row r="126" spans="2:14" x14ac:dyDescent="0.2">
      <c r="B126" s="1627"/>
      <c r="C126" s="1627"/>
      <c r="D126" s="1627"/>
      <c r="E126" s="1627"/>
      <c r="F126" s="1627"/>
      <c r="G126" s="1627"/>
      <c r="H126" s="1627"/>
      <c r="I126" s="1627"/>
      <c r="J126" s="1627"/>
      <c r="K126" s="1627"/>
      <c r="L126" s="1627"/>
      <c r="M126" s="1627"/>
      <c r="N126" s="1627"/>
    </row>
    <row r="127" spans="2:14" x14ac:dyDescent="0.2">
      <c r="B127" s="1627"/>
      <c r="C127" s="1627"/>
      <c r="D127" s="1627"/>
      <c r="E127" s="1627"/>
      <c r="F127" s="1627"/>
      <c r="G127" s="1627"/>
      <c r="H127" s="1627"/>
      <c r="I127" s="1627"/>
      <c r="J127" s="1627"/>
      <c r="K127" s="1627"/>
      <c r="L127" s="1627"/>
      <c r="M127" s="1627"/>
      <c r="N127" s="1627"/>
    </row>
    <row r="128" spans="2:14" x14ac:dyDescent="0.2">
      <c r="B128" s="1627"/>
      <c r="C128" s="1627"/>
      <c r="D128" s="1627"/>
      <c r="E128" s="1627"/>
      <c r="F128" s="1627"/>
      <c r="G128" s="1627"/>
      <c r="H128" s="1627"/>
      <c r="I128" s="1627"/>
      <c r="J128" s="1627"/>
      <c r="K128" s="1627"/>
      <c r="L128" s="1627"/>
      <c r="M128" s="1627"/>
      <c r="N128" s="1627"/>
    </row>
    <row r="129" spans="2:14" x14ac:dyDescent="0.2">
      <c r="B129" s="1627"/>
      <c r="C129" s="1627"/>
      <c r="D129" s="1627"/>
      <c r="E129" s="1627"/>
      <c r="F129" s="1627"/>
      <c r="G129" s="1627"/>
      <c r="H129" s="1627"/>
      <c r="I129" s="1627"/>
      <c r="J129" s="1627"/>
      <c r="K129" s="1627"/>
      <c r="L129" s="1627"/>
      <c r="M129" s="1627"/>
      <c r="N129" s="1627"/>
    </row>
    <row r="130" spans="2:14" x14ac:dyDescent="0.2">
      <c r="B130" s="1627"/>
      <c r="C130" s="1627"/>
      <c r="D130" s="1627"/>
      <c r="E130" s="1627"/>
      <c r="F130" s="1627"/>
      <c r="G130" s="1627"/>
      <c r="H130" s="1627"/>
      <c r="I130" s="1627"/>
      <c r="J130" s="1627"/>
      <c r="K130" s="1627"/>
      <c r="L130" s="1627"/>
      <c r="M130" s="1627"/>
      <c r="N130" s="1627"/>
    </row>
    <row r="131" spans="2:14" x14ac:dyDescent="0.2">
      <c r="B131" s="1627"/>
      <c r="C131" s="1627"/>
      <c r="D131" s="1627"/>
      <c r="E131" s="1627"/>
      <c r="F131" s="1627"/>
      <c r="G131" s="1627"/>
      <c r="H131" s="1627"/>
      <c r="I131" s="1627"/>
      <c r="J131" s="1627"/>
      <c r="K131" s="1627"/>
      <c r="L131" s="1627"/>
      <c r="M131" s="1627"/>
      <c r="N131" s="1627"/>
    </row>
    <row r="132" spans="2:14" x14ac:dyDescent="0.2">
      <c r="B132" s="1627"/>
      <c r="C132" s="1627"/>
      <c r="D132" s="1627"/>
      <c r="E132" s="1627"/>
      <c r="F132" s="1627"/>
      <c r="G132" s="1627"/>
      <c r="H132" s="1627"/>
      <c r="I132" s="1627"/>
      <c r="J132" s="1627"/>
      <c r="K132" s="1627"/>
      <c r="L132" s="1627"/>
      <c r="M132" s="1627"/>
      <c r="N132" s="1627"/>
    </row>
    <row r="133" spans="2:14" x14ac:dyDescent="0.2">
      <c r="B133" s="1627"/>
      <c r="C133" s="1627"/>
      <c r="D133" s="1627"/>
      <c r="E133" s="1627"/>
      <c r="F133" s="1627"/>
      <c r="G133" s="1627"/>
      <c r="H133" s="1627"/>
      <c r="I133" s="1627"/>
      <c r="J133" s="1627"/>
      <c r="K133" s="1627"/>
      <c r="L133" s="1627"/>
      <c r="M133" s="1627"/>
      <c r="N133" s="1627"/>
    </row>
    <row r="134" spans="2:14" x14ac:dyDescent="0.2">
      <c r="B134" s="1627"/>
      <c r="C134" s="1627"/>
      <c r="D134" s="1627"/>
      <c r="E134" s="1627"/>
      <c r="F134" s="1627"/>
      <c r="G134" s="1627"/>
      <c r="H134" s="1627"/>
      <c r="I134" s="1627"/>
      <c r="J134" s="1627"/>
      <c r="K134" s="1627"/>
      <c r="L134" s="1627"/>
      <c r="M134" s="1627"/>
      <c r="N134" s="1627"/>
    </row>
    <row r="135" spans="2:14" x14ac:dyDescent="0.2">
      <c r="B135" s="1627"/>
      <c r="C135" s="1627"/>
      <c r="D135" s="1627"/>
      <c r="E135" s="1627"/>
      <c r="F135" s="1627"/>
      <c r="G135" s="1627"/>
      <c r="H135" s="1627"/>
      <c r="I135" s="1627"/>
      <c r="J135" s="1627"/>
      <c r="K135" s="1627"/>
      <c r="L135" s="1627"/>
      <c r="M135" s="1627"/>
      <c r="N135" s="1627"/>
    </row>
    <row r="136" spans="2:14" x14ac:dyDescent="0.2">
      <c r="B136" s="1627"/>
      <c r="C136" s="1627"/>
      <c r="D136" s="1627"/>
      <c r="E136" s="1627"/>
      <c r="F136" s="1627"/>
      <c r="G136" s="1627"/>
      <c r="H136" s="1627"/>
      <c r="I136" s="1627"/>
      <c r="J136" s="1627"/>
      <c r="K136" s="1627"/>
      <c r="L136" s="1627"/>
      <c r="M136" s="1627"/>
      <c r="N136" s="1627"/>
    </row>
    <row r="137" spans="2:14" x14ac:dyDescent="0.2">
      <c r="B137" s="1627"/>
      <c r="C137" s="1627"/>
      <c r="D137" s="1627"/>
      <c r="E137" s="1627"/>
      <c r="F137" s="1627"/>
      <c r="G137" s="1627"/>
      <c r="H137" s="1627"/>
      <c r="I137" s="1627"/>
      <c r="J137" s="1627"/>
      <c r="K137" s="1627"/>
      <c r="L137" s="1627"/>
      <c r="M137" s="1627"/>
      <c r="N137" s="1627"/>
    </row>
    <row r="138" spans="2:14" x14ac:dyDescent="0.2">
      <c r="B138" s="1627"/>
      <c r="C138" s="1627"/>
      <c r="D138" s="1627"/>
      <c r="E138" s="1627"/>
      <c r="F138" s="1627"/>
      <c r="G138" s="1627"/>
      <c r="H138" s="1627"/>
      <c r="I138" s="1627"/>
      <c r="J138" s="1627"/>
      <c r="K138" s="1627"/>
      <c r="L138" s="1627"/>
      <c r="M138" s="1627"/>
      <c r="N138" s="1627"/>
    </row>
    <row r="139" spans="2:14" x14ac:dyDescent="0.2">
      <c r="B139" s="1627"/>
      <c r="C139" s="1627"/>
      <c r="D139" s="1627"/>
      <c r="E139" s="1627"/>
      <c r="F139" s="1627"/>
      <c r="G139" s="1627"/>
      <c r="H139" s="1627"/>
      <c r="I139" s="1627"/>
      <c r="J139" s="1627"/>
      <c r="K139" s="1627"/>
      <c r="L139" s="1627"/>
      <c r="M139" s="1627"/>
      <c r="N139" s="1627"/>
    </row>
    <row r="140" spans="2:14" x14ac:dyDescent="0.2">
      <c r="B140" s="1627"/>
      <c r="C140" s="1627"/>
      <c r="D140" s="1627"/>
      <c r="E140" s="1627"/>
      <c r="F140" s="1627"/>
      <c r="G140" s="1627"/>
      <c r="H140" s="1627"/>
      <c r="I140" s="1627"/>
      <c r="J140" s="1627"/>
      <c r="K140" s="1627"/>
      <c r="L140" s="1627"/>
      <c r="M140" s="1627"/>
      <c r="N140" s="1627"/>
    </row>
    <row r="141" spans="2:14" x14ac:dyDescent="0.2">
      <c r="B141" s="1627"/>
      <c r="C141" s="1627"/>
      <c r="D141" s="1627"/>
      <c r="E141" s="1627"/>
      <c r="F141" s="1627"/>
      <c r="G141" s="1627"/>
      <c r="H141" s="1627"/>
      <c r="I141" s="1627"/>
      <c r="J141" s="1627"/>
      <c r="K141" s="1627"/>
      <c r="L141" s="1627"/>
      <c r="M141" s="1627"/>
      <c r="N141" s="1627"/>
    </row>
    <row r="142" spans="2:14" x14ac:dyDescent="0.2">
      <c r="B142" s="1627"/>
      <c r="C142" s="1627"/>
      <c r="D142" s="1627"/>
      <c r="E142" s="1627"/>
      <c r="F142" s="1627"/>
      <c r="G142" s="1627"/>
      <c r="H142" s="1627"/>
      <c r="I142" s="1627"/>
      <c r="J142" s="1627"/>
      <c r="K142" s="1627"/>
      <c r="L142" s="1627"/>
      <c r="M142" s="1627"/>
      <c r="N142" s="1627"/>
    </row>
    <row r="143" spans="2:14" x14ac:dyDescent="0.2">
      <c r="B143" s="1627"/>
      <c r="C143" s="1627"/>
      <c r="D143" s="1627"/>
      <c r="E143" s="1627"/>
      <c r="F143" s="1627"/>
      <c r="G143" s="1627"/>
      <c r="H143" s="1627"/>
      <c r="I143" s="1627"/>
      <c r="J143" s="1627"/>
      <c r="K143" s="1627"/>
      <c r="L143" s="1627"/>
      <c r="M143" s="1627"/>
      <c r="N143" s="1627"/>
    </row>
    <row r="144" spans="2:14" x14ac:dyDescent="0.2">
      <c r="B144" s="1627"/>
      <c r="C144" s="1627"/>
      <c r="D144" s="1627"/>
      <c r="E144" s="1627"/>
      <c r="F144" s="1627"/>
      <c r="G144" s="1627"/>
      <c r="H144" s="1627"/>
      <c r="I144" s="1627"/>
      <c r="J144" s="1627"/>
      <c r="K144" s="1627"/>
      <c r="L144" s="1627"/>
      <c r="M144" s="1627"/>
      <c r="N144" s="1627"/>
    </row>
    <row r="145" spans="2:14" x14ac:dyDescent="0.2">
      <c r="B145" s="1627"/>
      <c r="C145" s="1627"/>
      <c r="D145" s="1627"/>
      <c r="E145" s="1627"/>
      <c r="F145" s="1627"/>
      <c r="G145" s="1627"/>
      <c r="H145" s="1627"/>
      <c r="I145" s="1627"/>
      <c r="J145" s="1627"/>
      <c r="K145" s="1627"/>
      <c r="L145" s="1627"/>
      <c r="M145" s="1627"/>
      <c r="N145" s="1627"/>
    </row>
    <row r="146" spans="2:14" x14ac:dyDescent="0.2">
      <c r="B146" s="1627"/>
      <c r="C146" s="1627"/>
      <c r="D146" s="1627"/>
      <c r="E146" s="1627"/>
      <c r="F146" s="1627"/>
      <c r="G146" s="1627"/>
      <c r="H146" s="1627"/>
      <c r="I146" s="1627"/>
      <c r="J146" s="1627"/>
      <c r="K146" s="1627"/>
      <c r="L146" s="1627"/>
      <c r="M146" s="1627"/>
      <c r="N146" s="1627"/>
    </row>
    <row r="147" spans="2:14" x14ac:dyDescent="0.2">
      <c r="B147" s="1627"/>
      <c r="C147" s="1627"/>
      <c r="D147" s="1627"/>
      <c r="E147" s="1627"/>
      <c r="F147" s="1627"/>
      <c r="G147" s="1627"/>
      <c r="H147" s="1627"/>
      <c r="I147" s="1627"/>
      <c r="J147" s="1627"/>
      <c r="K147" s="1627"/>
      <c r="L147" s="1627"/>
      <c r="M147" s="1627"/>
      <c r="N147" s="1627"/>
    </row>
    <row r="148" spans="2:14" x14ac:dyDescent="0.2">
      <c r="B148" s="1627"/>
      <c r="C148" s="1627"/>
      <c r="D148" s="1627"/>
      <c r="E148" s="1627"/>
      <c r="F148" s="1627"/>
      <c r="G148" s="1627"/>
      <c r="H148" s="1627"/>
      <c r="I148" s="1627"/>
      <c r="J148" s="1627"/>
      <c r="K148" s="1627"/>
      <c r="L148" s="1627"/>
      <c r="M148" s="1627"/>
      <c r="N148" s="1627"/>
    </row>
    <row r="149" spans="2:14" x14ac:dyDescent="0.2">
      <c r="B149" s="1627"/>
      <c r="C149" s="1627"/>
      <c r="D149" s="1627"/>
      <c r="E149" s="1627"/>
      <c r="F149" s="1627"/>
      <c r="G149" s="1627"/>
      <c r="H149" s="1627"/>
      <c r="I149" s="1627"/>
      <c r="J149" s="1627"/>
      <c r="K149" s="1627"/>
      <c r="L149" s="1627"/>
      <c r="M149" s="1627"/>
      <c r="N149" s="1627"/>
    </row>
    <row r="150" spans="2:14" x14ac:dyDescent="0.2">
      <c r="B150" s="1627"/>
      <c r="C150" s="1627"/>
      <c r="D150" s="1627"/>
      <c r="E150" s="1627"/>
      <c r="F150" s="1627"/>
      <c r="G150" s="1627"/>
      <c r="H150" s="1627"/>
      <c r="I150" s="1627"/>
      <c r="J150" s="1627"/>
      <c r="K150" s="1627"/>
      <c r="L150" s="1627"/>
      <c r="M150" s="1627"/>
      <c r="N150" s="1627"/>
    </row>
    <row r="151" spans="2:14" x14ac:dyDescent="0.2">
      <c r="B151" s="1627"/>
      <c r="C151" s="1627"/>
      <c r="D151" s="1627"/>
      <c r="E151" s="1627"/>
      <c r="F151" s="1627"/>
      <c r="G151" s="1627"/>
      <c r="H151" s="1627"/>
      <c r="I151" s="1627"/>
      <c r="J151" s="1627"/>
      <c r="K151" s="1627"/>
      <c r="L151" s="1627"/>
      <c r="M151" s="1627"/>
      <c r="N151" s="1627"/>
    </row>
    <row r="152" spans="2:14" x14ac:dyDescent="0.2">
      <c r="B152" s="1627"/>
      <c r="C152" s="1627"/>
      <c r="D152" s="1627"/>
      <c r="E152" s="1627"/>
      <c r="F152" s="1627"/>
      <c r="G152" s="1627"/>
      <c r="H152" s="1627"/>
      <c r="I152" s="1627"/>
      <c r="J152" s="1627"/>
      <c r="K152" s="1627"/>
      <c r="L152" s="1627"/>
      <c r="M152" s="1627"/>
      <c r="N152" s="1627"/>
    </row>
    <row r="153" spans="2:14" x14ac:dyDescent="0.2">
      <c r="B153" s="1627"/>
      <c r="C153" s="1627"/>
      <c r="D153" s="1627"/>
      <c r="E153" s="1627"/>
      <c r="F153" s="1627"/>
      <c r="G153" s="1627"/>
      <c r="H153" s="1627"/>
      <c r="I153" s="1627"/>
      <c r="J153" s="1627"/>
      <c r="K153" s="1627"/>
      <c r="L153" s="1627"/>
      <c r="M153" s="1627"/>
      <c r="N153" s="1627"/>
    </row>
    <row r="154" spans="2:14" x14ac:dyDescent="0.2">
      <c r="B154" s="1627"/>
      <c r="C154" s="1627"/>
      <c r="D154" s="1627"/>
      <c r="E154" s="1627"/>
      <c r="F154" s="1627"/>
      <c r="G154" s="1627"/>
      <c r="H154" s="1627"/>
      <c r="I154" s="1627"/>
      <c r="J154" s="1627"/>
      <c r="K154" s="1627"/>
      <c r="L154" s="1627"/>
      <c r="M154" s="1627"/>
      <c r="N154" s="1627"/>
    </row>
    <row r="155" spans="2:14" x14ac:dyDescent="0.2">
      <c r="B155" s="1627"/>
      <c r="C155" s="1627"/>
      <c r="D155" s="1627"/>
      <c r="E155" s="1627"/>
      <c r="F155" s="1627"/>
      <c r="G155" s="1627"/>
      <c r="H155" s="1627"/>
      <c r="I155" s="1627"/>
      <c r="J155" s="1627"/>
      <c r="K155" s="1627"/>
      <c r="L155" s="1627"/>
      <c r="M155" s="1627"/>
      <c r="N155" s="1627"/>
    </row>
    <row r="156" spans="2:14" x14ac:dyDescent="0.2">
      <c r="B156" s="1627"/>
      <c r="C156" s="1627"/>
      <c r="D156" s="1627"/>
      <c r="E156" s="1627"/>
      <c r="F156" s="1627"/>
      <c r="G156" s="1627"/>
      <c r="H156" s="1627"/>
      <c r="I156" s="1627"/>
      <c r="J156" s="1627"/>
      <c r="K156" s="1627"/>
      <c r="L156" s="1627"/>
      <c r="M156" s="1627"/>
      <c r="N156" s="1627"/>
    </row>
    <row r="157" spans="2:14" x14ac:dyDescent="0.2">
      <c r="B157" s="1627"/>
      <c r="C157" s="1627"/>
      <c r="D157" s="1627"/>
      <c r="E157" s="1627"/>
      <c r="F157" s="1627"/>
      <c r="G157" s="1627"/>
      <c r="H157" s="1627"/>
      <c r="I157" s="1627"/>
      <c r="J157" s="1627"/>
      <c r="K157" s="1627"/>
      <c r="L157" s="1627"/>
      <c r="M157" s="1627"/>
      <c r="N157" s="1627"/>
    </row>
    <row r="158" spans="2:14" x14ac:dyDescent="0.2">
      <c r="B158" s="1627"/>
      <c r="C158" s="1627"/>
      <c r="D158" s="1627"/>
      <c r="E158" s="1627"/>
      <c r="F158" s="1627"/>
      <c r="G158" s="1627"/>
      <c r="H158" s="1627"/>
      <c r="I158" s="1627"/>
      <c r="J158" s="1627"/>
      <c r="K158" s="1627"/>
      <c r="L158" s="1627"/>
      <c r="M158" s="1627"/>
      <c r="N158" s="1627"/>
    </row>
    <row r="159" spans="2:14" x14ac:dyDescent="0.2">
      <c r="B159" s="1627"/>
      <c r="C159" s="1627"/>
      <c r="D159" s="1627"/>
      <c r="E159" s="1627"/>
      <c r="F159" s="1627"/>
      <c r="G159" s="1627"/>
      <c r="H159" s="1627"/>
      <c r="I159" s="1627"/>
      <c r="J159" s="1627"/>
      <c r="K159" s="1627"/>
      <c r="L159" s="1627"/>
      <c r="M159" s="1627"/>
      <c r="N159" s="1627"/>
    </row>
    <row r="160" spans="2:14" x14ac:dyDescent="0.2">
      <c r="B160" s="1627"/>
      <c r="C160" s="1627"/>
      <c r="D160" s="1627"/>
      <c r="E160" s="1627"/>
      <c r="F160" s="1627"/>
      <c r="G160" s="1627"/>
      <c r="H160" s="1627"/>
      <c r="I160" s="1627"/>
      <c r="J160" s="1627"/>
      <c r="K160" s="1627"/>
      <c r="L160" s="1627"/>
      <c r="M160" s="1627"/>
      <c r="N160" s="1627"/>
    </row>
    <row r="161" spans="2:14" x14ac:dyDescent="0.2">
      <c r="B161" s="1627"/>
      <c r="C161" s="1627"/>
      <c r="D161" s="1627"/>
      <c r="E161" s="1627"/>
      <c r="F161" s="1627"/>
      <c r="G161" s="1627"/>
      <c r="H161" s="1627"/>
      <c r="I161" s="1627"/>
      <c r="J161" s="1627"/>
      <c r="K161" s="1627"/>
      <c r="L161" s="1627"/>
      <c r="M161" s="1627"/>
      <c r="N161" s="1627"/>
    </row>
    <row r="162" spans="2:14" x14ac:dyDescent="0.2">
      <c r="B162" s="1627"/>
      <c r="C162" s="1627"/>
      <c r="D162" s="1627"/>
      <c r="E162" s="1627"/>
      <c r="F162" s="1627"/>
      <c r="G162" s="1627"/>
      <c r="H162" s="1627"/>
      <c r="I162" s="1627"/>
      <c r="J162" s="1627"/>
      <c r="K162" s="1627"/>
      <c r="L162" s="1627"/>
      <c r="M162" s="1627"/>
      <c r="N162" s="1627"/>
    </row>
    <row r="163" spans="2:14" x14ac:dyDescent="0.2">
      <c r="B163" s="1627"/>
      <c r="C163" s="1627"/>
      <c r="D163" s="1627"/>
      <c r="E163" s="1627"/>
      <c r="F163" s="1627"/>
      <c r="G163" s="1627"/>
      <c r="H163" s="1627"/>
      <c r="I163" s="1627"/>
      <c r="J163" s="1627"/>
      <c r="K163" s="1627"/>
      <c r="L163" s="1627"/>
      <c r="M163" s="1627"/>
      <c r="N163" s="1627"/>
    </row>
    <row r="164" spans="2:14" x14ac:dyDescent="0.2">
      <c r="B164" s="1627"/>
      <c r="C164" s="1627"/>
      <c r="D164" s="1627"/>
      <c r="E164" s="1627"/>
      <c r="F164" s="1627"/>
      <c r="G164" s="1627"/>
      <c r="H164" s="1627"/>
      <c r="I164" s="1627"/>
      <c r="J164" s="1627"/>
      <c r="K164" s="1627"/>
      <c r="L164" s="1627"/>
      <c r="M164" s="1627"/>
      <c r="N164" s="1627"/>
    </row>
    <row r="165" spans="2:14" x14ac:dyDescent="0.2">
      <c r="B165" s="1627"/>
      <c r="C165" s="1627"/>
      <c r="D165" s="1627"/>
      <c r="E165" s="1627"/>
      <c r="F165" s="1627"/>
      <c r="G165" s="1627"/>
      <c r="H165" s="1627"/>
      <c r="I165" s="1627"/>
      <c r="J165" s="1627"/>
      <c r="K165" s="1627"/>
      <c r="L165" s="1627"/>
      <c r="M165" s="1627"/>
      <c r="N165" s="1627"/>
    </row>
    <row r="166" spans="2:14" x14ac:dyDescent="0.2">
      <c r="B166" s="1627"/>
      <c r="C166" s="1627"/>
      <c r="D166" s="1627"/>
      <c r="E166" s="1627"/>
      <c r="F166" s="1627"/>
      <c r="G166" s="1627"/>
      <c r="H166" s="1627"/>
      <c r="I166" s="1627"/>
      <c r="J166" s="1627"/>
      <c r="K166" s="1627"/>
      <c r="L166" s="1627"/>
      <c r="M166" s="1627"/>
      <c r="N166" s="1627"/>
    </row>
    <row r="167" spans="2:14" x14ac:dyDescent="0.2">
      <c r="B167" s="1627"/>
      <c r="C167" s="1627"/>
      <c r="D167" s="1627"/>
      <c r="E167" s="1627"/>
      <c r="F167" s="1627"/>
      <c r="G167" s="1627"/>
      <c r="H167" s="1627"/>
      <c r="I167" s="1627"/>
      <c r="J167" s="1627"/>
      <c r="K167" s="1627"/>
      <c r="L167" s="1627"/>
      <c r="M167" s="1627"/>
      <c r="N167" s="1627"/>
    </row>
    <row r="168" spans="2:14" x14ac:dyDescent="0.2">
      <c r="B168" s="1627"/>
      <c r="C168" s="1627"/>
      <c r="D168" s="1627"/>
      <c r="E168" s="1627"/>
      <c r="F168" s="1627"/>
      <c r="G168" s="1627"/>
      <c r="H168" s="1627"/>
      <c r="I168" s="1627"/>
      <c r="J168" s="1627"/>
      <c r="K168" s="1627"/>
      <c r="L168" s="1627"/>
      <c r="M168" s="1627"/>
      <c r="N168" s="1627"/>
    </row>
    <row r="169" spans="2:14" x14ac:dyDescent="0.2">
      <c r="B169" s="1627"/>
      <c r="C169" s="1627"/>
      <c r="D169" s="1627"/>
      <c r="E169" s="1627"/>
      <c r="F169" s="1627"/>
      <c r="G169" s="1627"/>
      <c r="H169" s="1627"/>
      <c r="I169" s="1627"/>
      <c r="J169" s="1627"/>
      <c r="K169" s="1627"/>
      <c r="L169" s="1627"/>
      <c r="M169" s="1627"/>
      <c r="N169" s="1627"/>
    </row>
    <row r="170" spans="2:14" x14ac:dyDescent="0.2">
      <c r="B170" s="1627"/>
      <c r="C170" s="1627"/>
      <c r="D170" s="1627"/>
      <c r="E170" s="1627"/>
      <c r="F170" s="1627"/>
      <c r="G170" s="1627"/>
      <c r="H170" s="1627"/>
      <c r="I170" s="1627"/>
      <c r="J170" s="1627"/>
      <c r="K170" s="1627"/>
      <c r="L170" s="1627"/>
      <c r="M170" s="1627"/>
      <c r="N170" s="1627"/>
    </row>
    <row r="171" spans="2:14" x14ac:dyDescent="0.2">
      <c r="B171" s="1627"/>
      <c r="C171" s="1627"/>
      <c r="D171" s="1627"/>
      <c r="E171" s="1627"/>
      <c r="F171" s="1627"/>
      <c r="G171" s="1627"/>
      <c r="H171" s="1627"/>
      <c r="I171" s="1627"/>
      <c r="J171" s="1627"/>
      <c r="K171" s="1627"/>
      <c r="L171" s="1627"/>
      <c r="M171" s="1627"/>
      <c r="N171" s="1627"/>
    </row>
    <row r="172" spans="2:14" x14ac:dyDescent="0.2">
      <c r="B172" s="1627"/>
      <c r="C172" s="1627"/>
      <c r="D172" s="1627"/>
      <c r="E172" s="1627"/>
      <c r="F172" s="1627"/>
      <c r="G172" s="1627"/>
      <c r="H172" s="1627"/>
      <c r="I172" s="1627"/>
      <c r="J172" s="1627"/>
      <c r="K172" s="1627"/>
      <c r="L172" s="1627"/>
      <c r="M172" s="1627"/>
      <c r="N172" s="1627"/>
    </row>
    <row r="173" spans="2:14" x14ac:dyDescent="0.2">
      <c r="B173" s="1627"/>
      <c r="C173" s="1627"/>
      <c r="D173" s="1627"/>
      <c r="E173" s="1627"/>
      <c r="F173" s="1627"/>
      <c r="G173" s="1627"/>
      <c r="H173" s="1627"/>
      <c r="I173" s="1627"/>
      <c r="J173" s="1627"/>
      <c r="K173" s="1627"/>
      <c r="L173" s="1627"/>
      <c r="M173" s="1627"/>
      <c r="N173" s="1627"/>
    </row>
    <row r="174" spans="2:14" x14ac:dyDescent="0.2">
      <c r="B174" s="1627"/>
      <c r="C174" s="1627"/>
      <c r="D174" s="1627"/>
      <c r="E174" s="1627"/>
      <c r="F174" s="1627"/>
      <c r="G174" s="1627"/>
      <c r="H174" s="1627"/>
      <c r="I174" s="1627"/>
      <c r="J174" s="1627"/>
      <c r="K174" s="1627"/>
      <c r="L174" s="1627"/>
      <c r="M174" s="1627"/>
      <c r="N174" s="1627"/>
    </row>
    <row r="175" spans="2:14" x14ac:dyDescent="0.2">
      <c r="B175" s="1627"/>
      <c r="C175" s="1627"/>
      <c r="D175" s="1627"/>
      <c r="E175" s="1627"/>
      <c r="F175" s="1627"/>
      <c r="G175" s="1627"/>
      <c r="H175" s="1627"/>
      <c r="I175" s="1627"/>
      <c r="J175" s="1627"/>
      <c r="K175" s="1627"/>
      <c r="L175" s="1627"/>
      <c r="M175" s="1627"/>
      <c r="N175" s="1627"/>
    </row>
    <row r="176" spans="2:14" x14ac:dyDescent="0.2">
      <c r="B176" s="1627"/>
      <c r="C176" s="1627"/>
      <c r="D176" s="1627"/>
      <c r="E176" s="1627"/>
      <c r="F176" s="1627"/>
      <c r="G176" s="1627"/>
      <c r="H176" s="1627"/>
      <c r="I176" s="1627"/>
      <c r="J176" s="1627"/>
      <c r="K176" s="1627"/>
      <c r="L176" s="1627"/>
      <c r="M176" s="1627"/>
      <c r="N176" s="1627"/>
    </row>
    <row r="177" spans="2:14" x14ac:dyDescent="0.2">
      <c r="B177" s="1627"/>
      <c r="C177" s="1627"/>
      <c r="D177" s="1627"/>
      <c r="E177" s="1627"/>
      <c r="F177" s="1627"/>
      <c r="G177" s="1627"/>
      <c r="H177" s="1627"/>
      <c r="I177" s="1627"/>
      <c r="J177" s="1627"/>
      <c r="K177" s="1627"/>
      <c r="L177" s="1627"/>
      <c r="M177" s="1627"/>
      <c r="N177" s="1627"/>
    </row>
    <row r="178" spans="2:14" x14ac:dyDescent="0.2">
      <c r="B178" s="1627"/>
      <c r="C178" s="1627"/>
      <c r="D178" s="1627"/>
      <c r="E178" s="1627"/>
      <c r="F178" s="1627"/>
      <c r="G178" s="1627"/>
      <c r="H178" s="1627"/>
      <c r="I178" s="1627"/>
      <c r="J178" s="1627"/>
      <c r="K178" s="1627"/>
      <c r="L178" s="1627"/>
      <c r="M178" s="1627"/>
      <c r="N178" s="1627"/>
    </row>
    <row r="179" spans="2:14" x14ac:dyDescent="0.2">
      <c r="B179" s="1627"/>
      <c r="C179" s="1627"/>
      <c r="D179" s="1627"/>
      <c r="E179" s="1627"/>
      <c r="F179" s="1627"/>
      <c r="G179" s="1627"/>
      <c r="H179" s="1627"/>
      <c r="I179" s="1627"/>
      <c r="J179" s="1627"/>
      <c r="K179" s="1627"/>
      <c r="L179" s="1627"/>
      <c r="M179" s="1627"/>
      <c r="N179" s="1627"/>
    </row>
    <row r="180" spans="2:14" x14ac:dyDescent="0.2">
      <c r="B180" s="1627"/>
      <c r="C180" s="1627"/>
      <c r="D180" s="1627"/>
      <c r="E180" s="1627"/>
      <c r="F180" s="1627"/>
      <c r="G180" s="1627"/>
      <c r="H180" s="1627"/>
      <c r="I180" s="1627"/>
      <c r="J180" s="1627"/>
      <c r="K180" s="1627"/>
      <c r="L180" s="1627"/>
      <c r="M180" s="1627"/>
      <c r="N180" s="1627"/>
    </row>
    <row r="181" spans="2:14" x14ac:dyDescent="0.2">
      <c r="B181" s="1627"/>
      <c r="C181" s="1627"/>
      <c r="D181" s="1627"/>
      <c r="E181" s="1627"/>
      <c r="F181" s="1627"/>
      <c r="G181" s="1627"/>
      <c r="H181" s="1627"/>
      <c r="I181" s="1627"/>
      <c r="J181" s="1627"/>
      <c r="K181" s="1627"/>
      <c r="L181" s="1627"/>
      <c r="M181" s="1627"/>
      <c r="N181" s="1627"/>
    </row>
    <row r="182" spans="2:14" x14ac:dyDescent="0.2">
      <c r="B182" s="1627"/>
      <c r="C182" s="1627"/>
      <c r="D182" s="1627"/>
      <c r="E182" s="1627"/>
      <c r="F182" s="1627"/>
      <c r="G182" s="1627"/>
      <c r="H182" s="1627"/>
      <c r="I182" s="1627"/>
      <c r="J182" s="1627"/>
      <c r="K182" s="1627"/>
      <c r="L182" s="1627"/>
      <c r="M182" s="1627"/>
      <c r="N182" s="1627"/>
    </row>
    <row r="183" spans="2:14" x14ac:dyDescent="0.2">
      <c r="B183" s="1627"/>
      <c r="C183" s="1627"/>
      <c r="D183" s="1627"/>
      <c r="E183" s="1627"/>
      <c r="F183" s="1627"/>
      <c r="G183" s="1627"/>
      <c r="H183" s="1627"/>
      <c r="I183" s="1627"/>
      <c r="J183" s="1627"/>
      <c r="K183" s="1627"/>
      <c r="L183" s="1627"/>
      <c r="M183" s="1627"/>
      <c r="N183" s="1627"/>
    </row>
    <row r="184" spans="2:14" x14ac:dyDescent="0.2">
      <c r="B184" s="1627"/>
      <c r="C184" s="1627"/>
      <c r="D184" s="1627"/>
      <c r="E184" s="1627"/>
      <c r="F184" s="1627"/>
      <c r="G184" s="1627"/>
      <c r="H184" s="1627"/>
      <c r="I184" s="1627"/>
      <c r="J184" s="1627"/>
      <c r="K184" s="1627"/>
      <c r="L184" s="1627"/>
      <c r="M184" s="1627"/>
      <c r="N184" s="1627"/>
    </row>
    <row r="185" spans="2:14" x14ac:dyDescent="0.2">
      <c r="B185" s="1627"/>
      <c r="C185" s="1627"/>
      <c r="D185" s="1627"/>
      <c r="E185" s="1627"/>
      <c r="F185" s="1627"/>
      <c r="G185" s="1627"/>
      <c r="H185" s="1627"/>
      <c r="I185" s="1627"/>
      <c r="J185" s="1627"/>
      <c r="K185" s="1627"/>
      <c r="L185" s="1627"/>
      <c r="M185" s="1627"/>
      <c r="N185" s="1627"/>
    </row>
    <row r="186" spans="2:14" x14ac:dyDescent="0.2">
      <c r="B186" s="1627"/>
      <c r="C186" s="1627"/>
      <c r="D186" s="1627"/>
      <c r="E186" s="1627"/>
      <c r="F186" s="1627"/>
      <c r="G186" s="1627"/>
      <c r="H186" s="1627"/>
      <c r="I186" s="1627"/>
      <c r="J186" s="1627"/>
      <c r="K186" s="1627"/>
      <c r="L186" s="1627"/>
      <c r="M186" s="1627"/>
      <c r="N186" s="1627"/>
    </row>
    <row r="187" spans="2:14" x14ac:dyDescent="0.2">
      <c r="B187" s="1627"/>
      <c r="C187" s="1627"/>
      <c r="D187" s="1627"/>
      <c r="E187" s="1627"/>
      <c r="F187" s="1627"/>
      <c r="G187" s="1627"/>
      <c r="H187" s="1627"/>
      <c r="I187" s="1627"/>
      <c r="J187" s="1627"/>
      <c r="K187" s="1627"/>
      <c r="L187" s="1627"/>
      <c r="M187" s="1627"/>
      <c r="N187" s="1627"/>
    </row>
    <row r="188" spans="2:14" x14ac:dyDescent="0.2">
      <c r="B188" s="1627"/>
      <c r="C188" s="1627"/>
      <c r="D188" s="1627"/>
      <c r="E188" s="1627"/>
      <c r="F188" s="1627"/>
      <c r="G188" s="1627"/>
      <c r="H188" s="1627"/>
      <c r="I188" s="1627"/>
      <c r="J188" s="1627"/>
      <c r="K188" s="1627"/>
      <c r="L188" s="1627"/>
      <c r="M188" s="1627"/>
      <c r="N188" s="1627"/>
    </row>
    <row r="189" spans="2:14" x14ac:dyDescent="0.2">
      <c r="B189" s="1627"/>
      <c r="C189" s="1627"/>
      <c r="D189" s="1627"/>
      <c r="E189" s="1627"/>
      <c r="F189" s="1627"/>
      <c r="G189" s="1627"/>
      <c r="H189" s="1627"/>
      <c r="I189" s="1627"/>
      <c r="J189" s="1627"/>
      <c r="K189" s="1627"/>
      <c r="L189" s="1627"/>
      <c r="M189" s="1627"/>
      <c r="N189" s="1627"/>
    </row>
    <row r="190" spans="2:14" x14ac:dyDescent="0.2">
      <c r="B190" s="1627"/>
      <c r="C190" s="1627"/>
      <c r="D190" s="1627"/>
      <c r="E190" s="1627"/>
      <c r="F190" s="1627"/>
      <c r="G190" s="1627"/>
      <c r="H190" s="1627"/>
      <c r="I190" s="1627"/>
      <c r="J190" s="1627"/>
      <c r="K190" s="1627"/>
      <c r="L190" s="1627"/>
      <c r="M190" s="1627"/>
      <c r="N190" s="1627"/>
    </row>
    <row r="191" spans="2:14" x14ac:dyDescent="0.2">
      <c r="B191" s="1627"/>
      <c r="C191" s="1627"/>
      <c r="D191" s="1627"/>
      <c r="E191" s="1627"/>
      <c r="F191" s="1627"/>
      <c r="G191" s="1627"/>
      <c r="H191" s="1627"/>
      <c r="I191" s="1627"/>
      <c r="J191" s="1627"/>
      <c r="K191" s="1627"/>
      <c r="L191" s="1627"/>
      <c r="M191" s="1627"/>
      <c r="N191" s="1627"/>
    </row>
    <row r="192" spans="2:14" x14ac:dyDescent="0.2">
      <c r="B192" s="1627"/>
      <c r="C192" s="1627"/>
      <c r="D192" s="1627"/>
      <c r="E192" s="1627"/>
      <c r="F192" s="1627"/>
      <c r="G192" s="1627"/>
      <c r="H192" s="1627"/>
      <c r="I192" s="1627"/>
      <c r="J192" s="1627"/>
      <c r="K192" s="1627"/>
      <c r="L192" s="1627"/>
      <c r="M192" s="1627"/>
      <c r="N192" s="1627"/>
    </row>
    <row r="193" spans="2:14" x14ac:dyDescent="0.2">
      <c r="B193" s="1627"/>
      <c r="C193" s="1627"/>
      <c r="D193" s="1627"/>
      <c r="E193" s="1627"/>
      <c r="F193" s="1627"/>
      <c r="G193" s="1627"/>
      <c r="H193" s="1627"/>
      <c r="I193" s="1627"/>
      <c r="J193" s="1627"/>
      <c r="K193" s="1627"/>
      <c r="L193" s="1627"/>
      <c r="M193" s="1627"/>
      <c r="N193" s="1627"/>
    </row>
    <row r="194" spans="2:14" x14ac:dyDescent="0.2">
      <c r="B194" s="1627"/>
      <c r="C194" s="1627"/>
      <c r="D194" s="1627"/>
      <c r="E194" s="1627"/>
      <c r="F194" s="1627"/>
      <c r="G194" s="1627"/>
      <c r="H194" s="1627"/>
      <c r="I194" s="1627"/>
      <c r="J194" s="1627"/>
      <c r="K194" s="1627"/>
      <c r="L194" s="1627"/>
      <c r="M194" s="1627"/>
      <c r="N194" s="1627"/>
    </row>
    <row r="195" spans="2:14" x14ac:dyDescent="0.2">
      <c r="B195" s="1627"/>
      <c r="C195" s="1627"/>
      <c r="D195" s="1627"/>
      <c r="E195" s="1627"/>
      <c r="F195" s="1627"/>
      <c r="G195" s="1627"/>
      <c r="H195" s="1627"/>
      <c r="I195" s="1627"/>
      <c r="J195" s="1627"/>
      <c r="K195" s="1627"/>
      <c r="L195" s="1627"/>
      <c r="M195" s="1627"/>
      <c r="N195" s="1627"/>
    </row>
    <row r="196" spans="2:14" x14ac:dyDescent="0.2">
      <c r="B196" s="1627"/>
      <c r="C196" s="1627"/>
      <c r="D196" s="1627"/>
      <c r="E196" s="1627"/>
      <c r="F196" s="1627"/>
      <c r="G196" s="1627"/>
      <c r="H196" s="1627"/>
      <c r="I196" s="1627"/>
      <c r="J196" s="1627"/>
      <c r="K196" s="1627"/>
      <c r="L196" s="1627"/>
      <c r="M196" s="1627"/>
      <c r="N196" s="1627"/>
    </row>
    <row r="197" spans="2:14" x14ac:dyDescent="0.2">
      <c r="B197" s="1627"/>
      <c r="C197" s="1627"/>
      <c r="D197" s="1627"/>
      <c r="E197" s="1627"/>
      <c r="F197" s="1627"/>
      <c r="G197" s="1627"/>
      <c r="H197" s="1627"/>
      <c r="I197" s="1627"/>
      <c r="J197" s="1627"/>
      <c r="K197" s="1627"/>
      <c r="L197" s="1627"/>
      <c r="M197" s="1627"/>
      <c r="N197" s="1627"/>
    </row>
    <row r="198" spans="2:14" x14ac:dyDescent="0.2">
      <c r="B198" s="1627"/>
      <c r="C198" s="1627"/>
      <c r="D198" s="1627"/>
      <c r="E198" s="1627"/>
      <c r="F198" s="1627"/>
      <c r="G198" s="1627"/>
      <c r="H198" s="1627"/>
      <c r="I198" s="1627"/>
      <c r="J198" s="1627"/>
      <c r="K198" s="1627"/>
      <c r="L198" s="1627"/>
      <c r="M198" s="1627"/>
      <c r="N198" s="1627"/>
    </row>
    <row r="199" spans="2:14" x14ac:dyDescent="0.2">
      <c r="B199" s="1627"/>
      <c r="C199" s="1627"/>
      <c r="D199" s="1627"/>
      <c r="E199" s="1627"/>
      <c r="F199" s="1627"/>
      <c r="G199" s="1627"/>
      <c r="H199" s="1627"/>
      <c r="I199" s="1627"/>
      <c r="J199" s="1627"/>
      <c r="K199" s="1627"/>
      <c r="L199" s="1627"/>
      <c r="M199" s="1627"/>
      <c r="N199" s="1627"/>
    </row>
    <row r="200" spans="2:14" x14ac:dyDescent="0.2">
      <c r="B200" s="1627"/>
      <c r="C200" s="1627"/>
      <c r="D200" s="1627"/>
      <c r="E200" s="1627"/>
      <c r="F200" s="1627"/>
      <c r="G200" s="1627"/>
      <c r="H200" s="1627"/>
      <c r="I200" s="1627"/>
      <c r="J200" s="1627"/>
      <c r="K200" s="1627"/>
      <c r="L200" s="1627"/>
      <c r="M200" s="1627"/>
      <c r="N200" s="1627"/>
    </row>
    <row r="201" spans="2:14" x14ac:dyDescent="0.2">
      <c r="B201" s="1627"/>
      <c r="C201" s="1627"/>
      <c r="D201" s="1627"/>
      <c r="E201" s="1627"/>
      <c r="F201" s="1627"/>
      <c r="G201" s="1627"/>
      <c r="H201" s="1627"/>
      <c r="I201" s="1627"/>
      <c r="J201" s="1627"/>
      <c r="K201" s="1627"/>
      <c r="L201" s="1627"/>
      <c r="M201" s="1627"/>
      <c r="N201" s="1627"/>
    </row>
    <row r="202" spans="2:14" x14ac:dyDescent="0.2">
      <c r="B202" s="1627"/>
      <c r="C202" s="1627"/>
      <c r="D202" s="1627"/>
      <c r="E202" s="1627"/>
      <c r="F202" s="1627"/>
      <c r="G202" s="1627"/>
      <c r="H202" s="1627"/>
      <c r="I202" s="1627"/>
      <c r="J202" s="1627"/>
      <c r="K202" s="1627"/>
      <c r="L202" s="1627"/>
      <c r="M202" s="1627"/>
      <c r="N202" s="1627"/>
    </row>
    <row r="203" spans="2:14" x14ac:dyDescent="0.2">
      <c r="B203" s="1627"/>
      <c r="C203" s="1627"/>
      <c r="D203" s="1627"/>
      <c r="E203" s="1627"/>
      <c r="F203" s="1627"/>
      <c r="G203" s="1627"/>
      <c r="H203" s="1627"/>
      <c r="I203" s="1627"/>
      <c r="J203" s="1627"/>
      <c r="K203" s="1627"/>
      <c r="L203" s="1627"/>
      <c r="M203" s="1627"/>
      <c r="N203" s="1627"/>
    </row>
    <row r="204" spans="2:14" x14ac:dyDescent="0.2">
      <c r="B204" s="1627"/>
      <c r="C204" s="1627"/>
      <c r="D204" s="1627"/>
      <c r="E204" s="1627"/>
      <c r="F204" s="1627"/>
      <c r="G204" s="1627"/>
      <c r="H204" s="1627"/>
      <c r="I204" s="1627"/>
      <c r="J204" s="1627"/>
      <c r="K204" s="1627"/>
      <c r="L204" s="1627"/>
      <c r="M204" s="1627"/>
      <c r="N204" s="1627"/>
    </row>
    <row r="205" spans="2:14" x14ac:dyDescent="0.2">
      <c r="B205" s="1627"/>
      <c r="C205" s="1627"/>
      <c r="D205" s="1627"/>
      <c r="E205" s="1627"/>
      <c r="F205" s="1627"/>
      <c r="G205" s="1627"/>
      <c r="H205" s="1627"/>
      <c r="I205" s="1627"/>
      <c r="J205" s="1627"/>
      <c r="K205" s="1627"/>
      <c r="L205" s="1627"/>
      <c r="M205" s="1627"/>
      <c r="N205" s="1627"/>
    </row>
    <row r="206" spans="2:14" x14ac:dyDescent="0.2">
      <c r="B206" s="1627"/>
      <c r="C206" s="1627"/>
      <c r="D206" s="1627"/>
      <c r="E206" s="1627"/>
      <c r="F206" s="1627"/>
      <c r="G206" s="1627"/>
      <c r="H206" s="1627"/>
      <c r="I206" s="1627"/>
      <c r="J206" s="1627"/>
      <c r="K206" s="1627"/>
      <c r="L206" s="1627"/>
      <c r="M206" s="1627"/>
      <c r="N206" s="1627"/>
    </row>
    <row r="207" spans="2:14" x14ac:dyDescent="0.2">
      <c r="B207" s="1627"/>
      <c r="C207" s="1627"/>
      <c r="D207" s="1627"/>
      <c r="E207" s="1627"/>
      <c r="F207" s="1627"/>
      <c r="G207" s="1627"/>
      <c r="H207" s="1627"/>
      <c r="I207" s="1627"/>
      <c r="J207" s="1627"/>
      <c r="K207" s="1627"/>
      <c r="L207" s="1627"/>
      <c r="M207" s="1627"/>
      <c r="N207" s="1627"/>
    </row>
    <row r="208" spans="2:14" x14ac:dyDescent="0.2">
      <c r="B208" s="1627"/>
      <c r="C208" s="1627"/>
      <c r="D208" s="1627"/>
      <c r="E208" s="1627"/>
      <c r="F208" s="1627"/>
      <c r="G208" s="1627"/>
      <c r="H208" s="1627"/>
      <c r="I208" s="1627"/>
      <c r="J208" s="1627"/>
      <c r="K208" s="1627"/>
      <c r="L208" s="1627"/>
      <c r="M208" s="1627"/>
      <c r="N208" s="1627"/>
    </row>
    <row r="209" spans="2:14" x14ac:dyDescent="0.2">
      <c r="B209" s="1627"/>
      <c r="C209" s="1627"/>
      <c r="D209" s="1627"/>
      <c r="E209" s="1627"/>
      <c r="F209" s="1627"/>
      <c r="G209" s="1627"/>
      <c r="H209" s="1627"/>
      <c r="I209" s="1627"/>
      <c r="J209" s="1627"/>
      <c r="K209" s="1627"/>
      <c r="L209" s="1627"/>
      <c r="M209" s="1627"/>
      <c r="N209" s="1627"/>
    </row>
    <row r="210" spans="2:14" x14ac:dyDescent="0.2">
      <c r="B210" s="1627"/>
      <c r="C210" s="1627"/>
      <c r="D210" s="1627"/>
      <c r="E210" s="1627"/>
      <c r="F210" s="1627"/>
      <c r="G210" s="1627"/>
      <c r="H210" s="1627"/>
      <c r="I210" s="1627"/>
      <c r="J210" s="1627"/>
      <c r="K210" s="1627"/>
      <c r="L210" s="1627"/>
      <c r="M210" s="1627"/>
      <c r="N210" s="1627"/>
    </row>
    <row r="211" spans="2:14" x14ac:dyDescent="0.2">
      <c r="B211" s="1627"/>
      <c r="C211" s="1627"/>
      <c r="D211" s="1627"/>
      <c r="E211" s="1627"/>
      <c r="F211" s="1627"/>
      <c r="G211" s="1627"/>
      <c r="H211" s="1627"/>
      <c r="I211" s="1627"/>
      <c r="J211" s="1627"/>
      <c r="K211" s="1627"/>
      <c r="L211" s="1627"/>
      <c r="M211" s="1627"/>
      <c r="N211" s="1627"/>
    </row>
    <row r="212" spans="2:14" x14ac:dyDescent="0.2">
      <c r="B212" s="1627"/>
      <c r="C212" s="1627"/>
      <c r="D212" s="1627"/>
      <c r="E212" s="1627"/>
      <c r="F212" s="1627"/>
      <c r="G212" s="1627"/>
      <c r="H212" s="1627"/>
      <c r="I212" s="1627"/>
      <c r="J212" s="1627"/>
      <c r="K212" s="1627"/>
      <c r="L212" s="1627"/>
      <c r="M212" s="1627"/>
      <c r="N212" s="1627"/>
    </row>
    <row r="213" spans="2:14" x14ac:dyDescent="0.2">
      <c r="B213" s="1627"/>
      <c r="C213" s="1627"/>
      <c r="D213" s="1627"/>
      <c r="E213" s="1627"/>
      <c r="F213" s="1627"/>
      <c r="G213" s="1627"/>
      <c r="H213" s="1627"/>
      <c r="I213" s="1627"/>
      <c r="J213" s="1627"/>
      <c r="K213" s="1627"/>
      <c r="L213" s="1627"/>
      <c r="M213" s="1627"/>
      <c r="N213" s="1627"/>
    </row>
    <row r="214" spans="2:14" x14ac:dyDescent="0.2">
      <c r="B214" s="1627"/>
      <c r="C214" s="1627"/>
      <c r="D214" s="1627"/>
      <c r="E214" s="1627"/>
      <c r="F214" s="1627"/>
      <c r="G214" s="1627"/>
      <c r="H214" s="1627"/>
      <c r="I214" s="1627"/>
      <c r="J214" s="1627"/>
      <c r="K214" s="1627"/>
      <c r="L214" s="1627"/>
      <c r="M214" s="1627"/>
      <c r="N214" s="1627"/>
    </row>
    <row r="215" spans="2:14" x14ac:dyDescent="0.2">
      <c r="B215" s="1627"/>
      <c r="C215" s="1627"/>
      <c r="D215" s="1627"/>
      <c r="E215" s="1627"/>
      <c r="F215" s="1627"/>
      <c r="G215" s="1627"/>
      <c r="H215" s="1627"/>
      <c r="I215" s="1627"/>
      <c r="J215" s="1627"/>
      <c r="K215" s="1627"/>
      <c r="L215" s="1627"/>
      <c r="M215" s="1627"/>
      <c r="N215" s="1627"/>
    </row>
    <row r="216" spans="2:14" x14ac:dyDescent="0.2">
      <c r="B216" s="1627"/>
      <c r="C216" s="1627"/>
      <c r="D216" s="1627"/>
      <c r="E216" s="1627"/>
      <c r="F216" s="1627"/>
      <c r="G216" s="1627"/>
      <c r="H216" s="1627"/>
      <c r="I216" s="1627"/>
      <c r="J216" s="1627"/>
      <c r="K216" s="1627"/>
      <c r="L216" s="1627"/>
      <c r="M216" s="1627"/>
      <c r="N216" s="1627"/>
    </row>
    <row r="217" spans="2:14" x14ac:dyDescent="0.2">
      <c r="B217" s="1627"/>
      <c r="C217" s="1627"/>
      <c r="D217" s="1627"/>
      <c r="E217" s="1627"/>
      <c r="F217" s="1627"/>
      <c r="G217" s="1627"/>
      <c r="H217" s="1627"/>
      <c r="I217" s="1627"/>
      <c r="J217" s="1627"/>
      <c r="K217" s="1627"/>
      <c r="L217" s="1627"/>
      <c r="M217" s="1627"/>
      <c r="N217" s="1627"/>
    </row>
    <row r="218" spans="2:14" x14ac:dyDescent="0.2">
      <c r="B218" s="1627"/>
      <c r="C218" s="1627"/>
      <c r="D218" s="1627"/>
      <c r="E218" s="1627"/>
      <c r="F218" s="1627"/>
      <c r="G218" s="1627"/>
      <c r="H218" s="1627"/>
      <c r="I218" s="1627"/>
      <c r="J218" s="1627"/>
      <c r="K218" s="1627"/>
      <c r="L218" s="1627"/>
      <c r="M218" s="1627"/>
      <c r="N218" s="1627"/>
    </row>
    <row r="219" spans="2:14" x14ac:dyDescent="0.2">
      <c r="B219" s="1627"/>
      <c r="C219" s="1627"/>
      <c r="D219" s="1627"/>
      <c r="E219" s="1627"/>
      <c r="F219" s="1627"/>
      <c r="G219" s="1627"/>
      <c r="H219" s="1627"/>
      <c r="I219" s="1627"/>
      <c r="J219" s="1627"/>
      <c r="K219" s="1627"/>
      <c r="L219" s="1627"/>
      <c r="M219" s="1627"/>
      <c r="N219" s="1627"/>
    </row>
    <row r="220" spans="2:14" x14ac:dyDescent="0.2">
      <c r="B220" s="1627"/>
      <c r="C220" s="1627"/>
      <c r="D220" s="1627"/>
      <c r="E220" s="1627"/>
      <c r="F220" s="1627"/>
      <c r="G220" s="1627"/>
      <c r="H220" s="1627"/>
      <c r="I220" s="1627"/>
      <c r="J220" s="1627"/>
      <c r="K220" s="1627"/>
      <c r="L220" s="1627"/>
      <c r="M220" s="1627"/>
      <c r="N220" s="1627"/>
    </row>
    <row r="221" spans="2:14" x14ac:dyDescent="0.2">
      <c r="B221" s="1627"/>
      <c r="C221" s="1627"/>
      <c r="D221" s="1627"/>
      <c r="E221" s="1627"/>
      <c r="F221" s="1627"/>
      <c r="G221" s="1627"/>
      <c r="H221" s="1627"/>
      <c r="I221" s="1627"/>
      <c r="J221" s="1627"/>
      <c r="K221" s="1627"/>
      <c r="L221" s="1627"/>
      <c r="M221" s="1627"/>
      <c r="N221" s="1627"/>
    </row>
    <row r="222" spans="2:14" x14ac:dyDescent="0.2">
      <c r="B222" s="1627"/>
      <c r="C222" s="1627"/>
      <c r="D222" s="1627"/>
      <c r="E222" s="1627"/>
      <c r="F222" s="1627"/>
      <c r="G222" s="1627"/>
      <c r="H222" s="1627"/>
      <c r="I222" s="1627"/>
      <c r="J222" s="1627"/>
      <c r="K222" s="1627"/>
      <c r="L222" s="1627"/>
      <c r="M222" s="1627"/>
      <c r="N222" s="1627"/>
    </row>
    <row r="223" spans="2:14" x14ac:dyDescent="0.2">
      <c r="B223" s="1627"/>
      <c r="C223" s="1627"/>
      <c r="D223" s="1627"/>
      <c r="E223" s="1627"/>
      <c r="F223" s="1627"/>
      <c r="G223" s="1627"/>
      <c r="H223" s="1627"/>
      <c r="I223" s="1627"/>
      <c r="J223" s="1627"/>
      <c r="K223" s="1627"/>
      <c r="L223" s="1627"/>
      <c r="M223" s="1627"/>
      <c r="N223" s="1627"/>
    </row>
    <row r="224" spans="2:14" x14ac:dyDescent="0.2">
      <c r="B224" s="1627"/>
      <c r="C224" s="1627"/>
      <c r="D224" s="1627"/>
      <c r="E224" s="1627"/>
      <c r="F224" s="1627"/>
      <c r="G224" s="1627"/>
      <c r="H224" s="1627"/>
      <c r="I224" s="1627"/>
      <c r="J224" s="1627"/>
      <c r="K224" s="1627"/>
      <c r="L224" s="1627"/>
      <c r="M224" s="1627"/>
      <c r="N224" s="1627"/>
    </row>
    <row r="225" spans="2:14" x14ac:dyDescent="0.2">
      <c r="B225" s="1627"/>
      <c r="C225" s="1627"/>
      <c r="D225" s="1627"/>
      <c r="E225" s="1627"/>
      <c r="F225" s="1627"/>
      <c r="G225" s="1627"/>
      <c r="H225" s="1627"/>
      <c r="I225" s="1627"/>
      <c r="J225" s="1627"/>
      <c r="K225" s="1627"/>
      <c r="L225" s="1627"/>
      <c r="M225" s="1627"/>
      <c r="N225" s="1627"/>
    </row>
    <row r="226" spans="2:14" x14ac:dyDescent="0.2">
      <c r="B226" s="1627"/>
      <c r="C226" s="1627"/>
      <c r="D226" s="1627"/>
      <c r="E226" s="1627"/>
      <c r="F226" s="1627"/>
      <c r="G226" s="1627"/>
      <c r="H226" s="1627"/>
      <c r="I226" s="1627"/>
      <c r="J226" s="1627"/>
      <c r="K226" s="1627"/>
      <c r="L226" s="1627"/>
      <c r="M226" s="1627"/>
      <c r="N226" s="1627"/>
    </row>
    <row r="227" spans="2:14" x14ac:dyDescent="0.2">
      <c r="B227" s="1627"/>
      <c r="C227" s="1627"/>
      <c r="D227" s="1627"/>
      <c r="E227" s="1627"/>
      <c r="F227" s="1627"/>
      <c r="G227" s="1627"/>
      <c r="H227" s="1627"/>
      <c r="I227" s="1627"/>
      <c r="J227" s="1627"/>
      <c r="K227" s="1627"/>
      <c r="L227" s="1627"/>
      <c r="M227" s="1627"/>
      <c r="N227" s="1627"/>
    </row>
    <row r="228" spans="2:14" x14ac:dyDescent="0.2">
      <c r="B228" s="1627"/>
      <c r="C228" s="1627"/>
      <c r="D228" s="1627"/>
      <c r="E228" s="1627"/>
      <c r="F228" s="1627"/>
      <c r="G228" s="1627"/>
      <c r="H228" s="1627"/>
      <c r="I228" s="1627"/>
      <c r="J228" s="1627"/>
      <c r="K228" s="1627"/>
      <c r="L228" s="1627"/>
      <c r="M228" s="1627"/>
      <c r="N228" s="1627"/>
    </row>
    <row r="229" spans="2:14" x14ac:dyDescent="0.2">
      <c r="B229" s="1627"/>
      <c r="C229" s="1627"/>
      <c r="D229" s="1627"/>
      <c r="E229" s="1627"/>
      <c r="F229" s="1627"/>
      <c r="G229" s="1627"/>
      <c r="H229" s="1627"/>
      <c r="I229" s="1627"/>
      <c r="J229" s="1627"/>
      <c r="K229" s="1627"/>
      <c r="L229" s="1627"/>
      <c r="M229" s="1627"/>
      <c r="N229" s="1627"/>
    </row>
    <row r="230" spans="2:14" x14ac:dyDescent="0.2">
      <c r="B230" s="1627"/>
      <c r="C230" s="1627"/>
      <c r="D230" s="1627"/>
      <c r="E230" s="1627"/>
      <c r="F230" s="1627"/>
      <c r="G230" s="1627"/>
      <c r="H230" s="1627"/>
      <c r="I230" s="1627"/>
      <c r="J230" s="1627"/>
      <c r="K230" s="1627"/>
      <c r="L230" s="1627"/>
      <c r="M230" s="1627"/>
      <c r="N230" s="1627"/>
    </row>
    <row r="231" spans="2:14" x14ac:dyDescent="0.2">
      <c r="B231" s="1627"/>
      <c r="C231" s="1627"/>
      <c r="D231" s="1627"/>
      <c r="E231" s="1627"/>
      <c r="F231" s="1627"/>
      <c r="G231" s="1627"/>
      <c r="H231" s="1627"/>
      <c r="I231" s="1627"/>
      <c r="J231" s="1627"/>
      <c r="K231" s="1627"/>
      <c r="L231" s="1627"/>
      <c r="M231" s="1627"/>
      <c r="N231" s="1627"/>
    </row>
    <row r="232" spans="2:14" x14ac:dyDescent="0.2">
      <c r="B232" s="1627"/>
      <c r="C232" s="1627"/>
      <c r="D232" s="1627"/>
      <c r="E232" s="1627"/>
      <c r="F232" s="1627"/>
      <c r="G232" s="1627"/>
      <c r="H232" s="1627"/>
      <c r="I232" s="1627"/>
      <c r="J232" s="1627"/>
      <c r="K232" s="1627"/>
      <c r="L232" s="1627"/>
      <c r="M232" s="1627"/>
      <c r="N232" s="1627"/>
    </row>
    <row r="233" spans="2:14" x14ac:dyDescent="0.2">
      <c r="B233" s="1627"/>
      <c r="C233" s="1627"/>
      <c r="D233" s="1627"/>
      <c r="E233" s="1627"/>
      <c r="F233" s="1627"/>
      <c r="G233" s="1627"/>
      <c r="H233" s="1627"/>
      <c r="I233" s="1627"/>
      <c r="J233" s="1627"/>
      <c r="K233" s="1627"/>
      <c r="L233" s="1627"/>
      <c r="M233" s="1627"/>
      <c r="N233" s="1627"/>
    </row>
    <row r="234" spans="2:14" x14ac:dyDescent="0.2">
      <c r="B234" s="1627"/>
      <c r="C234" s="1627"/>
      <c r="D234" s="1627"/>
      <c r="E234" s="1627"/>
      <c r="F234" s="1627"/>
      <c r="G234" s="1627"/>
      <c r="H234" s="1627"/>
      <c r="I234" s="1627"/>
      <c r="J234" s="1627"/>
      <c r="K234" s="1627"/>
      <c r="L234" s="1627"/>
      <c r="M234" s="1627"/>
      <c r="N234" s="1627"/>
    </row>
    <row r="235" spans="2:14" x14ac:dyDescent="0.2">
      <c r="B235" s="1627"/>
      <c r="C235" s="1627"/>
      <c r="D235" s="1627"/>
      <c r="E235" s="1627"/>
      <c r="F235" s="1627"/>
      <c r="G235" s="1627"/>
      <c r="H235" s="1627"/>
      <c r="I235" s="1627"/>
      <c r="J235" s="1627"/>
      <c r="K235" s="1627"/>
      <c r="L235" s="1627"/>
      <c r="M235" s="1627"/>
      <c r="N235" s="1627"/>
    </row>
    <row r="236" spans="2:14" x14ac:dyDescent="0.2">
      <c r="B236" s="1627"/>
      <c r="C236" s="1627"/>
      <c r="D236" s="1627"/>
      <c r="E236" s="1627"/>
      <c r="F236" s="1627"/>
      <c r="G236" s="1627"/>
      <c r="H236" s="1627"/>
      <c r="I236" s="1627"/>
      <c r="J236" s="1627"/>
      <c r="K236" s="1627"/>
      <c r="L236" s="1627"/>
      <c r="M236" s="1627"/>
      <c r="N236" s="1627"/>
    </row>
    <row r="237" spans="2:14" x14ac:dyDescent="0.2">
      <c r="B237" s="1627"/>
      <c r="C237" s="1627"/>
      <c r="D237" s="1627"/>
      <c r="E237" s="1627"/>
      <c r="F237" s="1627"/>
      <c r="G237" s="1627"/>
      <c r="H237" s="1627"/>
      <c r="I237" s="1627"/>
      <c r="J237" s="1627"/>
      <c r="K237" s="1627"/>
      <c r="L237" s="1627"/>
      <c r="M237" s="1627"/>
      <c r="N237" s="1627"/>
    </row>
    <row r="238" spans="2:14" x14ac:dyDescent="0.2">
      <c r="B238" s="1627"/>
      <c r="C238" s="1627"/>
      <c r="D238" s="1627"/>
      <c r="E238" s="1627"/>
      <c r="F238" s="1627"/>
      <c r="G238" s="1627"/>
      <c r="H238" s="1627"/>
      <c r="I238" s="1627"/>
      <c r="J238" s="1627"/>
      <c r="K238" s="1627"/>
      <c r="L238" s="1627"/>
      <c r="M238" s="1627"/>
      <c r="N238" s="1627"/>
    </row>
    <row r="239" spans="2:14" x14ac:dyDescent="0.2">
      <c r="B239" s="1627"/>
      <c r="C239" s="1627"/>
      <c r="D239" s="1627"/>
      <c r="E239" s="1627"/>
      <c r="F239" s="1627"/>
      <c r="G239" s="1627"/>
      <c r="H239" s="1627"/>
      <c r="I239" s="1627"/>
      <c r="J239" s="1627"/>
      <c r="K239" s="1627"/>
      <c r="L239" s="1627"/>
      <c r="M239" s="1627"/>
      <c r="N239" s="1627"/>
    </row>
    <row r="240" spans="2:14" x14ac:dyDescent="0.2">
      <c r="B240" s="1627"/>
      <c r="C240" s="1627"/>
      <c r="D240" s="1627"/>
      <c r="E240" s="1627"/>
      <c r="F240" s="1627"/>
      <c r="G240" s="1627"/>
      <c r="H240" s="1627"/>
      <c r="I240" s="1627"/>
      <c r="J240" s="1627"/>
      <c r="K240" s="1627"/>
      <c r="L240" s="1627"/>
      <c r="M240" s="1627"/>
      <c r="N240" s="1627"/>
    </row>
    <row r="241" spans="2:14" x14ac:dyDescent="0.2">
      <c r="B241" s="1627"/>
      <c r="C241" s="1627"/>
      <c r="D241" s="1627"/>
      <c r="E241" s="1627"/>
      <c r="F241" s="1627"/>
      <c r="G241" s="1627"/>
      <c r="H241" s="1627"/>
      <c r="I241" s="1627"/>
      <c r="J241" s="1627"/>
      <c r="K241" s="1627"/>
      <c r="L241" s="1627"/>
      <c r="M241" s="1627"/>
      <c r="N241" s="1627"/>
    </row>
    <row r="242" spans="2:14" x14ac:dyDescent="0.2">
      <c r="B242" s="1627"/>
      <c r="C242" s="1627"/>
      <c r="D242" s="1627"/>
      <c r="E242" s="1627"/>
      <c r="F242" s="1627"/>
      <c r="G242" s="1627"/>
      <c r="H242" s="1627"/>
      <c r="I242" s="1627"/>
      <c r="J242" s="1627"/>
      <c r="K242" s="1627"/>
      <c r="L242" s="1627"/>
      <c r="M242" s="1627"/>
      <c r="N242" s="1627"/>
    </row>
    <row r="243" spans="2:14" x14ac:dyDescent="0.2">
      <c r="B243" s="1627"/>
      <c r="C243" s="1627"/>
      <c r="D243" s="1627"/>
      <c r="E243" s="1627"/>
      <c r="F243" s="1627"/>
      <c r="G243" s="1627"/>
      <c r="H243" s="1627"/>
      <c r="I243" s="1627"/>
      <c r="J243" s="1627"/>
      <c r="K243" s="1627"/>
      <c r="L243" s="1627"/>
      <c r="M243" s="1627"/>
      <c r="N243" s="1627"/>
    </row>
    <row r="244" spans="2:14" x14ac:dyDescent="0.2">
      <c r="B244" s="1627"/>
      <c r="C244" s="1627"/>
      <c r="D244" s="1627"/>
      <c r="E244" s="1627"/>
      <c r="F244" s="1627"/>
      <c r="G244" s="1627"/>
      <c r="H244" s="1627"/>
      <c r="I244" s="1627"/>
      <c r="J244" s="1627"/>
      <c r="K244" s="1627"/>
      <c r="L244" s="1627"/>
      <c r="M244" s="1627"/>
      <c r="N244" s="1627"/>
    </row>
    <row r="245" spans="2:14" x14ac:dyDescent="0.2">
      <c r="B245" s="1627"/>
      <c r="C245" s="1627"/>
      <c r="D245" s="1627"/>
      <c r="E245" s="1627"/>
      <c r="F245" s="1627"/>
      <c r="G245" s="1627"/>
      <c r="H245" s="1627"/>
      <c r="I245" s="1627"/>
      <c r="J245" s="1627"/>
      <c r="K245" s="1627"/>
      <c r="L245" s="1627"/>
      <c r="M245" s="1627"/>
      <c r="N245" s="1627"/>
    </row>
    <row r="246" spans="2:14" x14ac:dyDescent="0.2">
      <c r="B246" s="1627"/>
      <c r="C246" s="1627"/>
      <c r="D246" s="1627"/>
      <c r="E246" s="1627"/>
      <c r="F246" s="1627"/>
      <c r="G246" s="1627"/>
      <c r="H246" s="1627"/>
      <c r="I246" s="1627"/>
      <c r="J246" s="1627"/>
      <c r="K246" s="1627"/>
      <c r="L246" s="1627"/>
      <c r="M246" s="1627"/>
      <c r="N246" s="1627"/>
    </row>
    <row r="247" spans="2:14" x14ac:dyDescent="0.2">
      <c r="B247" s="1627"/>
      <c r="C247" s="1627"/>
      <c r="D247" s="1627"/>
      <c r="E247" s="1627"/>
      <c r="F247" s="1627"/>
      <c r="G247" s="1627"/>
      <c r="H247" s="1627"/>
      <c r="I247" s="1627"/>
      <c r="J247" s="1627"/>
      <c r="K247" s="1627"/>
      <c r="L247" s="1627"/>
      <c r="M247" s="1627"/>
      <c r="N247" s="1627"/>
    </row>
    <row r="248" spans="2:14" x14ac:dyDescent="0.2">
      <c r="B248" s="1627"/>
      <c r="C248" s="1627"/>
      <c r="D248" s="1627"/>
      <c r="E248" s="1627"/>
      <c r="F248" s="1627"/>
      <c r="G248" s="1627"/>
      <c r="H248" s="1627"/>
      <c r="I248" s="1627"/>
      <c r="J248" s="1627"/>
      <c r="K248" s="1627"/>
      <c r="L248" s="1627"/>
      <c r="M248" s="1627"/>
      <c r="N248" s="1627"/>
    </row>
    <row r="249" spans="2:14" x14ac:dyDescent="0.2">
      <c r="B249" s="1627"/>
      <c r="C249" s="1627"/>
      <c r="D249" s="1627"/>
      <c r="E249" s="1627"/>
      <c r="F249" s="1627"/>
      <c r="G249" s="1627"/>
      <c r="H249" s="1627"/>
      <c r="I249" s="1627"/>
      <c r="J249" s="1627"/>
      <c r="K249" s="1627"/>
      <c r="L249" s="1627"/>
      <c r="M249" s="1627"/>
      <c r="N249" s="1627"/>
    </row>
    <row r="250" spans="2:14" x14ac:dyDescent="0.2">
      <c r="B250" s="1627"/>
      <c r="C250" s="1627"/>
      <c r="D250" s="1627"/>
      <c r="E250" s="1627"/>
      <c r="F250" s="1627"/>
      <c r="G250" s="1627"/>
      <c r="H250" s="1627"/>
      <c r="I250" s="1627"/>
      <c r="J250" s="1627"/>
      <c r="K250" s="1627"/>
      <c r="L250" s="1627"/>
      <c r="M250" s="1627"/>
      <c r="N250" s="1627"/>
    </row>
    <row r="251" spans="2:14" x14ac:dyDescent="0.2">
      <c r="B251" s="1627"/>
      <c r="C251" s="1627"/>
      <c r="D251" s="1627"/>
      <c r="E251" s="1627"/>
      <c r="F251" s="1627"/>
      <c r="G251" s="1627"/>
      <c r="H251" s="1627"/>
      <c r="I251" s="1627"/>
      <c r="J251" s="1627"/>
      <c r="K251" s="1627"/>
      <c r="L251" s="1627"/>
      <c r="M251" s="1627"/>
      <c r="N251" s="1627"/>
    </row>
    <row r="252" spans="2:14" x14ac:dyDescent="0.2">
      <c r="B252" s="1627"/>
      <c r="C252" s="1627"/>
      <c r="D252" s="1627"/>
      <c r="E252" s="1627"/>
      <c r="F252" s="1627"/>
      <c r="G252" s="1627"/>
      <c r="H252" s="1627"/>
      <c r="I252" s="1627"/>
      <c r="J252" s="1627"/>
      <c r="K252" s="1627"/>
      <c r="L252" s="1627"/>
      <c r="M252" s="1627"/>
      <c r="N252" s="1627"/>
    </row>
    <row r="253" spans="2:14" x14ac:dyDescent="0.2">
      <c r="B253" s="1627"/>
      <c r="C253" s="1627"/>
      <c r="D253" s="1627"/>
      <c r="E253" s="1627"/>
      <c r="F253" s="1627"/>
      <c r="G253" s="1627"/>
      <c r="H253" s="1627"/>
      <c r="I253" s="1627"/>
      <c r="J253" s="1627"/>
      <c r="K253" s="1627"/>
      <c r="L253" s="1627"/>
      <c r="M253" s="1627"/>
      <c r="N253" s="1627"/>
    </row>
    <row r="254" spans="2:14" x14ac:dyDescent="0.2">
      <c r="B254" s="1627"/>
      <c r="C254" s="1627"/>
      <c r="D254" s="1627"/>
      <c r="E254" s="1627"/>
      <c r="F254" s="1627"/>
      <c r="G254" s="1627"/>
      <c r="H254" s="1627"/>
      <c r="I254" s="1627"/>
      <c r="J254" s="1627"/>
      <c r="K254" s="1627"/>
      <c r="L254" s="1627"/>
      <c r="M254" s="1627"/>
      <c r="N254" s="1627"/>
    </row>
    <row r="255" spans="2:14" x14ac:dyDescent="0.2">
      <c r="B255" s="1627"/>
      <c r="C255" s="1627"/>
      <c r="D255" s="1627"/>
      <c r="E255" s="1627"/>
      <c r="F255" s="1627"/>
      <c r="G255" s="1627"/>
      <c r="H255" s="1627"/>
      <c r="I255" s="1627"/>
      <c r="J255" s="1627"/>
      <c r="K255" s="1627"/>
      <c r="L255" s="1627"/>
      <c r="M255" s="1627"/>
      <c r="N255" s="1627"/>
    </row>
    <row r="256" spans="2:14" x14ac:dyDescent="0.2">
      <c r="B256" s="1627"/>
      <c r="C256" s="1627"/>
      <c r="D256" s="1627"/>
      <c r="E256" s="1627"/>
      <c r="F256" s="1627"/>
      <c r="G256" s="1627"/>
      <c r="H256" s="1627"/>
      <c r="I256" s="1627"/>
      <c r="J256" s="1627"/>
      <c r="K256" s="1627"/>
      <c r="L256" s="1627"/>
      <c r="M256" s="1627"/>
      <c r="N256" s="1627"/>
    </row>
    <row r="257" spans="2:14" x14ac:dyDescent="0.2">
      <c r="B257" s="1627"/>
      <c r="C257" s="1627"/>
      <c r="D257" s="1627"/>
      <c r="E257" s="1627"/>
      <c r="F257" s="1627"/>
      <c r="G257" s="1627"/>
      <c r="H257" s="1627"/>
      <c r="I257" s="1627"/>
      <c r="J257" s="1627"/>
      <c r="K257" s="1627"/>
      <c r="L257" s="1627"/>
      <c r="M257" s="1627"/>
      <c r="N257" s="1627"/>
    </row>
    <row r="258" spans="2:14" x14ac:dyDescent="0.2">
      <c r="B258" s="1627"/>
      <c r="C258" s="1627"/>
      <c r="D258" s="1627"/>
      <c r="E258" s="1627"/>
      <c r="F258" s="1627"/>
      <c r="G258" s="1627"/>
      <c r="H258" s="1627"/>
      <c r="I258" s="1627"/>
      <c r="J258" s="1627"/>
      <c r="K258" s="1627"/>
      <c r="L258" s="1627"/>
      <c r="M258" s="1627"/>
      <c r="N258" s="1627"/>
    </row>
    <row r="259" spans="2:14" x14ac:dyDescent="0.2">
      <c r="B259" s="1627"/>
      <c r="C259" s="1627"/>
      <c r="D259" s="1627"/>
      <c r="E259" s="1627"/>
      <c r="F259" s="1627"/>
      <c r="G259" s="1627"/>
      <c r="H259" s="1627"/>
      <c r="I259" s="1627"/>
      <c r="J259" s="1627"/>
      <c r="K259" s="1627"/>
      <c r="L259" s="1627"/>
      <c r="M259" s="1627"/>
      <c r="N259" s="1627"/>
    </row>
    <row r="260" spans="2:14" x14ac:dyDescent="0.2">
      <c r="B260" s="1627"/>
      <c r="C260" s="1627"/>
      <c r="D260" s="1627"/>
      <c r="E260" s="1627"/>
      <c r="F260" s="1627"/>
      <c r="G260" s="1627"/>
      <c r="H260" s="1627"/>
      <c r="I260" s="1627"/>
      <c r="J260" s="1627"/>
      <c r="K260" s="1627"/>
      <c r="L260" s="1627"/>
      <c r="M260" s="1627"/>
      <c r="N260" s="1627"/>
    </row>
    <row r="261" spans="2:14" x14ac:dyDescent="0.2">
      <c r="B261" s="1627"/>
      <c r="C261" s="1627"/>
      <c r="D261" s="1627"/>
      <c r="E261" s="1627"/>
      <c r="F261" s="1627"/>
      <c r="G261" s="1627"/>
      <c r="H261" s="1627"/>
      <c r="I261" s="1627"/>
      <c r="J261" s="1627"/>
      <c r="K261" s="1627"/>
      <c r="L261" s="1627"/>
      <c r="M261" s="1627"/>
      <c r="N261" s="1627"/>
    </row>
    <row r="262" spans="2:14" x14ac:dyDescent="0.2">
      <c r="B262" s="1627"/>
      <c r="C262" s="1627"/>
      <c r="D262" s="1627"/>
      <c r="E262" s="1627"/>
      <c r="F262" s="1627"/>
      <c r="G262" s="1627"/>
      <c r="H262" s="1627"/>
      <c r="I262" s="1627"/>
      <c r="J262" s="1627"/>
      <c r="K262" s="1627"/>
      <c r="L262" s="1627"/>
      <c r="M262" s="1627"/>
      <c r="N262" s="1627"/>
    </row>
    <row r="263" spans="2:14" x14ac:dyDescent="0.2">
      <c r="B263" s="1627"/>
      <c r="C263" s="1627"/>
      <c r="D263" s="1627"/>
      <c r="E263" s="1627"/>
      <c r="F263" s="1627"/>
      <c r="G263" s="1627"/>
      <c r="H263" s="1627"/>
      <c r="I263" s="1627"/>
      <c r="J263" s="1627"/>
      <c r="K263" s="1627"/>
      <c r="L263" s="1627"/>
      <c r="M263" s="1627"/>
      <c r="N263" s="1627"/>
    </row>
    <row r="264" spans="2:14" x14ac:dyDescent="0.2">
      <c r="B264" s="1627"/>
      <c r="C264" s="1627"/>
      <c r="D264" s="1627"/>
      <c r="E264" s="1627"/>
      <c r="F264" s="1627"/>
      <c r="G264" s="1627"/>
      <c r="H264" s="1627"/>
      <c r="I264" s="1627"/>
      <c r="J264" s="1627"/>
      <c r="K264" s="1627"/>
      <c r="L264" s="1627"/>
      <c r="M264" s="1627"/>
      <c r="N264" s="1627"/>
    </row>
    <row r="265" spans="2:14" x14ac:dyDescent="0.2">
      <c r="B265" s="1627"/>
      <c r="C265" s="1627"/>
      <c r="D265" s="1627"/>
      <c r="E265" s="1627"/>
      <c r="F265" s="1627"/>
      <c r="G265" s="1627"/>
      <c r="H265" s="1627"/>
      <c r="I265" s="1627"/>
      <c r="J265" s="1627"/>
      <c r="K265" s="1627"/>
      <c r="L265" s="1627"/>
      <c r="M265" s="1627"/>
      <c r="N265" s="1627"/>
    </row>
    <row r="266" spans="2:14" x14ac:dyDescent="0.2">
      <c r="B266" s="1627"/>
      <c r="C266" s="1627"/>
      <c r="D266" s="1627"/>
      <c r="E266" s="1627"/>
      <c r="F266" s="1627"/>
      <c r="G266" s="1627"/>
      <c r="H266" s="1627"/>
      <c r="I266" s="1627"/>
      <c r="J266" s="1627"/>
      <c r="K266" s="1627"/>
      <c r="L266" s="1627"/>
      <c r="M266" s="1627"/>
      <c r="N266" s="1627"/>
    </row>
    <row r="267" spans="2:14" x14ac:dyDescent="0.2">
      <c r="B267" s="1627"/>
      <c r="C267" s="1627"/>
      <c r="D267" s="1627"/>
      <c r="E267" s="1627"/>
      <c r="F267" s="1627"/>
      <c r="G267" s="1627"/>
      <c r="H267" s="1627"/>
      <c r="I267" s="1627"/>
      <c r="J267" s="1627"/>
      <c r="K267" s="1627"/>
      <c r="L267" s="1627"/>
      <c r="M267" s="1627"/>
      <c r="N267" s="1627"/>
    </row>
    <row r="268" spans="2:14" x14ac:dyDescent="0.2">
      <c r="B268" s="1627"/>
      <c r="C268" s="1627"/>
      <c r="D268" s="1627"/>
      <c r="E268" s="1627"/>
      <c r="F268" s="1627"/>
      <c r="G268" s="1627"/>
      <c r="H268" s="1627"/>
      <c r="I268" s="1627"/>
      <c r="J268" s="1627"/>
      <c r="K268" s="1627"/>
      <c r="L268" s="1627"/>
      <c r="M268" s="1627"/>
      <c r="N268" s="1627"/>
    </row>
    <row r="269" spans="2:14" x14ac:dyDescent="0.2">
      <c r="B269" s="1627"/>
      <c r="C269" s="1627"/>
      <c r="D269" s="1627"/>
      <c r="E269" s="1627"/>
      <c r="F269" s="1627"/>
      <c r="G269" s="1627"/>
      <c r="H269" s="1627"/>
      <c r="I269" s="1627"/>
      <c r="J269" s="1627"/>
      <c r="K269" s="1627"/>
      <c r="L269" s="1627"/>
      <c r="M269" s="1627"/>
      <c r="N269" s="1627"/>
    </row>
    <row r="270" spans="2:14" x14ac:dyDescent="0.2">
      <c r="B270" s="1627"/>
      <c r="C270" s="1627"/>
      <c r="D270" s="1627"/>
      <c r="E270" s="1627"/>
      <c r="F270" s="1627"/>
      <c r="G270" s="1627"/>
      <c r="H270" s="1627"/>
      <c r="I270" s="1627"/>
      <c r="J270" s="1627"/>
      <c r="K270" s="1627"/>
      <c r="L270" s="1627"/>
      <c r="M270" s="1627"/>
      <c r="N270" s="1627"/>
    </row>
    <row r="271" spans="2:14" x14ac:dyDescent="0.2">
      <c r="B271" s="1627"/>
      <c r="C271" s="1627"/>
      <c r="D271" s="1627"/>
      <c r="E271" s="1627"/>
      <c r="F271" s="1627"/>
      <c r="G271" s="1627"/>
      <c r="H271" s="1627"/>
      <c r="I271" s="1627"/>
      <c r="J271" s="1627"/>
      <c r="K271" s="1627"/>
      <c r="L271" s="1627"/>
      <c r="M271" s="1627"/>
      <c r="N271" s="1627"/>
    </row>
    <row r="272" spans="2:14" x14ac:dyDescent="0.2">
      <c r="B272" s="1627"/>
      <c r="C272" s="1627"/>
      <c r="D272" s="1627"/>
      <c r="E272" s="1627"/>
      <c r="F272" s="1627"/>
      <c r="G272" s="1627"/>
      <c r="H272" s="1627"/>
      <c r="I272" s="1627"/>
      <c r="J272" s="1627"/>
      <c r="K272" s="1627"/>
      <c r="L272" s="1627"/>
      <c r="M272" s="1627"/>
      <c r="N272" s="1627"/>
    </row>
    <row r="273" spans="2:14" x14ac:dyDescent="0.2">
      <c r="B273" s="1627"/>
      <c r="C273" s="1627"/>
      <c r="D273" s="1627"/>
      <c r="E273" s="1627"/>
      <c r="F273" s="1627"/>
      <c r="G273" s="1627"/>
      <c r="H273" s="1627"/>
      <c r="I273" s="1627"/>
      <c r="J273" s="1627"/>
      <c r="K273" s="1627"/>
      <c r="L273" s="1627"/>
      <c r="M273" s="1627"/>
      <c r="N273" s="1627"/>
    </row>
    <row r="274" spans="2:14" x14ac:dyDescent="0.2">
      <c r="B274" s="1627"/>
      <c r="C274" s="1627"/>
      <c r="D274" s="1627"/>
      <c r="E274" s="1627"/>
      <c r="F274" s="1627"/>
      <c r="G274" s="1627"/>
      <c r="H274" s="1627"/>
      <c r="I274" s="1627"/>
      <c r="J274" s="1627"/>
      <c r="K274" s="1627"/>
      <c r="L274" s="1627"/>
      <c r="M274" s="1627"/>
      <c r="N274" s="1627"/>
    </row>
    <row r="275" spans="2:14" x14ac:dyDescent="0.2">
      <c r="B275" s="1627"/>
      <c r="C275" s="1627"/>
      <c r="D275" s="1627"/>
      <c r="E275" s="1627"/>
      <c r="F275" s="1627"/>
      <c r="G275" s="1627"/>
      <c r="H275" s="1627"/>
      <c r="I275" s="1627"/>
      <c r="J275" s="1627"/>
      <c r="K275" s="1627"/>
      <c r="L275" s="1627"/>
      <c r="M275" s="1627"/>
      <c r="N275" s="1627"/>
    </row>
    <row r="276" spans="2:14" x14ac:dyDescent="0.2">
      <c r="B276" s="1627"/>
      <c r="C276" s="1627"/>
      <c r="D276" s="1627"/>
      <c r="E276" s="1627"/>
      <c r="F276" s="1627"/>
      <c r="G276" s="1627"/>
      <c r="H276" s="1627"/>
      <c r="I276" s="1627"/>
      <c r="J276" s="1627"/>
      <c r="K276" s="1627"/>
      <c r="L276" s="1627"/>
      <c r="M276" s="1627"/>
      <c r="N276" s="1627"/>
    </row>
    <row r="277" spans="2:14" x14ac:dyDescent="0.2">
      <c r="B277" s="1627"/>
      <c r="C277" s="1627"/>
      <c r="D277" s="1627"/>
      <c r="E277" s="1627"/>
      <c r="F277" s="1627"/>
      <c r="G277" s="1627"/>
      <c r="H277" s="1627"/>
      <c r="I277" s="1627"/>
      <c r="J277" s="1627"/>
      <c r="K277" s="1627"/>
      <c r="L277" s="1627"/>
      <c r="M277" s="1627"/>
      <c r="N277" s="1627"/>
    </row>
    <row r="278" spans="2:14" x14ac:dyDescent="0.2">
      <c r="B278" s="1627"/>
      <c r="C278" s="1627"/>
      <c r="D278" s="1627"/>
      <c r="E278" s="1627"/>
      <c r="F278" s="1627"/>
      <c r="G278" s="1627"/>
      <c r="H278" s="1627"/>
      <c r="I278" s="1627"/>
      <c r="J278" s="1627"/>
      <c r="K278" s="1627"/>
      <c r="L278" s="1627"/>
      <c r="M278" s="1627"/>
      <c r="N278" s="1627"/>
    </row>
    <row r="279" spans="2:14" x14ac:dyDescent="0.2">
      <c r="B279" s="1627"/>
      <c r="C279" s="1627"/>
      <c r="D279" s="1627"/>
      <c r="E279" s="1627"/>
      <c r="F279" s="1627"/>
      <c r="G279" s="1627"/>
      <c r="H279" s="1627"/>
      <c r="I279" s="1627"/>
      <c r="J279" s="1627"/>
      <c r="K279" s="1627"/>
      <c r="L279" s="1627"/>
      <c r="M279" s="1627"/>
      <c r="N279" s="1627"/>
    </row>
    <row r="280" spans="2:14" x14ac:dyDescent="0.2">
      <c r="B280" s="1627"/>
      <c r="C280" s="1627"/>
      <c r="D280" s="1627"/>
      <c r="E280" s="1627"/>
      <c r="F280" s="1627"/>
      <c r="G280" s="1627"/>
      <c r="H280" s="1627"/>
      <c r="I280" s="1627"/>
      <c r="J280" s="1627"/>
      <c r="K280" s="1627"/>
      <c r="L280" s="1627"/>
      <c r="M280" s="1627"/>
      <c r="N280" s="1627"/>
    </row>
    <row r="281" spans="2:14" x14ac:dyDescent="0.2">
      <c r="B281" s="1627"/>
      <c r="C281" s="1627"/>
      <c r="D281" s="1627"/>
      <c r="E281" s="1627"/>
      <c r="F281" s="1627"/>
      <c r="G281" s="1627"/>
      <c r="H281" s="1627"/>
      <c r="I281" s="1627"/>
      <c r="J281" s="1627"/>
      <c r="K281" s="1627"/>
      <c r="L281" s="1627"/>
      <c r="M281" s="1627"/>
      <c r="N281" s="1627"/>
    </row>
    <row r="282" spans="2:14" x14ac:dyDescent="0.2">
      <c r="B282" s="1627"/>
      <c r="C282" s="1627"/>
      <c r="D282" s="1627"/>
      <c r="E282" s="1627"/>
      <c r="F282" s="1627"/>
      <c r="G282" s="1627"/>
      <c r="H282" s="1627"/>
      <c r="I282" s="1627"/>
      <c r="J282" s="1627"/>
      <c r="K282" s="1627"/>
      <c r="L282" s="1627"/>
      <c r="M282" s="1627"/>
      <c r="N282" s="1627"/>
    </row>
    <row r="283" spans="2:14" x14ac:dyDescent="0.2">
      <c r="B283" s="1627"/>
      <c r="C283" s="1627"/>
      <c r="D283" s="1627"/>
      <c r="E283" s="1627"/>
      <c r="F283" s="1627"/>
      <c r="G283" s="1627"/>
      <c r="H283" s="1627"/>
      <c r="I283" s="1627"/>
      <c r="J283" s="1627"/>
      <c r="K283" s="1627"/>
      <c r="L283" s="1627"/>
      <c r="M283" s="1627"/>
      <c r="N283" s="1627"/>
    </row>
    <row r="284" spans="2:14" x14ac:dyDescent="0.2">
      <c r="B284" s="1627"/>
      <c r="C284" s="1627"/>
      <c r="D284" s="1627"/>
      <c r="E284" s="1627"/>
      <c r="F284" s="1627"/>
      <c r="G284" s="1627"/>
      <c r="H284" s="1627"/>
      <c r="I284" s="1627"/>
      <c r="J284" s="1627"/>
      <c r="K284" s="1627"/>
      <c r="L284" s="1627"/>
      <c r="M284" s="1627"/>
      <c r="N284" s="1627"/>
    </row>
    <row r="285" spans="2:14" x14ac:dyDescent="0.2">
      <c r="B285" s="1627"/>
      <c r="C285" s="1627"/>
      <c r="D285" s="1627"/>
      <c r="E285" s="1627"/>
      <c r="F285" s="1627"/>
      <c r="G285" s="1627"/>
      <c r="H285" s="1627"/>
      <c r="I285" s="1627"/>
      <c r="J285" s="1627"/>
      <c r="K285" s="1627"/>
      <c r="L285" s="1627"/>
      <c r="M285" s="1627"/>
      <c r="N285" s="1627"/>
    </row>
    <row r="286" spans="2:14" x14ac:dyDescent="0.2">
      <c r="B286" s="1627"/>
      <c r="C286" s="1627"/>
      <c r="D286" s="1627"/>
      <c r="E286" s="1627"/>
      <c r="F286" s="1627"/>
      <c r="G286" s="1627"/>
      <c r="H286" s="1627"/>
      <c r="I286" s="1627"/>
      <c r="J286" s="1627"/>
      <c r="K286" s="1627"/>
      <c r="L286" s="1627"/>
      <c r="M286" s="1627"/>
      <c r="N286" s="1627"/>
    </row>
    <row r="287" spans="2:14" x14ac:dyDescent="0.2">
      <c r="B287" s="1627"/>
      <c r="C287" s="1627"/>
      <c r="D287" s="1627"/>
      <c r="E287" s="1627"/>
      <c r="F287" s="1627"/>
      <c r="G287" s="1627"/>
      <c r="H287" s="1627"/>
      <c r="I287" s="1627"/>
      <c r="J287" s="1627"/>
      <c r="K287" s="1627"/>
      <c r="L287" s="1627"/>
      <c r="M287" s="1627"/>
      <c r="N287" s="1627"/>
    </row>
    <row r="288" spans="2:14" x14ac:dyDescent="0.2">
      <c r="B288" s="1627"/>
      <c r="C288" s="1627"/>
      <c r="D288" s="1627"/>
      <c r="E288" s="1627"/>
      <c r="F288" s="1627"/>
      <c r="G288" s="1627"/>
      <c r="H288" s="1627"/>
      <c r="I288" s="1627"/>
      <c r="J288" s="1627"/>
      <c r="K288" s="1627"/>
      <c r="L288" s="1627"/>
      <c r="M288" s="1627"/>
      <c r="N288" s="1627"/>
    </row>
    <row r="289" spans="2:14" x14ac:dyDescent="0.2">
      <c r="B289" s="1627"/>
      <c r="C289" s="1627"/>
      <c r="D289" s="1627"/>
      <c r="E289" s="1627"/>
      <c r="F289" s="1627"/>
      <c r="G289" s="1627"/>
      <c r="H289" s="1627"/>
      <c r="I289" s="1627"/>
      <c r="J289" s="1627"/>
      <c r="K289" s="1627"/>
      <c r="L289" s="1627"/>
      <c r="M289" s="1627"/>
      <c r="N289" s="1627"/>
    </row>
    <row r="290" spans="2:14" x14ac:dyDescent="0.2">
      <c r="B290" s="1627"/>
      <c r="C290" s="1627"/>
      <c r="D290" s="1627"/>
      <c r="E290" s="1627"/>
      <c r="F290" s="1627"/>
      <c r="G290" s="1627"/>
      <c r="H290" s="1627"/>
      <c r="I290" s="1627"/>
      <c r="J290" s="1627"/>
      <c r="K290" s="1627"/>
      <c r="L290" s="1627"/>
      <c r="M290" s="1627"/>
      <c r="N290" s="1627"/>
    </row>
    <row r="291" spans="2:14" x14ac:dyDescent="0.2">
      <c r="B291" s="1627"/>
      <c r="C291" s="1627"/>
      <c r="D291" s="1627"/>
      <c r="E291" s="1627"/>
      <c r="F291" s="1627"/>
      <c r="G291" s="1627"/>
      <c r="H291" s="1627"/>
      <c r="I291" s="1627"/>
      <c r="J291" s="1627"/>
      <c r="K291" s="1627"/>
      <c r="L291" s="1627"/>
      <c r="M291" s="1627"/>
      <c r="N291" s="1627"/>
    </row>
    <row r="292" spans="2:14" x14ac:dyDescent="0.2">
      <c r="B292" s="1627"/>
      <c r="C292" s="1627"/>
      <c r="D292" s="1627"/>
      <c r="E292" s="1627"/>
      <c r="F292" s="1627"/>
      <c r="G292" s="1627"/>
      <c r="H292" s="1627"/>
      <c r="I292" s="1627"/>
      <c r="J292" s="1627"/>
      <c r="K292" s="1627"/>
      <c r="L292" s="1627"/>
      <c r="M292" s="1627"/>
      <c r="N292" s="1627"/>
    </row>
    <row r="293" spans="2:14" x14ac:dyDescent="0.2">
      <c r="B293" s="1627"/>
      <c r="C293" s="1627"/>
      <c r="D293" s="1627"/>
      <c r="E293" s="1627"/>
      <c r="F293" s="1627"/>
      <c r="G293" s="1627"/>
      <c r="H293" s="1627"/>
      <c r="I293" s="1627"/>
      <c r="J293" s="1627"/>
      <c r="K293" s="1627"/>
      <c r="L293" s="1627"/>
      <c r="M293" s="1627"/>
      <c r="N293" s="1627"/>
    </row>
    <row r="294" spans="2:14" x14ac:dyDescent="0.2">
      <c r="B294" s="1627"/>
      <c r="C294" s="1627"/>
      <c r="D294" s="1627"/>
      <c r="E294" s="1627"/>
      <c r="F294" s="1627"/>
      <c r="G294" s="1627"/>
      <c r="H294" s="1627"/>
      <c r="I294" s="1627"/>
      <c r="J294" s="1627"/>
      <c r="K294" s="1627"/>
      <c r="L294" s="1627"/>
      <c r="M294" s="1627"/>
      <c r="N294" s="1627"/>
    </row>
    <row r="295" spans="2:14" x14ac:dyDescent="0.2">
      <c r="B295" s="1627"/>
      <c r="C295" s="1627"/>
      <c r="D295" s="1627"/>
      <c r="E295" s="1627"/>
      <c r="F295" s="1627"/>
      <c r="G295" s="1627"/>
      <c r="H295" s="1627"/>
      <c r="I295" s="1627"/>
      <c r="J295" s="1627"/>
      <c r="K295" s="1627"/>
      <c r="L295" s="1627"/>
      <c r="M295" s="1627"/>
      <c r="N295" s="1627"/>
    </row>
    <row r="296" spans="2:14" x14ac:dyDescent="0.2">
      <c r="B296" s="1627"/>
      <c r="C296" s="1627"/>
      <c r="D296" s="1627"/>
      <c r="E296" s="1627"/>
      <c r="F296" s="1627"/>
      <c r="G296" s="1627"/>
      <c r="H296" s="1627"/>
      <c r="I296" s="1627"/>
      <c r="J296" s="1627"/>
      <c r="K296" s="1627"/>
      <c r="L296" s="1627"/>
      <c r="M296" s="1627"/>
      <c r="N296" s="1627"/>
    </row>
    <row r="297" spans="2:14" x14ac:dyDescent="0.2">
      <c r="B297" s="1627"/>
      <c r="C297" s="1627"/>
      <c r="D297" s="1627"/>
      <c r="E297" s="1627"/>
      <c r="F297" s="1627"/>
      <c r="G297" s="1627"/>
      <c r="H297" s="1627"/>
      <c r="I297" s="1627"/>
      <c r="J297" s="1627"/>
      <c r="K297" s="1627"/>
      <c r="L297" s="1627"/>
      <c r="M297" s="1627"/>
      <c r="N297" s="1627"/>
    </row>
    <row r="298" spans="2:14" x14ac:dyDescent="0.2">
      <c r="B298" s="1627"/>
      <c r="C298" s="1627"/>
      <c r="D298" s="1627"/>
      <c r="E298" s="1627"/>
      <c r="F298" s="1627"/>
      <c r="G298" s="1627"/>
      <c r="H298" s="1627"/>
      <c r="I298" s="1627"/>
      <c r="J298" s="1627"/>
      <c r="K298" s="1627"/>
      <c r="L298" s="1627"/>
      <c r="M298" s="1627"/>
      <c r="N298" s="1627"/>
    </row>
    <row r="299" spans="2:14" x14ac:dyDescent="0.2">
      <c r="B299" s="1627"/>
      <c r="C299" s="1627"/>
      <c r="D299" s="1627"/>
      <c r="E299" s="1627"/>
      <c r="F299" s="1627"/>
      <c r="G299" s="1627"/>
      <c r="H299" s="1627"/>
      <c r="I299" s="1627"/>
      <c r="J299" s="1627"/>
      <c r="K299" s="1627"/>
      <c r="L299" s="1627"/>
      <c r="M299" s="1627"/>
      <c r="N299" s="1627"/>
    </row>
    <row r="300" spans="2:14" x14ac:dyDescent="0.2">
      <c r="B300" s="1627"/>
      <c r="C300" s="1627"/>
      <c r="D300" s="1627"/>
      <c r="E300" s="1627"/>
      <c r="F300" s="1627"/>
      <c r="G300" s="1627"/>
      <c r="H300" s="1627"/>
      <c r="I300" s="1627"/>
      <c r="J300" s="1627"/>
      <c r="K300" s="1627"/>
      <c r="L300" s="1627"/>
      <c r="M300" s="1627"/>
      <c r="N300" s="1627"/>
    </row>
    <row r="301" spans="2:14" x14ac:dyDescent="0.2">
      <c r="B301" s="1627"/>
      <c r="C301" s="1627"/>
      <c r="D301" s="1627"/>
      <c r="E301" s="1627"/>
      <c r="F301" s="1627"/>
      <c r="G301" s="1627"/>
      <c r="H301" s="1627"/>
      <c r="I301" s="1627"/>
      <c r="J301" s="1627"/>
      <c r="K301" s="1627"/>
      <c r="L301" s="1627"/>
      <c r="M301" s="1627"/>
      <c r="N301" s="1627"/>
    </row>
    <row r="302" spans="2:14" x14ac:dyDescent="0.2">
      <c r="B302" s="1627"/>
      <c r="C302" s="1627"/>
      <c r="D302" s="1627"/>
      <c r="E302" s="1627"/>
      <c r="F302" s="1627"/>
      <c r="G302" s="1627"/>
      <c r="H302" s="1627"/>
      <c r="I302" s="1627"/>
      <c r="J302" s="1627"/>
      <c r="K302" s="1627"/>
      <c r="L302" s="1627"/>
      <c r="M302" s="1627"/>
      <c r="N302" s="1627"/>
    </row>
    <row r="303" spans="2:14" x14ac:dyDescent="0.2">
      <c r="B303" s="1627"/>
      <c r="C303" s="1627"/>
      <c r="D303" s="1627"/>
      <c r="E303" s="1627"/>
      <c r="F303" s="1627"/>
      <c r="G303" s="1627"/>
      <c r="H303" s="1627"/>
      <c r="I303" s="1627"/>
      <c r="J303" s="1627"/>
      <c r="K303" s="1627"/>
      <c r="L303" s="1627"/>
      <c r="M303" s="1627"/>
      <c r="N303" s="1627"/>
    </row>
    <row r="304" spans="2:14" x14ac:dyDescent="0.2">
      <c r="B304" s="1627"/>
      <c r="C304" s="1627"/>
      <c r="D304" s="1627"/>
      <c r="E304" s="1627"/>
      <c r="F304" s="1627"/>
      <c r="G304" s="1627"/>
      <c r="H304" s="1627"/>
      <c r="I304" s="1627"/>
      <c r="J304" s="1627"/>
      <c r="K304" s="1627"/>
      <c r="L304" s="1627"/>
      <c r="M304" s="1627"/>
      <c r="N304" s="1627"/>
    </row>
    <row r="305" spans="2:14" x14ac:dyDescent="0.2">
      <c r="B305" s="1627"/>
      <c r="C305" s="1627"/>
      <c r="D305" s="1627"/>
      <c r="E305" s="1627"/>
      <c r="F305" s="1627"/>
      <c r="G305" s="1627"/>
      <c r="H305" s="1627"/>
      <c r="I305" s="1627"/>
      <c r="J305" s="1627"/>
      <c r="K305" s="1627"/>
      <c r="L305" s="1627"/>
      <c r="M305" s="1627"/>
      <c r="N305" s="1627"/>
    </row>
    <row r="306" spans="2:14" x14ac:dyDescent="0.2">
      <c r="B306" s="1627"/>
      <c r="C306" s="1627"/>
      <c r="D306" s="1627"/>
      <c r="E306" s="1627"/>
      <c r="F306" s="1627"/>
      <c r="G306" s="1627"/>
      <c r="H306" s="1627"/>
      <c r="I306" s="1627"/>
      <c r="J306" s="1627"/>
      <c r="K306" s="1627"/>
      <c r="L306" s="1627"/>
      <c r="M306" s="1627"/>
      <c r="N306" s="1627"/>
    </row>
    <row r="307" spans="2:14" x14ac:dyDescent="0.2">
      <c r="B307" s="1627"/>
      <c r="C307" s="1627"/>
      <c r="D307" s="1627"/>
      <c r="E307" s="1627"/>
      <c r="F307" s="1627"/>
      <c r="G307" s="1627"/>
      <c r="H307" s="1627"/>
      <c r="I307" s="1627"/>
      <c r="J307" s="1627"/>
      <c r="K307" s="1627"/>
      <c r="L307" s="1627"/>
      <c r="M307" s="1627"/>
      <c r="N307" s="1627"/>
    </row>
    <row r="308" spans="2:14" x14ac:dyDescent="0.2">
      <c r="B308" s="1627"/>
      <c r="C308" s="1627"/>
      <c r="D308" s="1627"/>
      <c r="E308" s="1627"/>
      <c r="F308" s="1627"/>
      <c r="G308" s="1627"/>
      <c r="H308" s="1627"/>
      <c r="I308" s="1627"/>
      <c r="J308" s="1627"/>
      <c r="K308" s="1627"/>
      <c r="L308" s="1627"/>
      <c r="M308" s="1627"/>
      <c r="N308" s="1627"/>
    </row>
    <row r="309" spans="2:14" x14ac:dyDescent="0.2">
      <c r="B309" s="1627"/>
      <c r="C309" s="1627"/>
      <c r="D309" s="1627"/>
      <c r="E309" s="1627"/>
      <c r="F309" s="1627"/>
      <c r="G309" s="1627"/>
      <c r="H309" s="1627"/>
      <c r="I309" s="1627"/>
      <c r="J309" s="1627"/>
      <c r="K309" s="1627"/>
      <c r="L309" s="1627"/>
      <c r="M309" s="1627"/>
      <c r="N309" s="1627"/>
    </row>
    <row r="310" spans="2:14" x14ac:dyDescent="0.2">
      <c r="B310" s="1627"/>
      <c r="C310" s="1627"/>
      <c r="D310" s="1627"/>
      <c r="E310" s="1627"/>
      <c r="F310" s="1627"/>
      <c r="G310" s="1627"/>
      <c r="H310" s="1627"/>
      <c r="I310" s="1627"/>
      <c r="J310" s="1627"/>
      <c r="K310" s="1627"/>
      <c r="L310" s="1627"/>
      <c r="M310" s="1627"/>
      <c r="N310" s="1627"/>
    </row>
    <row r="311" spans="2:14" x14ac:dyDescent="0.2">
      <c r="B311" s="1627"/>
      <c r="C311" s="1627"/>
      <c r="D311" s="1627"/>
      <c r="E311" s="1627"/>
      <c r="F311" s="1627"/>
      <c r="G311" s="1627"/>
      <c r="H311" s="1627"/>
      <c r="I311" s="1627"/>
      <c r="J311" s="1627"/>
      <c r="K311" s="1627"/>
      <c r="L311" s="1627"/>
      <c r="M311" s="1627"/>
      <c r="N311" s="1627"/>
    </row>
    <row r="312" spans="2:14" x14ac:dyDescent="0.2">
      <c r="B312" s="1627"/>
      <c r="C312" s="1627"/>
      <c r="D312" s="1627"/>
      <c r="E312" s="1627"/>
      <c r="F312" s="1627"/>
      <c r="G312" s="1627"/>
      <c r="H312" s="1627"/>
      <c r="I312" s="1627"/>
      <c r="J312" s="1627"/>
      <c r="K312" s="1627"/>
      <c r="L312" s="1627"/>
      <c r="M312" s="1627"/>
      <c r="N312" s="1627"/>
    </row>
    <row r="313" spans="2:14" x14ac:dyDescent="0.2">
      <c r="B313" s="1627"/>
      <c r="C313" s="1627"/>
      <c r="D313" s="1627"/>
      <c r="E313" s="1627"/>
      <c r="F313" s="1627"/>
      <c r="G313" s="1627"/>
      <c r="H313" s="1627"/>
      <c r="I313" s="1627"/>
      <c r="J313" s="1627"/>
      <c r="K313" s="1627"/>
      <c r="L313" s="1627"/>
      <c r="M313" s="1627"/>
      <c r="N313" s="1627"/>
    </row>
    <row r="314" spans="2:14" x14ac:dyDescent="0.2">
      <c r="B314" s="1627"/>
      <c r="C314" s="1627"/>
      <c r="D314" s="1627"/>
      <c r="E314" s="1627"/>
      <c r="F314" s="1627"/>
      <c r="G314" s="1627"/>
      <c r="H314" s="1627"/>
      <c r="I314" s="1627"/>
      <c r="J314" s="1627"/>
      <c r="K314" s="1627"/>
      <c r="L314" s="1627"/>
      <c r="M314" s="1627"/>
      <c r="N314" s="1627"/>
    </row>
    <row r="315" spans="2:14" x14ac:dyDescent="0.2">
      <c r="B315" s="1627"/>
      <c r="C315" s="1627"/>
      <c r="D315" s="1627"/>
      <c r="E315" s="1627"/>
      <c r="F315" s="1627"/>
      <c r="G315" s="1627"/>
      <c r="H315" s="1627"/>
      <c r="I315" s="1627"/>
      <c r="J315" s="1627"/>
      <c r="K315" s="1627"/>
      <c r="L315" s="1627"/>
      <c r="M315" s="1627"/>
      <c r="N315" s="1627"/>
    </row>
    <row r="316" spans="2:14" x14ac:dyDescent="0.2">
      <c r="B316" s="1627"/>
      <c r="C316" s="1627"/>
      <c r="D316" s="1627"/>
      <c r="E316" s="1627"/>
      <c r="F316" s="1627"/>
      <c r="G316" s="1627"/>
      <c r="H316" s="1627"/>
      <c r="I316" s="1627"/>
      <c r="J316" s="1627"/>
      <c r="K316" s="1627"/>
      <c r="L316" s="1627"/>
      <c r="M316" s="1627"/>
      <c r="N316" s="1627"/>
    </row>
    <row r="317" spans="2:14" x14ac:dyDescent="0.2">
      <c r="B317" s="1627"/>
      <c r="C317" s="1627"/>
      <c r="D317" s="1627"/>
      <c r="E317" s="1627"/>
      <c r="F317" s="1627"/>
      <c r="G317" s="1627"/>
      <c r="H317" s="1627"/>
      <c r="I317" s="1627"/>
      <c r="J317" s="1627"/>
      <c r="K317" s="1627"/>
      <c r="L317" s="1627"/>
      <c r="M317" s="1627"/>
      <c r="N317" s="1627"/>
    </row>
    <row r="318" spans="2:14" x14ac:dyDescent="0.2">
      <c r="B318" s="1627"/>
      <c r="C318" s="1627"/>
      <c r="D318" s="1627"/>
      <c r="E318" s="1627"/>
      <c r="F318" s="1627"/>
      <c r="G318" s="1627"/>
      <c r="H318" s="1627"/>
      <c r="I318" s="1627"/>
      <c r="J318" s="1627"/>
      <c r="K318" s="1627"/>
      <c r="L318" s="1627"/>
      <c r="M318" s="1627"/>
      <c r="N318" s="1627"/>
    </row>
    <row r="319" spans="2:14" x14ac:dyDescent="0.2">
      <c r="B319" s="1627"/>
      <c r="C319" s="1627"/>
      <c r="D319" s="1627"/>
      <c r="E319" s="1627"/>
      <c r="F319" s="1627"/>
      <c r="G319" s="1627"/>
      <c r="H319" s="1627"/>
      <c r="I319" s="1627"/>
      <c r="J319" s="1627"/>
      <c r="K319" s="1627"/>
      <c r="L319" s="1627"/>
      <c r="M319" s="1627"/>
      <c r="N319" s="1627"/>
    </row>
    <row r="320" spans="2:14" x14ac:dyDescent="0.2">
      <c r="B320" s="1627"/>
      <c r="C320" s="1627"/>
      <c r="D320" s="1627"/>
      <c r="E320" s="1627"/>
      <c r="F320" s="1627"/>
      <c r="G320" s="1627"/>
      <c r="H320" s="1627"/>
      <c r="I320" s="1627"/>
      <c r="J320" s="1627"/>
      <c r="K320" s="1627"/>
      <c r="L320" s="1627"/>
      <c r="M320" s="1627"/>
      <c r="N320" s="1627"/>
    </row>
    <row r="321" spans="2:14" x14ac:dyDescent="0.2">
      <c r="B321" s="1627"/>
      <c r="C321" s="1627"/>
      <c r="D321" s="1627"/>
      <c r="E321" s="1627"/>
      <c r="F321" s="1627"/>
      <c r="G321" s="1627"/>
      <c r="H321" s="1627"/>
      <c r="I321" s="1627"/>
      <c r="J321" s="1627"/>
      <c r="K321" s="1627"/>
      <c r="L321" s="1627"/>
      <c r="M321" s="1627"/>
      <c r="N321" s="1627"/>
    </row>
    <row r="322" spans="2:14" x14ac:dyDescent="0.2">
      <c r="B322" s="1627"/>
      <c r="C322" s="1627"/>
      <c r="D322" s="1627"/>
      <c r="E322" s="1627"/>
      <c r="F322" s="1627"/>
      <c r="G322" s="1627"/>
      <c r="H322" s="1627"/>
      <c r="I322" s="1627"/>
      <c r="J322" s="1627"/>
      <c r="K322" s="1627"/>
      <c r="L322" s="1627"/>
      <c r="M322" s="1627"/>
      <c r="N322" s="1627"/>
    </row>
    <row r="323" spans="2:14" x14ac:dyDescent="0.2">
      <c r="B323" s="1627"/>
      <c r="C323" s="1627"/>
      <c r="D323" s="1627"/>
      <c r="E323" s="1627"/>
      <c r="F323" s="1627"/>
      <c r="G323" s="1627"/>
      <c r="H323" s="1627"/>
      <c r="I323" s="1627"/>
      <c r="J323" s="1627"/>
      <c r="K323" s="1627"/>
      <c r="L323" s="1627"/>
      <c r="M323" s="1627"/>
      <c r="N323" s="1627"/>
    </row>
    <row r="324" spans="2:14" x14ac:dyDescent="0.2">
      <c r="B324" s="1627"/>
      <c r="C324" s="1627"/>
      <c r="D324" s="1627"/>
      <c r="E324" s="1627"/>
      <c r="F324" s="1627"/>
      <c r="G324" s="1627"/>
      <c r="H324" s="1627"/>
      <c r="I324" s="1627"/>
      <c r="J324" s="1627"/>
      <c r="K324" s="1627"/>
      <c r="L324" s="1627"/>
      <c r="M324" s="1627"/>
      <c r="N324" s="1627"/>
    </row>
    <row r="325" spans="2:14" x14ac:dyDescent="0.2">
      <c r="B325" s="1627"/>
      <c r="C325" s="1627"/>
      <c r="D325" s="1627"/>
      <c r="E325" s="1627"/>
      <c r="F325" s="1627"/>
      <c r="G325" s="1627"/>
      <c r="H325" s="1627"/>
      <c r="I325" s="1627"/>
      <c r="J325" s="1627"/>
      <c r="K325" s="1627"/>
      <c r="L325" s="1627"/>
      <c r="M325" s="1627"/>
      <c r="N325" s="1627"/>
    </row>
    <row r="326" spans="2:14" x14ac:dyDescent="0.2">
      <c r="B326" s="1627"/>
      <c r="C326" s="1627"/>
      <c r="D326" s="1627"/>
      <c r="E326" s="1627"/>
      <c r="F326" s="1627"/>
      <c r="G326" s="1627"/>
      <c r="H326" s="1627"/>
      <c r="I326" s="1627"/>
      <c r="J326" s="1627"/>
      <c r="K326" s="1627"/>
      <c r="L326" s="1627"/>
      <c r="M326" s="1627"/>
      <c r="N326" s="1627"/>
    </row>
    <row r="327" spans="2:14" x14ac:dyDescent="0.2">
      <c r="B327" s="1627"/>
      <c r="C327" s="1627"/>
      <c r="D327" s="1627"/>
      <c r="E327" s="1627"/>
      <c r="F327" s="1627"/>
      <c r="G327" s="1627"/>
      <c r="H327" s="1627"/>
      <c r="I327" s="1627"/>
      <c r="J327" s="1627"/>
      <c r="K327" s="1627"/>
      <c r="L327" s="1627"/>
      <c r="M327" s="1627"/>
      <c r="N327" s="1627"/>
    </row>
    <row r="328" spans="2:14" x14ac:dyDescent="0.2">
      <c r="B328" s="1627"/>
      <c r="C328" s="1627"/>
      <c r="D328" s="1627"/>
      <c r="E328" s="1627"/>
      <c r="F328" s="1627"/>
      <c r="G328" s="1627"/>
      <c r="H328" s="1627"/>
      <c r="I328" s="1627"/>
      <c r="J328" s="1627"/>
      <c r="K328" s="1627"/>
      <c r="L328" s="1627"/>
      <c r="M328" s="1627"/>
      <c r="N328" s="1627"/>
    </row>
    <row r="329" spans="2:14" x14ac:dyDescent="0.2">
      <c r="B329" s="1627"/>
      <c r="C329" s="1627"/>
      <c r="D329" s="1627"/>
      <c r="E329" s="1627"/>
      <c r="F329" s="1627"/>
      <c r="G329" s="1627"/>
      <c r="H329" s="1627"/>
      <c r="I329" s="1627"/>
      <c r="J329" s="1627"/>
      <c r="K329" s="1627"/>
      <c r="L329" s="1627"/>
      <c r="M329" s="1627"/>
      <c r="N329" s="1627"/>
    </row>
    <row r="330" spans="2:14" x14ac:dyDescent="0.2">
      <c r="B330" s="1627"/>
      <c r="C330" s="1627"/>
      <c r="D330" s="1627"/>
      <c r="E330" s="1627"/>
      <c r="F330" s="1627"/>
      <c r="G330" s="1627"/>
      <c r="H330" s="1627"/>
      <c r="I330" s="1627"/>
      <c r="J330" s="1627"/>
      <c r="K330" s="1627"/>
      <c r="L330" s="1627"/>
      <c r="M330" s="1627"/>
      <c r="N330" s="1627"/>
    </row>
    <row r="331" spans="2:14" x14ac:dyDescent="0.2">
      <c r="B331" s="1627"/>
      <c r="C331" s="1627"/>
      <c r="D331" s="1627"/>
      <c r="E331" s="1627"/>
      <c r="F331" s="1627"/>
      <c r="G331" s="1627"/>
      <c r="H331" s="1627"/>
      <c r="I331" s="1627"/>
      <c r="J331" s="1627"/>
      <c r="K331" s="1627"/>
      <c r="L331" s="1627"/>
      <c r="M331" s="1627"/>
      <c r="N331" s="1627"/>
    </row>
    <row r="332" spans="2:14" x14ac:dyDescent="0.2">
      <c r="B332" s="1627"/>
      <c r="C332" s="1627"/>
      <c r="D332" s="1627"/>
      <c r="E332" s="1627"/>
      <c r="F332" s="1627"/>
      <c r="G332" s="1627"/>
      <c r="H332" s="1627"/>
      <c r="I332" s="1627"/>
      <c r="J332" s="1627"/>
      <c r="K332" s="1627"/>
      <c r="L332" s="1627"/>
      <c r="M332" s="1627"/>
      <c r="N332" s="1627"/>
    </row>
    <row r="333" spans="2:14" x14ac:dyDescent="0.2">
      <c r="B333" s="1627"/>
      <c r="C333" s="1627"/>
      <c r="D333" s="1627"/>
      <c r="E333" s="1627"/>
      <c r="F333" s="1627"/>
      <c r="G333" s="1627"/>
      <c r="H333" s="1627"/>
      <c r="I333" s="1627"/>
      <c r="J333" s="1627"/>
      <c r="K333" s="1627"/>
      <c r="L333" s="1627"/>
      <c r="M333" s="1627"/>
      <c r="N333" s="1627"/>
    </row>
    <row r="334" spans="2:14" x14ac:dyDescent="0.2">
      <c r="B334" s="1627"/>
      <c r="C334" s="1627"/>
      <c r="D334" s="1627"/>
      <c r="E334" s="1627"/>
      <c r="F334" s="1627"/>
      <c r="G334" s="1627"/>
      <c r="H334" s="1627"/>
      <c r="I334" s="1627"/>
      <c r="J334" s="1627"/>
      <c r="K334" s="1627"/>
      <c r="L334" s="1627"/>
      <c r="M334" s="1627"/>
      <c r="N334" s="1627"/>
    </row>
    <row r="335" spans="2:14" x14ac:dyDescent="0.2">
      <c r="B335" s="1627"/>
      <c r="C335" s="1627"/>
      <c r="D335" s="1627"/>
      <c r="E335" s="1627"/>
      <c r="F335" s="1627"/>
      <c r="G335" s="1627"/>
      <c r="H335" s="1627"/>
      <c r="I335" s="1627"/>
      <c r="J335" s="1627"/>
      <c r="K335" s="1627"/>
      <c r="L335" s="1627"/>
      <c r="M335" s="1627"/>
      <c r="N335" s="1627"/>
    </row>
    <row r="336" spans="2:14" x14ac:dyDescent="0.2">
      <c r="B336" s="1627"/>
      <c r="C336" s="1627"/>
      <c r="D336" s="1627"/>
      <c r="E336" s="1627"/>
      <c r="F336" s="1627"/>
      <c r="G336" s="1627"/>
      <c r="H336" s="1627"/>
      <c r="I336" s="1627"/>
      <c r="J336" s="1627"/>
      <c r="K336" s="1627"/>
      <c r="L336" s="1627"/>
      <c r="M336" s="1627"/>
      <c r="N336" s="1627"/>
    </row>
    <row r="337" spans="2:14" x14ac:dyDescent="0.2">
      <c r="B337" s="1627"/>
      <c r="C337" s="1627"/>
      <c r="D337" s="1627"/>
      <c r="E337" s="1627"/>
      <c r="F337" s="1627"/>
      <c r="G337" s="1627"/>
      <c r="H337" s="1627"/>
      <c r="I337" s="1627"/>
      <c r="J337" s="1627"/>
      <c r="K337" s="1627"/>
      <c r="L337" s="1627"/>
      <c r="M337" s="1627"/>
      <c r="N337" s="1627"/>
    </row>
    <row r="338" spans="2:14" x14ac:dyDescent="0.2">
      <c r="B338" s="1627"/>
      <c r="C338" s="1627"/>
      <c r="D338" s="1627"/>
      <c r="E338" s="1627"/>
      <c r="F338" s="1627"/>
      <c r="G338" s="1627"/>
      <c r="H338" s="1627"/>
      <c r="I338" s="1627"/>
      <c r="J338" s="1627"/>
      <c r="K338" s="1627"/>
      <c r="L338" s="1627"/>
      <c r="M338" s="1627"/>
      <c r="N338" s="1627"/>
    </row>
    <row r="339" spans="2:14" x14ac:dyDescent="0.2">
      <c r="B339" s="1627"/>
      <c r="C339" s="1627"/>
      <c r="D339" s="1627"/>
      <c r="E339" s="1627"/>
      <c r="F339" s="1627"/>
      <c r="G339" s="1627"/>
      <c r="H339" s="1627"/>
      <c r="I339" s="1627"/>
      <c r="J339" s="1627"/>
      <c r="K339" s="1627"/>
      <c r="L339" s="1627"/>
      <c r="M339" s="1627"/>
      <c r="N339" s="1627"/>
    </row>
    <row r="340" spans="2:14" x14ac:dyDescent="0.2">
      <c r="B340" s="1627"/>
      <c r="C340" s="1627"/>
      <c r="D340" s="1627"/>
      <c r="E340" s="1627"/>
      <c r="F340" s="1627"/>
      <c r="G340" s="1627"/>
      <c r="H340" s="1627"/>
      <c r="I340" s="1627"/>
      <c r="J340" s="1627"/>
      <c r="K340" s="1627"/>
      <c r="L340" s="1627"/>
      <c r="M340" s="1627"/>
      <c r="N340" s="1627"/>
    </row>
    <row r="341" spans="2:14" x14ac:dyDescent="0.2">
      <c r="B341" s="1627"/>
      <c r="C341" s="1627"/>
      <c r="D341" s="1627"/>
      <c r="E341" s="1627"/>
      <c r="F341" s="1627"/>
      <c r="G341" s="1627"/>
      <c r="H341" s="1627"/>
      <c r="I341" s="1627"/>
      <c r="J341" s="1627"/>
      <c r="K341" s="1627"/>
      <c r="L341" s="1627"/>
      <c r="M341" s="1627"/>
      <c r="N341" s="1627"/>
    </row>
    <row r="342" spans="2:14" x14ac:dyDescent="0.2">
      <c r="B342" s="1627"/>
      <c r="C342" s="1627"/>
      <c r="D342" s="1627"/>
      <c r="E342" s="1627"/>
      <c r="F342" s="1627"/>
      <c r="G342" s="1627"/>
      <c r="H342" s="1627"/>
      <c r="I342" s="1627"/>
      <c r="J342" s="1627"/>
      <c r="K342" s="1627"/>
      <c r="L342" s="1627"/>
      <c r="M342" s="1627"/>
      <c r="N342" s="1627"/>
    </row>
    <row r="343" spans="2:14" x14ac:dyDescent="0.2">
      <c r="B343" s="1627"/>
      <c r="C343" s="1627"/>
      <c r="D343" s="1627"/>
      <c r="E343" s="1627"/>
      <c r="F343" s="1627"/>
      <c r="G343" s="1627"/>
      <c r="H343" s="1627"/>
      <c r="I343" s="1627"/>
      <c r="J343" s="1627"/>
      <c r="K343" s="1627"/>
      <c r="L343" s="1627"/>
      <c r="M343" s="1627"/>
      <c r="N343" s="1627"/>
    </row>
    <row r="344" spans="2:14" x14ac:dyDescent="0.2">
      <c r="B344" s="1627"/>
      <c r="C344" s="1627"/>
      <c r="D344" s="1627"/>
      <c r="E344" s="1627"/>
      <c r="F344" s="1627"/>
      <c r="G344" s="1627"/>
      <c r="H344" s="1627"/>
      <c r="I344" s="1627"/>
      <c r="J344" s="1627"/>
      <c r="K344" s="1627"/>
      <c r="L344" s="1627"/>
      <c r="M344" s="1627"/>
      <c r="N344" s="1627"/>
    </row>
    <row r="345" spans="2:14" x14ac:dyDescent="0.2">
      <c r="B345" s="1627"/>
      <c r="C345" s="1627"/>
      <c r="D345" s="1627"/>
      <c r="E345" s="1627"/>
      <c r="F345" s="1627"/>
      <c r="G345" s="1627"/>
      <c r="H345" s="1627"/>
      <c r="I345" s="1627"/>
      <c r="J345" s="1627"/>
      <c r="K345" s="1627"/>
      <c r="L345" s="1627"/>
      <c r="M345" s="1627"/>
      <c r="N345" s="1627"/>
    </row>
    <row r="346" spans="2:14" x14ac:dyDescent="0.2">
      <c r="B346" s="1627"/>
      <c r="C346" s="1627"/>
      <c r="D346" s="1627"/>
      <c r="E346" s="1627"/>
      <c r="F346" s="1627"/>
      <c r="G346" s="1627"/>
      <c r="H346" s="1627"/>
      <c r="I346" s="1627"/>
      <c r="J346" s="1627"/>
      <c r="K346" s="1627"/>
      <c r="L346" s="1627"/>
      <c r="M346" s="1627"/>
      <c r="N346" s="1627"/>
    </row>
    <row r="347" spans="2:14" x14ac:dyDescent="0.2">
      <c r="B347" s="1627"/>
      <c r="C347" s="1627"/>
      <c r="D347" s="1627"/>
      <c r="E347" s="1627"/>
      <c r="F347" s="1627"/>
      <c r="G347" s="1627"/>
      <c r="H347" s="1627"/>
      <c r="I347" s="1627"/>
      <c r="J347" s="1627"/>
      <c r="K347" s="1627"/>
      <c r="L347" s="1627"/>
      <c r="M347" s="1627"/>
      <c r="N347" s="1627"/>
    </row>
    <row r="348" spans="2:14" x14ac:dyDescent="0.2">
      <c r="B348" s="1627"/>
      <c r="C348" s="1627"/>
      <c r="D348" s="1627"/>
      <c r="E348" s="1627"/>
      <c r="F348" s="1627"/>
      <c r="G348" s="1627"/>
      <c r="H348" s="1627"/>
      <c r="I348" s="1627"/>
      <c r="J348" s="1627"/>
      <c r="K348" s="1627"/>
      <c r="L348" s="1627"/>
      <c r="M348" s="1627"/>
      <c r="N348" s="1627"/>
    </row>
    <row r="349" spans="2:14" x14ac:dyDescent="0.2">
      <c r="B349" s="1627"/>
      <c r="C349" s="1627"/>
      <c r="D349" s="1627"/>
      <c r="E349" s="1627"/>
      <c r="F349" s="1627"/>
      <c r="G349" s="1627"/>
      <c r="H349" s="1627"/>
      <c r="I349" s="1627"/>
      <c r="J349" s="1627"/>
      <c r="K349" s="1627"/>
      <c r="L349" s="1627"/>
      <c r="M349" s="1627"/>
      <c r="N349" s="1627"/>
    </row>
    <row r="350" spans="2:14" x14ac:dyDescent="0.2">
      <c r="B350" s="1627"/>
      <c r="C350" s="1627"/>
      <c r="D350" s="1627"/>
      <c r="E350" s="1627"/>
      <c r="F350" s="1627"/>
      <c r="G350" s="1627"/>
      <c r="H350" s="1627"/>
      <c r="I350" s="1627"/>
      <c r="J350" s="1627"/>
      <c r="K350" s="1627"/>
      <c r="L350" s="1627"/>
      <c r="M350" s="1627"/>
      <c r="N350" s="1627"/>
    </row>
    <row r="351" spans="2:14" x14ac:dyDescent="0.2">
      <c r="B351" s="1627"/>
      <c r="C351" s="1627"/>
      <c r="D351" s="1627"/>
      <c r="E351" s="1627"/>
      <c r="F351" s="1627"/>
      <c r="G351" s="1627"/>
      <c r="H351" s="1627"/>
      <c r="I351" s="1627"/>
      <c r="J351" s="1627"/>
      <c r="K351" s="1627"/>
      <c r="L351" s="1627"/>
      <c r="M351" s="1627"/>
      <c r="N351" s="1627"/>
    </row>
    <row r="352" spans="2:14" x14ac:dyDescent="0.2">
      <c r="B352" s="1627"/>
      <c r="C352" s="1627"/>
      <c r="D352" s="1627"/>
      <c r="E352" s="1627"/>
      <c r="F352" s="1627"/>
      <c r="G352" s="1627"/>
      <c r="H352" s="1627"/>
      <c r="I352" s="1627"/>
      <c r="J352" s="1627"/>
      <c r="K352" s="1627"/>
      <c r="L352" s="1627"/>
      <c r="M352" s="1627"/>
      <c r="N352" s="1627"/>
    </row>
    <row r="353" spans="2:14" x14ac:dyDescent="0.2">
      <c r="B353" s="1627"/>
      <c r="C353" s="1627"/>
      <c r="D353" s="1627"/>
      <c r="E353" s="1627"/>
      <c r="F353" s="1627"/>
      <c r="G353" s="1627"/>
      <c r="H353" s="1627"/>
      <c r="I353" s="1627"/>
      <c r="J353" s="1627"/>
      <c r="K353" s="1627"/>
      <c r="L353" s="1627"/>
      <c r="M353" s="1627"/>
      <c r="N353" s="1627"/>
    </row>
    <row r="354" spans="2:14" x14ac:dyDescent="0.2">
      <c r="B354" s="1627"/>
      <c r="C354" s="1627"/>
      <c r="D354" s="1627"/>
      <c r="E354" s="1627"/>
      <c r="F354" s="1627"/>
      <c r="G354" s="1627"/>
      <c r="H354" s="1627"/>
      <c r="I354" s="1627"/>
      <c r="J354" s="1627"/>
      <c r="K354" s="1627"/>
      <c r="L354" s="1627"/>
      <c r="M354" s="1627"/>
      <c r="N354" s="1627"/>
    </row>
    <row r="355" spans="2:14" x14ac:dyDescent="0.2">
      <c r="B355" s="1627"/>
      <c r="C355" s="1627"/>
      <c r="D355" s="1627"/>
      <c r="E355" s="1627"/>
      <c r="F355" s="1627"/>
      <c r="G355" s="1627"/>
      <c r="H355" s="1627"/>
      <c r="I355" s="1627"/>
      <c r="J355" s="1627"/>
      <c r="K355" s="1627"/>
      <c r="L355" s="1627"/>
      <c r="M355" s="1627"/>
      <c r="N355" s="1627"/>
    </row>
    <row r="356" spans="2:14" x14ac:dyDescent="0.2">
      <c r="B356" s="1627"/>
      <c r="C356" s="1627"/>
      <c r="D356" s="1627"/>
      <c r="E356" s="1627"/>
      <c r="F356" s="1627"/>
      <c r="G356" s="1627"/>
      <c r="H356" s="1627"/>
      <c r="I356" s="1627"/>
      <c r="J356" s="1627"/>
      <c r="K356" s="1627"/>
      <c r="L356" s="1627"/>
      <c r="M356" s="1627"/>
      <c r="N356" s="1627"/>
    </row>
    <row r="357" spans="2:14" x14ac:dyDescent="0.2">
      <c r="B357" s="1627"/>
      <c r="C357" s="1627"/>
      <c r="D357" s="1627"/>
      <c r="E357" s="1627"/>
      <c r="F357" s="1627"/>
      <c r="G357" s="1627"/>
      <c r="H357" s="1627"/>
      <c r="I357" s="1627"/>
      <c r="J357" s="1627"/>
      <c r="K357" s="1627"/>
      <c r="L357" s="1627"/>
      <c r="M357" s="1627"/>
      <c r="N357" s="1627"/>
    </row>
    <row r="358" spans="2:14" x14ac:dyDescent="0.2">
      <c r="B358" s="1627"/>
      <c r="C358" s="1627"/>
      <c r="D358" s="1627"/>
      <c r="E358" s="1627"/>
      <c r="F358" s="1627"/>
      <c r="G358" s="1627"/>
      <c r="H358" s="1627"/>
      <c r="I358" s="1627"/>
      <c r="J358" s="1627"/>
      <c r="K358" s="1627"/>
      <c r="L358" s="1627"/>
      <c r="M358" s="1627"/>
      <c r="N358" s="1627"/>
    </row>
    <row r="359" spans="2:14" x14ac:dyDescent="0.2">
      <c r="B359" s="1627"/>
      <c r="C359" s="1627"/>
      <c r="D359" s="1627"/>
      <c r="E359" s="1627"/>
      <c r="F359" s="1627"/>
      <c r="G359" s="1627"/>
      <c r="H359" s="1627"/>
      <c r="I359" s="1627"/>
      <c r="J359" s="1627"/>
      <c r="K359" s="1627"/>
      <c r="L359" s="1627"/>
      <c r="M359" s="1627"/>
      <c r="N359" s="1627"/>
    </row>
    <row r="360" spans="2:14" x14ac:dyDescent="0.2">
      <c r="B360" s="1627"/>
      <c r="C360" s="1627"/>
      <c r="D360" s="1627"/>
      <c r="E360" s="1627"/>
      <c r="F360" s="1627"/>
      <c r="G360" s="1627"/>
      <c r="H360" s="1627"/>
      <c r="I360" s="1627"/>
      <c r="J360" s="1627"/>
      <c r="K360" s="1627"/>
      <c r="L360" s="1627"/>
      <c r="M360" s="1627"/>
      <c r="N360" s="1627"/>
    </row>
    <row r="361" spans="2:14" x14ac:dyDescent="0.2">
      <c r="B361" s="1627"/>
      <c r="C361" s="1627"/>
      <c r="D361" s="1627"/>
      <c r="E361" s="1627"/>
      <c r="F361" s="1627"/>
      <c r="G361" s="1627"/>
      <c r="H361" s="1627"/>
      <c r="I361" s="1627"/>
      <c r="J361" s="1627"/>
      <c r="K361" s="1627"/>
      <c r="L361" s="1627"/>
      <c r="M361" s="1627"/>
      <c r="N361" s="1627"/>
    </row>
    <row r="362" spans="2:14" x14ac:dyDescent="0.2">
      <c r="B362" s="1627"/>
      <c r="C362" s="1627"/>
      <c r="D362" s="1627"/>
      <c r="E362" s="1627"/>
      <c r="F362" s="1627"/>
      <c r="G362" s="1627"/>
      <c r="H362" s="1627"/>
      <c r="I362" s="1627"/>
      <c r="J362" s="1627"/>
      <c r="K362" s="1627"/>
      <c r="L362" s="1627"/>
      <c r="M362" s="1627"/>
      <c r="N362" s="1627"/>
    </row>
    <row r="363" spans="2:14" x14ac:dyDescent="0.2">
      <c r="B363" s="1627"/>
      <c r="C363" s="1627"/>
      <c r="D363" s="1627"/>
      <c r="E363" s="1627"/>
      <c r="F363" s="1627"/>
      <c r="G363" s="1627"/>
      <c r="H363" s="1627"/>
      <c r="I363" s="1627"/>
      <c r="J363" s="1627"/>
      <c r="K363" s="1627"/>
      <c r="L363" s="1627"/>
      <c r="M363" s="1627"/>
      <c r="N363" s="1627"/>
    </row>
    <row r="364" spans="2:14" x14ac:dyDescent="0.2">
      <c r="B364" s="1627"/>
      <c r="C364" s="1627"/>
      <c r="D364" s="1627"/>
      <c r="E364" s="1627"/>
      <c r="F364" s="1627"/>
      <c r="G364" s="1627"/>
      <c r="H364" s="1627"/>
      <c r="I364" s="1627"/>
      <c r="J364" s="1627"/>
      <c r="K364" s="1627"/>
      <c r="L364" s="1627"/>
      <c r="M364" s="1627"/>
      <c r="N364" s="1627"/>
    </row>
    <row r="365" spans="2:14" x14ac:dyDescent="0.2">
      <c r="B365" s="1627"/>
      <c r="C365" s="1627"/>
      <c r="D365" s="1627"/>
      <c r="E365" s="1627"/>
      <c r="F365" s="1627"/>
      <c r="G365" s="1627"/>
      <c r="H365" s="1627"/>
      <c r="I365" s="1627"/>
      <c r="J365" s="1627"/>
      <c r="K365" s="1627"/>
      <c r="L365" s="1627"/>
      <c r="M365" s="1627"/>
      <c r="N365" s="1627"/>
    </row>
    <row r="366" spans="2:14" x14ac:dyDescent="0.2">
      <c r="B366" s="1627"/>
      <c r="C366" s="1627"/>
      <c r="D366" s="1627"/>
      <c r="E366" s="1627"/>
      <c r="F366" s="1627"/>
      <c r="G366" s="1627"/>
      <c r="H366" s="1627"/>
      <c r="I366" s="1627"/>
      <c r="J366" s="1627"/>
      <c r="K366" s="1627"/>
      <c r="L366" s="1627"/>
      <c r="M366" s="1627"/>
      <c r="N366" s="1627"/>
    </row>
    <row r="367" spans="2:14" x14ac:dyDescent="0.2">
      <c r="B367" s="1627"/>
      <c r="C367" s="1627"/>
      <c r="D367" s="1627"/>
      <c r="E367" s="1627"/>
      <c r="F367" s="1627"/>
      <c r="G367" s="1627"/>
      <c r="H367" s="1627"/>
      <c r="I367" s="1627"/>
      <c r="J367" s="1627"/>
      <c r="K367" s="1627"/>
      <c r="L367" s="1627"/>
      <c r="M367" s="1627"/>
      <c r="N367" s="1627"/>
    </row>
    <row r="368" spans="2:14" x14ac:dyDescent="0.2">
      <c r="B368" s="1627"/>
      <c r="C368" s="1627"/>
      <c r="D368" s="1627"/>
      <c r="E368" s="1627"/>
      <c r="F368" s="1627"/>
      <c r="G368" s="1627"/>
      <c r="H368" s="1627"/>
      <c r="I368" s="1627"/>
      <c r="J368" s="1627"/>
      <c r="K368" s="1627"/>
      <c r="L368" s="1627"/>
      <c r="M368" s="1627"/>
      <c r="N368" s="1627"/>
    </row>
    <row r="369" spans="2:14" x14ac:dyDescent="0.2">
      <c r="B369" s="1627"/>
      <c r="C369" s="1627"/>
      <c r="D369" s="1627"/>
      <c r="E369" s="1627"/>
      <c r="F369" s="1627"/>
      <c r="G369" s="1627"/>
      <c r="H369" s="1627"/>
      <c r="I369" s="1627"/>
      <c r="J369" s="1627"/>
      <c r="K369" s="1627"/>
      <c r="L369" s="1627"/>
      <c r="M369" s="1627"/>
      <c r="N369" s="1627"/>
    </row>
    <row r="370" spans="2:14" x14ac:dyDescent="0.2">
      <c r="B370" s="1627"/>
      <c r="C370" s="1627"/>
      <c r="D370" s="1627"/>
      <c r="E370" s="1627"/>
      <c r="F370" s="1627"/>
      <c r="G370" s="1627"/>
      <c r="H370" s="1627"/>
      <c r="I370" s="1627"/>
      <c r="J370" s="1627"/>
      <c r="K370" s="1627"/>
      <c r="L370" s="1627"/>
      <c r="M370" s="1627"/>
      <c r="N370" s="1627"/>
    </row>
    <row r="371" spans="2:14" x14ac:dyDescent="0.2">
      <c r="B371" s="1627"/>
      <c r="C371" s="1627"/>
      <c r="D371" s="1627"/>
      <c r="E371" s="1627"/>
      <c r="F371" s="1627"/>
      <c r="G371" s="1627"/>
      <c r="H371" s="1627"/>
      <c r="I371" s="1627"/>
      <c r="J371" s="1627"/>
      <c r="K371" s="1627"/>
      <c r="L371" s="1627"/>
      <c r="M371" s="1627"/>
      <c r="N371" s="1627"/>
    </row>
    <row r="372" spans="2:14" x14ac:dyDescent="0.2">
      <c r="B372" s="1627"/>
      <c r="C372" s="1627"/>
      <c r="D372" s="1627"/>
      <c r="E372" s="1627"/>
      <c r="F372" s="1627"/>
      <c r="G372" s="1627"/>
      <c r="H372" s="1627"/>
      <c r="I372" s="1627"/>
      <c r="J372" s="1627"/>
      <c r="K372" s="1627"/>
      <c r="L372" s="1627"/>
      <c r="M372" s="1627"/>
      <c r="N372" s="1627"/>
    </row>
    <row r="373" spans="2:14" x14ac:dyDescent="0.2">
      <c r="B373" s="1627"/>
      <c r="C373" s="1627"/>
      <c r="D373" s="1627"/>
      <c r="E373" s="1627"/>
      <c r="F373" s="1627"/>
      <c r="G373" s="1627"/>
      <c r="H373" s="1627"/>
      <c r="I373" s="1627"/>
      <c r="J373" s="1627"/>
      <c r="K373" s="1627"/>
      <c r="L373" s="1627"/>
      <c r="M373" s="1627"/>
      <c r="N373" s="1627"/>
    </row>
    <row r="374" spans="2:14" x14ac:dyDescent="0.2">
      <c r="B374" s="1627"/>
      <c r="C374" s="1627"/>
      <c r="D374" s="1627"/>
      <c r="E374" s="1627"/>
      <c r="F374" s="1627"/>
      <c r="G374" s="1627"/>
      <c r="H374" s="1627"/>
      <c r="I374" s="1627"/>
      <c r="J374" s="1627"/>
      <c r="K374" s="1627"/>
      <c r="L374" s="1627"/>
      <c r="M374" s="1627"/>
      <c r="N374" s="1627"/>
    </row>
    <row r="375" spans="2:14" x14ac:dyDescent="0.2">
      <c r="B375" s="1627"/>
      <c r="C375" s="1627"/>
      <c r="D375" s="1627"/>
      <c r="E375" s="1627"/>
      <c r="F375" s="1627"/>
      <c r="G375" s="1627"/>
      <c r="H375" s="1627"/>
      <c r="I375" s="1627"/>
      <c r="J375" s="1627"/>
      <c r="K375" s="1627"/>
      <c r="L375" s="1627"/>
      <c r="M375" s="1627"/>
      <c r="N375" s="1627"/>
    </row>
    <row r="376" spans="2:14" x14ac:dyDescent="0.2">
      <c r="B376" s="1627"/>
      <c r="C376" s="1627"/>
      <c r="D376" s="1627"/>
      <c r="E376" s="1627"/>
      <c r="F376" s="1627"/>
      <c r="G376" s="1627"/>
      <c r="H376" s="1627"/>
      <c r="I376" s="1627"/>
      <c r="J376" s="1627"/>
      <c r="K376" s="1627"/>
      <c r="L376" s="1627"/>
      <c r="M376" s="1627"/>
      <c r="N376" s="1627"/>
    </row>
    <row r="377" spans="2:14" x14ac:dyDescent="0.2">
      <c r="B377" s="1627"/>
      <c r="C377" s="1627"/>
      <c r="D377" s="1627"/>
      <c r="E377" s="1627"/>
      <c r="F377" s="1627"/>
      <c r="G377" s="1627"/>
      <c r="H377" s="1627"/>
      <c r="I377" s="1627"/>
      <c r="J377" s="1627"/>
      <c r="K377" s="1627"/>
      <c r="L377" s="1627"/>
      <c r="M377" s="1627"/>
      <c r="N377" s="1627"/>
    </row>
    <row r="378" spans="2:14" x14ac:dyDescent="0.2">
      <c r="B378" s="1627"/>
      <c r="C378" s="1627"/>
      <c r="D378" s="1627"/>
      <c r="E378" s="1627"/>
      <c r="F378" s="1627"/>
      <c r="G378" s="1627"/>
      <c r="H378" s="1627"/>
      <c r="I378" s="1627"/>
      <c r="J378" s="1627"/>
      <c r="K378" s="1627"/>
      <c r="L378" s="1627"/>
      <c r="M378" s="1627"/>
      <c r="N378" s="1627"/>
    </row>
    <row r="379" spans="2:14" x14ac:dyDescent="0.2">
      <c r="B379" s="1627"/>
      <c r="C379" s="1627"/>
      <c r="D379" s="1627"/>
      <c r="E379" s="1627"/>
      <c r="F379" s="1627"/>
      <c r="G379" s="1627"/>
      <c r="H379" s="1627"/>
      <c r="I379" s="1627"/>
      <c r="J379" s="1627"/>
      <c r="K379" s="1627"/>
      <c r="L379" s="1627"/>
      <c r="M379" s="1627"/>
      <c r="N379" s="1627"/>
    </row>
    <row r="380" spans="2:14" x14ac:dyDescent="0.2">
      <c r="B380" s="1627"/>
      <c r="C380" s="1627"/>
      <c r="D380" s="1627"/>
      <c r="E380" s="1627"/>
      <c r="F380" s="1627"/>
      <c r="G380" s="1627"/>
      <c r="H380" s="1627"/>
      <c r="I380" s="1627"/>
      <c r="J380" s="1627"/>
      <c r="K380" s="1627"/>
      <c r="L380" s="1627"/>
      <c r="M380" s="1627"/>
      <c r="N380" s="1627"/>
    </row>
    <row r="381" spans="2:14" x14ac:dyDescent="0.2">
      <c r="B381" s="1627"/>
      <c r="C381" s="1627"/>
      <c r="D381" s="1627"/>
      <c r="E381" s="1627"/>
      <c r="F381" s="1627"/>
      <c r="G381" s="1627"/>
      <c r="H381" s="1627"/>
      <c r="I381" s="1627"/>
      <c r="J381" s="1627"/>
      <c r="K381" s="1627"/>
      <c r="L381" s="1627"/>
      <c r="M381" s="1627"/>
      <c r="N381" s="1627"/>
    </row>
    <row r="382" spans="2:14" x14ac:dyDescent="0.2">
      <c r="B382" s="1627"/>
      <c r="C382" s="1627"/>
      <c r="D382" s="1627"/>
      <c r="E382" s="1627"/>
      <c r="F382" s="1627"/>
      <c r="G382" s="1627"/>
      <c r="H382" s="1627"/>
      <c r="I382" s="1627"/>
      <c r="J382" s="1627"/>
      <c r="K382" s="1627"/>
      <c r="L382" s="1627"/>
      <c r="M382" s="1627"/>
      <c r="N382" s="1627"/>
    </row>
    <row r="383" spans="2:14" x14ac:dyDescent="0.2">
      <c r="B383" s="1627"/>
      <c r="C383" s="1627"/>
      <c r="D383" s="1627"/>
      <c r="E383" s="1627"/>
      <c r="F383" s="1627"/>
      <c r="G383" s="1627"/>
      <c r="H383" s="1627"/>
      <c r="I383" s="1627"/>
      <c r="J383" s="1627"/>
      <c r="K383" s="1627"/>
      <c r="L383" s="1627"/>
      <c r="M383" s="1627"/>
      <c r="N383" s="1627"/>
    </row>
    <row r="384" spans="2:14" x14ac:dyDescent="0.2">
      <c r="B384" s="1627"/>
      <c r="C384" s="1627"/>
      <c r="D384" s="1627"/>
      <c r="E384" s="1627"/>
      <c r="F384" s="1627"/>
      <c r="G384" s="1627"/>
      <c r="H384" s="1627"/>
      <c r="I384" s="1627"/>
      <c r="J384" s="1627"/>
      <c r="K384" s="1627"/>
      <c r="L384" s="1627"/>
      <c r="M384" s="1627"/>
      <c r="N384" s="1627"/>
    </row>
    <row r="385" spans="2:14" x14ac:dyDescent="0.2">
      <c r="B385" s="1627"/>
      <c r="C385" s="1627"/>
      <c r="D385" s="1627"/>
      <c r="E385" s="1627"/>
      <c r="F385" s="1627"/>
      <c r="G385" s="1627"/>
      <c r="H385" s="1627"/>
      <c r="I385" s="1627"/>
      <c r="J385" s="1627"/>
      <c r="K385" s="1627"/>
      <c r="L385" s="1627"/>
      <c r="M385" s="1627"/>
      <c r="N385" s="1627"/>
    </row>
    <row r="386" spans="2:14" x14ac:dyDescent="0.2">
      <c r="B386" s="1627"/>
      <c r="C386" s="1627"/>
      <c r="D386" s="1627"/>
      <c r="E386" s="1627"/>
      <c r="F386" s="1627"/>
      <c r="G386" s="1627"/>
      <c r="H386" s="1627"/>
      <c r="I386" s="1627"/>
      <c r="J386" s="1627"/>
      <c r="K386" s="1627"/>
      <c r="L386" s="1627"/>
      <c r="M386" s="1627"/>
      <c r="N386" s="1627"/>
    </row>
    <row r="387" spans="2:14" x14ac:dyDescent="0.2">
      <c r="B387" s="1627"/>
      <c r="C387" s="1627"/>
      <c r="D387" s="1627"/>
      <c r="E387" s="1627"/>
      <c r="F387" s="1627"/>
      <c r="G387" s="1627"/>
      <c r="H387" s="1627"/>
      <c r="I387" s="1627"/>
      <c r="J387" s="1627"/>
      <c r="K387" s="1627"/>
      <c r="L387" s="1627"/>
      <c r="M387" s="1627"/>
      <c r="N387" s="1627"/>
    </row>
    <row r="388" spans="2:14" x14ac:dyDescent="0.2">
      <c r="B388" s="1627"/>
      <c r="C388" s="1627"/>
      <c r="D388" s="1627"/>
      <c r="E388" s="1627"/>
      <c r="F388" s="1627"/>
      <c r="G388" s="1627"/>
      <c r="H388" s="1627"/>
      <c r="I388" s="1627"/>
      <c r="J388" s="1627"/>
      <c r="K388" s="1627"/>
      <c r="L388" s="1627"/>
      <c r="M388" s="1627"/>
      <c r="N388" s="1627"/>
    </row>
    <row r="389" spans="2:14" x14ac:dyDescent="0.2">
      <c r="B389" s="1627"/>
      <c r="C389" s="1627"/>
      <c r="D389" s="1627"/>
      <c r="E389" s="1627"/>
      <c r="F389" s="1627"/>
      <c r="G389" s="1627"/>
      <c r="H389" s="1627"/>
      <c r="I389" s="1627"/>
      <c r="J389" s="1627"/>
      <c r="K389" s="1627"/>
      <c r="L389" s="1627"/>
      <c r="M389" s="1627"/>
      <c r="N389" s="1627"/>
    </row>
    <row r="390" spans="2:14" x14ac:dyDescent="0.2">
      <c r="B390" s="1627"/>
      <c r="C390" s="1627"/>
      <c r="D390" s="1627"/>
      <c r="E390" s="1627"/>
      <c r="F390" s="1627"/>
      <c r="G390" s="1627"/>
      <c r="H390" s="1627"/>
      <c r="I390" s="1627"/>
      <c r="J390" s="1627"/>
      <c r="K390" s="1627"/>
      <c r="L390" s="1627"/>
      <c r="M390" s="1627"/>
      <c r="N390" s="1627"/>
    </row>
    <row r="391" spans="2:14" x14ac:dyDescent="0.2">
      <c r="B391" s="1627"/>
      <c r="C391" s="1627"/>
      <c r="D391" s="1627"/>
      <c r="E391" s="1627"/>
      <c r="F391" s="1627"/>
      <c r="G391" s="1627"/>
      <c r="H391" s="1627"/>
      <c r="I391" s="1627"/>
      <c r="J391" s="1627"/>
      <c r="K391" s="1627"/>
      <c r="L391" s="1627"/>
      <c r="M391" s="1627"/>
      <c r="N391" s="1627"/>
    </row>
    <row r="392" spans="2:14" x14ac:dyDescent="0.2">
      <c r="B392" s="1627"/>
      <c r="C392" s="1627"/>
      <c r="D392" s="1627"/>
      <c r="E392" s="1627"/>
      <c r="F392" s="1627"/>
      <c r="G392" s="1627"/>
      <c r="H392" s="1627"/>
      <c r="I392" s="1627"/>
      <c r="J392" s="1627"/>
      <c r="K392" s="1627"/>
      <c r="L392" s="1627"/>
      <c r="M392" s="1627"/>
      <c r="N392" s="1627"/>
    </row>
    <row r="393" spans="2:14" x14ac:dyDescent="0.2">
      <c r="B393" s="1627"/>
      <c r="C393" s="1627"/>
      <c r="D393" s="1627"/>
      <c r="E393" s="1627"/>
      <c r="F393" s="1627"/>
      <c r="G393" s="1627"/>
      <c r="H393" s="1627"/>
      <c r="I393" s="1627"/>
      <c r="J393" s="1627"/>
      <c r="K393" s="1627"/>
      <c r="L393" s="1627"/>
      <c r="M393" s="1627"/>
      <c r="N393" s="1627"/>
    </row>
    <row r="394" spans="2:14" x14ac:dyDescent="0.2">
      <c r="B394" s="1627"/>
      <c r="C394" s="1627"/>
      <c r="D394" s="1627"/>
      <c r="E394" s="1627"/>
      <c r="F394" s="1627"/>
      <c r="G394" s="1627"/>
      <c r="H394" s="1627"/>
      <c r="I394" s="1627"/>
      <c r="J394" s="1627"/>
      <c r="K394" s="1627"/>
      <c r="L394" s="1627"/>
      <c r="M394" s="1627"/>
      <c r="N394" s="1627"/>
    </row>
    <row r="395" spans="2:14" x14ac:dyDescent="0.2">
      <c r="B395" s="1627"/>
      <c r="C395" s="1627"/>
      <c r="D395" s="1627"/>
      <c r="E395" s="1627"/>
      <c r="F395" s="1627"/>
      <c r="G395" s="1627"/>
      <c r="H395" s="1627"/>
      <c r="I395" s="1627"/>
      <c r="J395" s="1627"/>
      <c r="K395" s="1627"/>
      <c r="L395" s="1627"/>
      <c r="M395" s="1627"/>
      <c r="N395" s="1627"/>
    </row>
    <row r="396" spans="2:14" x14ac:dyDescent="0.2">
      <c r="B396" s="1627"/>
      <c r="C396" s="1627"/>
      <c r="D396" s="1627"/>
      <c r="E396" s="1627"/>
      <c r="F396" s="1627"/>
      <c r="G396" s="1627"/>
      <c r="H396" s="1627"/>
      <c r="I396" s="1627"/>
      <c r="J396" s="1627"/>
      <c r="K396" s="1627"/>
      <c r="L396" s="1627"/>
      <c r="M396" s="1627"/>
      <c r="N396" s="1627"/>
    </row>
    <row r="397" spans="2:14" x14ac:dyDescent="0.2">
      <c r="B397" s="1627"/>
      <c r="C397" s="1627"/>
      <c r="D397" s="1627"/>
      <c r="E397" s="1627"/>
      <c r="F397" s="1627"/>
      <c r="G397" s="1627"/>
      <c r="H397" s="1627"/>
      <c r="I397" s="1627"/>
      <c r="J397" s="1627"/>
      <c r="K397" s="1627"/>
      <c r="L397" s="1627"/>
      <c r="M397" s="1627"/>
      <c r="N397" s="1627"/>
    </row>
    <row r="398" spans="2:14" x14ac:dyDescent="0.2">
      <c r="B398" s="1627"/>
      <c r="C398" s="1627"/>
      <c r="D398" s="1627"/>
      <c r="E398" s="1627"/>
      <c r="F398" s="1627"/>
      <c r="G398" s="1627"/>
      <c r="H398" s="1627"/>
      <c r="I398" s="1627"/>
      <c r="J398" s="1627"/>
      <c r="K398" s="1627"/>
      <c r="L398" s="1627"/>
      <c r="M398" s="1627"/>
      <c r="N398" s="1627"/>
    </row>
    <row r="399" spans="2:14" x14ac:dyDescent="0.2">
      <c r="B399" s="1627"/>
      <c r="C399" s="1627"/>
      <c r="D399" s="1627"/>
      <c r="E399" s="1627"/>
      <c r="F399" s="1627"/>
      <c r="G399" s="1627"/>
      <c r="H399" s="1627"/>
      <c r="I399" s="1627"/>
      <c r="J399" s="1627"/>
      <c r="K399" s="1627"/>
      <c r="L399" s="1627"/>
      <c r="M399" s="1627"/>
      <c r="N399" s="1627"/>
    </row>
    <row r="400" spans="2:14" x14ac:dyDescent="0.2">
      <c r="B400" s="1627"/>
      <c r="C400" s="1627"/>
      <c r="D400" s="1627"/>
      <c r="E400" s="1627"/>
      <c r="F400" s="1627"/>
      <c r="G400" s="1627"/>
      <c r="H400" s="1627"/>
      <c r="I400" s="1627"/>
      <c r="J400" s="1627"/>
      <c r="K400" s="1627"/>
      <c r="L400" s="1627"/>
      <c r="M400" s="1627"/>
      <c r="N400" s="1627"/>
    </row>
    <row r="401" spans="2:14" x14ac:dyDescent="0.2">
      <c r="B401" s="1627"/>
      <c r="C401" s="1627"/>
      <c r="D401" s="1627"/>
      <c r="E401" s="1627"/>
      <c r="F401" s="1627"/>
      <c r="G401" s="1627"/>
      <c r="H401" s="1627"/>
      <c r="I401" s="1627"/>
      <c r="J401" s="1627"/>
      <c r="K401" s="1627"/>
      <c r="L401" s="1627"/>
      <c r="M401" s="1627"/>
      <c r="N401" s="1627"/>
    </row>
    <row r="402" spans="2:14" x14ac:dyDescent="0.2">
      <c r="B402" s="1627"/>
      <c r="C402" s="1627"/>
      <c r="D402" s="1627"/>
      <c r="E402" s="1627"/>
      <c r="F402" s="1627"/>
      <c r="G402" s="1627"/>
      <c r="H402" s="1627"/>
      <c r="I402" s="1627"/>
      <c r="J402" s="1627"/>
      <c r="K402" s="1627"/>
      <c r="L402" s="1627"/>
      <c r="M402" s="1627"/>
      <c r="N402" s="1627"/>
    </row>
    <row r="403" spans="2:14" x14ac:dyDescent="0.2">
      <c r="B403" s="1627"/>
      <c r="C403" s="1627"/>
      <c r="D403" s="1627"/>
      <c r="E403" s="1627"/>
      <c r="F403" s="1627"/>
      <c r="G403" s="1627"/>
      <c r="H403" s="1627"/>
      <c r="I403" s="1627"/>
      <c r="J403" s="1627"/>
      <c r="K403" s="1627"/>
      <c r="L403" s="1627"/>
      <c r="M403" s="1627"/>
      <c r="N403" s="1627"/>
    </row>
    <row r="404" spans="2:14" x14ac:dyDescent="0.2">
      <c r="B404" s="1627"/>
      <c r="C404" s="1627"/>
      <c r="D404" s="1627"/>
      <c r="E404" s="1627"/>
      <c r="F404" s="1627"/>
      <c r="G404" s="1627"/>
      <c r="H404" s="1627"/>
      <c r="I404" s="1627"/>
      <c r="J404" s="1627"/>
      <c r="K404" s="1627"/>
      <c r="L404" s="1627"/>
      <c r="M404" s="1627"/>
      <c r="N404" s="1627"/>
    </row>
    <row r="405" spans="2:14" x14ac:dyDescent="0.2">
      <c r="B405" s="1627"/>
      <c r="C405" s="1627"/>
      <c r="D405" s="1627"/>
      <c r="E405" s="1627"/>
      <c r="F405" s="1627"/>
      <c r="G405" s="1627"/>
      <c r="H405" s="1627"/>
      <c r="I405" s="1627"/>
      <c r="J405" s="1627"/>
      <c r="K405" s="1627"/>
      <c r="L405" s="1627"/>
      <c r="M405" s="1627"/>
      <c r="N405" s="1627"/>
    </row>
    <row r="406" spans="2:14" x14ac:dyDescent="0.2">
      <c r="B406" s="1627"/>
      <c r="C406" s="1627"/>
      <c r="D406" s="1627"/>
      <c r="E406" s="1627"/>
      <c r="F406" s="1627"/>
      <c r="G406" s="1627"/>
      <c r="H406" s="1627"/>
      <c r="I406" s="1627"/>
      <c r="J406" s="1627"/>
      <c r="K406" s="1627"/>
      <c r="L406" s="1627"/>
      <c r="M406" s="1627"/>
      <c r="N406" s="1627"/>
    </row>
    <row r="407" spans="2:14" x14ac:dyDescent="0.2">
      <c r="B407" s="1627"/>
      <c r="C407" s="1627"/>
      <c r="D407" s="1627"/>
      <c r="E407" s="1627"/>
      <c r="F407" s="1627"/>
      <c r="G407" s="1627"/>
      <c r="H407" s="1627"/>
      <c r="I407" s="1627"/>
      <c r="J407" s="1627"/>
      <c r="K407" s="1627"/>
      <c r="L407" s="1627"/>
      <c r="M407" s="1627"/>
      <c r="N407" s="1627"/>
    </row>
    <row r="408" spans="2:14" x14ac:dyDescent="0.2">
      <c r="B408" s="1627"/>
      <c r="C408" s="1627"/>
      <c r="D408" s="1627"/>
      <c r="E408" s="1627"/>
      <c r="F408" s="1627"/>
      <c r="G408" s="1627"/>
      <c r="H408" s="1627"/>
      <c r="I408" s="1627"/>
      <c r="J408" s="1627"/>
      <c r="K408" s="1627"/>
      <c r="L408" s="1627"/>
      <c r="M408" s="1627"/>
      <c r="N408" s="1627"/>
    </row>
    <row r="409" spans="2:14" x14ac:dyDescent="0.2">
      <c r="B409" s="1627"/>
      <c r="C409" s="1627"/>
      <c r="D409" s="1627"/>
      <c r="E409" s="1627"/>
      <c r="F409" s="1627"/>
      <c r="G409" s="1627"/>
      <c r="H409" s="1627"/>
      <c r="I409" s="1627"/>
      <c r="J409" s="1627"/>
      <c r="K409" s="1627"/>
      <c r="L409" s="1627"/>
      <c r="M409" s="1627"/>
      <c r="N409" s="1627"/>
    </row>
    <row r="410" spans="2:14" x14ac:dyDescent="0.2">
      <c r="B410" s="1627"/>
      <c r="C410" s="1627"/>
      <c r="D410" s="1627"/>
      <c r="E410" s="1627"/>
      <c r="F410" s="1627"/>
      <c r="G410" s="1627"/>
      <c r="H410" s="1627"/>
      <c r="I410" s="1627"/>
      <c r="J410" s="1627"/>
      <c r="K410" s="1627"/>
      <c r="L410" s="1627"/>
      <c r="M410" s="1627"/>
      <c r="N410" s="1627"/>
    </row>
    <row r="411" spans="2:14" x14ac:dyDescent="0.2">
      <c r="B411" s="1627"/>
      <c r="C411" s="1627"/>
      <c r="D411" s="1627"/>
      <c r="E411" s="1627"/>
      <c r="F411" s="1627"/>
      <c r="G411" s="1627"/>
      <c r="H411" s="1627"/>
      <c r="I411" s="1627"/>
      <c r="J411" s="1627"/>
      <c r="K411" s="1627"/>
      <c r="L411" s="1627"/>
      <c r="M411" s="1627"/>
      <c r="N411" s="1627"/>
    </row>
    <row r="412" spans="2:14" x14ac:dyDescent="0.2">
      <c r="B412" s="1627"/>
      <c r="C412" s="1627"/>
      <c r="D412" s="1627"/>
      <c r="E412" s="1627"/>
      <c r="F412" s="1627"/>
      <c r="G412" s="1627"/>
      <c r="H412" s="1627"/>
      <c r="I412" s="1627"/>
      <c r="J412" s="1627"/>
      <c r="K412" s="1627"/>
      <c r="L412" s="1627"/>
      <c r="M412" s="1627"/>
      <c r="N412" s="1627"/>
    </row>
    <row r="413" spans="2:14" x14ac:dyDescent="0.2">
      <c r="B413" s="1627"/>
      <c r="C413" s="1627"/>
      <c r="D413" s="1627"/>
      <c r="E413" s="1627"/>
      <c r="F413" s="1627"/>
      <c r="G413" s="1627"/>
      <c r="H413" s="1627"/>
      <c r="I413" s="1627"/>
      <c r="J413" s="1627"/>
      <c r="K413" s="1627"/>
      <c r="L413" s="1627"/>
      <c r="M413" s="1627"/>
      <c r="N413" s="1627"/>
    </row>
    <row r="414" spans="2:14" x14ac:dyDescent="0.2">
      <c r="B414" s="1627"/>
      <c r="C414" s="1627"/>
      <c r="D414" s="1627"/>
      <c r="E414" s="1627"/>
      <c r="F414" s="1627"/>
      <c r="G414" s="1627"/>
      <c r="H414" s="1627"/>
      <c r="I414" s="1627"/>
      <c r="J414" s="1627"/>
      <c r="K414" s="1627"/>
      <c r="L414" s="1627"/>
      <c r="M414" s="1627"/>
      <c r="N414" s="1627"/>
    </row>
    <row r="415" spans="2:14" x14ac:dyDescent="0.2">
      <c r="B415" s="1627"/>
      <c r="C415" s="1627"/>
      <c r="D415" s="1627"/>
      <c r="E415" s="1627"/>
      <c r="F415" s="1627"/>
      <c r="G415" s="1627"/>
      <c r="H415" s="1627"/>
      <c r="I415" s="1627"/>
      <c r="J415" s="1627"/>
      <c r="K415" s="1627"/>
      <c r="L415" s="1627"/>
      <c r="M415" s="1627"/>
      <c r="N415" s="1627"/>
    </row>
    <row r="416" spans="2:14" x14ac:dyDescent="0.2">
      <c r="B416" s="1627"/>
      <c r="C416" s="1627"/>
      <c r="D416" s="1627"/>
      <c r="E416" s="1627"/>
      <c r="F416" s="1627"/>
      <c r="G416" s="1627"/>
      <c r="H416" s="1627"/>
      <c r="I416" s="1627"/>
      <c r="J416" s="1627"/>
      <c r="K416" s="1627"/>
      <c r="L416" s="1627"/>
      <c r="M416" s="1627"/>
      <c r="N416" s="1627"/>
    </row>
    <row r="417" spans="2:14" x14ac:dyDescent="0.2">
      <c r="B417" s="1627"/>
      <c r="C417" s="1627"/>
      <c r="D417" s="1627"/>
      <c r="E417" s="1627"/>
      <c r="F417" s="1627"/>
      <c r="G417" s="1627"/>
      <c r="H417" s="1627"/>
      <c r="I417" s="1627"/>
      <c r="J417" s="1627"/>
      <c r="K417" s="1627"/>
      <c r="L417" s="1627"/>
      <c r="M417" s="1627"/>
      <c r="N417" s="1627"/>
    </row>
    <row r="418" spans="2:14" x14ac:dyDescent="0.2">
      <c r="B418" s="1627"/>
      <c r="C418" s="1627"/>
      <c r="D418" s="1627"/>
      <c r="E418" s="1627"/>
      <c r="F418" s="1627"/>
      <c r="G418" s="1627"/>
      <c r="H418" s="1627"/>
      <c r="I418" s="1627"/>
      <c r="J418" s="1627"/>
      <c r="K418" s="1627"/>
      <c r="L418" s="1627"/>
      <c r="M418" s="1627"/>
      <c r="N418" s="1627"/>
    </row>
    <row r="419" spans="2:14" x14ac:dyDescent="0.2">
      <c r="B419" s="1627"/>
      <c r="C419" s="1627"/>
      <c r="D419" s="1627"/>
      <c r="E419" s="1627"/>
      <c r="F419" s="1627"/>
      <c r="G419" s="1627"/>
      <c r="H419" s="1627"/>
      <c r="I419" s="1627"/>
      <c r="J419" s="1627"/>
      <c r="K419" s="1627"/>
      <c r="L419" s="1627"/>
      <c r="M419" s="1627"/>
      <c r="N419" s="1627"/>
    </row>
    <row r="420" spans="2:14" x14ac:dyDescent="0.2">
      <c r="B420" s="1627"/>
      <c r="C420" s="1627"/>
      <c r="D420" s="1627"/>
      <c r="E420" s="1627"/>
      <c r="F420" s="1627"/>
      <c r="G420" s="1627"/>
      <c r="H420" s="1627"/>
      <c r="I420" s="1627"/>
      <c r="J420" s="1627"/>
      <c r="K420" s="1627"/>
      <c r="L420" s="1627"/>
      <c r="M420" s="1627"/>
      <c r="N420" s="1627"/>
    </row>
    <row r="421" spans="2:14" x14ac:dyDescent="0.2">
      <c r="B421" s="1627"/>
      <c r="C421" s="1627"/>
      <c r="D421" s="1627"/>
      <c r="E421" s="1627"/>
      <c r="F421" s="1627"/>
      <c r="G421" s="1627"/>
      <c r="H421" s="1627"/>
      <c r="I421" s="1627"/>
      <c r="J421" s="1627"/>
      <c r="K421" s="1627"/>
      <c r="L421" s="1627"/>
      <c r="M421" s="1627"/>
      <c r="N421" s="1627"/>
    </row>
    <row r="422" spans="2:14" x14ac:dyDescent="0.2">
      <c r="B422" s="1627"/>
      <c r="C422" s="1627"/>
      <c r="D422" s="1627"/>
      <c r="E422" s="1627"/>
      <c r="F422" s="1627"/>
      <c r="G422" s="1627"/>
      <c r="H422" s="1627"/>
      <c r="I422" s="1627"/>
      <c r="J422" s="1627"/>
      <c r="K422" s="1627"/>
      <c r="L422" s="1627"/>
      <c r="M422" s="1627"/>
      <c r="N422" s="1627"/>
    </row>
    <row r="423" spans="2:14" x14ac:dyDescent="0.2">
      <c r="B423" s="1627"/>
      <c r="C423" s="1627"/>
      <c r="D423" s="1627"/>
      <c r="E423" s="1627"/>
      <c r="F423" s="1627"/>
      <c r="G423" s="1627"/>
      <c r="H423" s="1627"/>
      <c r="I423" s="1627"/>
      <c r="J423" s="1627"/>
      <c r="K423" s="1627"/>
      <c r="L423" s="1627"/>
      <c r="M423" s="1627"/>
      <c r="N423" s="1627"/>
    </row>
    <row r="424" spans="2:14" x14ac:dyDescent="0.2">
      <c r="B424" s="1627"/>
      <c r="C424" s="1627"/>
      <c r="D424" s="1627"/>
      <c r="E424" s="1627"/>
      <c r="F424" s="1627"/>
      <c r="G424" s="1627"/>
      <c r="H424" s="1627"/>
      <c r="I424" s="1627"/>
      <c r="J424" s="1627"/>
      <c r="K424" s="1627"/>
      <c r="L424" s="1627"/>
      <c r="M424" s="1627"/>
      <c r="N424" s="1627"/>
    </row>
    <row r="425" spans="2:14" x14ac:dyDescent="0.2">
      <c r="B425" s="1627"/>
      <c r="C425" s="1627"/>
      <c r="D425" s="1627"/>
      <c r="E425" s="1627"/>
      <c r="F425" s="1627"/>
      <c r="G425" s="1627"/>
      <c r="H425" s="1627"/>
      <c r="I425" s="1627"/>
      <c r="J425" s="1627"/>
      <c r="K425" s="1627"/>
      <c r="L425" s="1627"/>
      <c r="M425" s="1627"/>
      <c r="N425" s="1627"/>
    </row>
    <row r="426" spans="2:14" x14ac:dyDescent="0.2">
      <c r="B426" s="1627"/>
      <c r="C426" s="1627"/>
      <c r="D426" s="1627"/>
      <c r="E426" s="1627"/>
      <c r="F426" s="1627"/>
      <c r="G426" s="1627"/>
      <c r="H426" s="1627"/>
      <c r="I426" s="1627"/>
      <c r="J426" s="1627"/>
      <c r="K426" s="1627"/>
      <c r="L426" s="1627"/>
      <c r="M426" s="1627"/>
      <c r="N426" s="1627"/>
    </row>
    <row r="427" spans="2:14" x14ac:dyDescent="0.2">
      <c r="B427" s="1627"/>
      <c r="C427" s="1627"/>
      <c r="D427" s="1627"/>
      <c r="E427" s="1627"/>
      <c r="F427" s="1627"/>
      <c r="G427" s="1627"/>
      <c r="H427" s="1627"/>
      <c r="I427" s="1627"/>
      <c r="J427" s="1627"/>
      <c r="K427" s="1627"/>
      <c r="L427" s="1627"/>
      <c r="M427" s="1627"/>
      <c r="N427" s="1627"/>
    </row>
    <row r="428" spans="2:14" x14ac:dyDescent="0.2">
      <c r="B428" s="1627"/>
      <c r="C428" s="1627"/>
      <c r="D428" s="1627"/>
      <c r="E428" s="1627"/>
      <c r="F428" s="1627"/>
      <c r="G428" s="1627"/>
      <c r="H428" s="1627"/>
      <c r="I428" s="1627"/>
      <c r="J428" s="1627"/>
      <c r="K428" s="1627"/>
      <c r="L428" s="1627"/>
      <c r="M428" s="1627"/>
      <c r="N428" s="1627"/>
    </row>
    <row r="429" spans="2:14" x14ac:dyDescent="0.2">
      <c r="B429" s="1627"/>
      <c r="C429" s="1627"/>
      <c r="D429" s="1627"/>
      <c r="E429" s="1627"/>
      <c r="F429" s="1627"/>
      <c r="G429" s="1627"/>
      <c r="H429" s="1627"/>
      <c r="I429" s="1627"/>
      <c r="J429" s="1627"/>
      <c r="K429" s="1627"/>
      <c r="L429" s="1627"/>
      <c r="M429" s="1627"/>
      <c r="N429" s="1627"/>
    </row>
    <row r="430" spans="2:14" x14ac:dyDescent="0.2">
      <c r="B430" s="1627"/>
      <c r="C430" s="1627"/>
      <c r="D430" s="1627"/>
      <c r="E430" s="1627"/>
      <c r="F430" s="1627"/>
      <c r="G430" s="1627"/>
      <c r="H430" s="1627"/>
      <c r="I430" s="1627"/>
      <c r="J430" s="1627"/>
      <c r="K430" s="1627"/>
      <c r="L430" s="1627"/>
      <c r="M430" s="1627"/>
      <c r="N430" s="1627"/>
    </row>
    <row r="431" spans="2:14" x14ac:dyDescent="0.2">
      <c r="B431" s="1627"/>
      <c r="C431" s="1627"/>
      <c r="D431" s="1627"/>
      <c r="E431" s="1627"/>
      <c r="F431" s="1627"/>
      <c r="G431" s="1627"/>
      <c r="H431" s="1627"/>
      <c r="I431" s="1627"/>
      <c r="J431" s="1627"/>
      <c r="K431" s="1627"/>
      <c r="L431" s="1627"/>
      <c r="M431" s="1627"/>
      <c r="N431" s="1627"/>
    </row>
    <row r="432" spans="2:14" x14ac:dyDescent="0.2">
      <c r="B432" s="1627"/>
      <c r="C432" s="1627"/>
      <c r="D432" s="1627"/>
      <c r="E432" s="1627"/>
      <c r="F432" s="1627"/>
      <c r="G432" s="1627"/>
      <c r="H432" s="1627"/>
      <c r="I432" s="1627"/>
      <c r="J432" s="1627"/>
      <c r="K432" s="1627"/>
      <c r="L432" s="1627"/>
      <c r="M432" s="1627"/>
      <c r="N432" s="1627"/>
    </row>
    <row r="433" spans="2:14" x14ac:dyDescent="0.2">
      <c r="B433" s="1627"/>
      <c r="C433" s="1627"/>
      <c r="D433" s="1627"/>
      <c r="E433" s="1627"/>
      <c r="F433" s="1627"/>
      <c r="G433" s="1627"/>
      <c r="H433" s="1627"/>
      <c r="I433" s="1627"/>
      <c r="J433" s="1627"/>
      <c r="K433" s="1627"/>
      <c r="L433" s="1627"/>
      <c r="M433" s="1627"/>
      <c r="N433" s="1627"/>
    </row>
    <row r="434" spans="2:14" x14ac:dyDescent="0.2">
      <c r="B434" s="1627"/>
      <c r="C434" s="1627"/>
      <c r="D434" s="1627"/>
      <c r="E434" s="1627"/>
      <c r="F434" s="1627"/>
      <c r="G434" s="1627"/>
      <c r="H434" s="1627"/>
      <c r="I434" s="1627"/>
      <c r="J434" s="1627"/>
      <c r="K434" s="1627"/>
      <c r="L434" s="1627"/>
      <c r="M434" s="1627"/>
      <c r="N434" s="1627"/>
    </row>
    <row r="435" spans="2:14" x14ac:dyDescent="0.2">
      <c r="B435" s="1627"/>
      <c r="C435" s="1627"/>
      <c r="D435" s="1627"/>
      <c r="E435" s="1627"/>
      <c r="F435" s="1627"/>
      <c r="G435" s="1627"/>
      <c r="H435" s="1627"/>
      <c r="I435" s="1627"/>
      <c r="J435" s="1627"/>
      <c r="K435" s="1627"/>
      <c r="L435" s="1627"/>
      <c r="M435" s="1627"/>
      <c r="N435" s="1627"/>
    </row>
    <row r="436" spans="2:14" x14ac:dyDescent="0.2">
      <c r="B436" s="1627"/>
      <c r="C436" s="1627"/>
      <c r="D436" s="1627"/>
      <c r="E436" s="1627"/>
      <c r="F436" s="1627"/>
      <c r="G436" s="1627"/>
      <c r="H436" s="1627"/>
      <c r="I436" s="1627"/>
      <c r="J436" s="1627"/>
      <c r="K436" s="1627"/>
      <c r="L436" s="1627"/>
      <c r="M436" s="1627"/>
      <c r="N436" s="1627"/>
    </row>
    <row r="437" spans="2:14" x14ac:dyDescent="0.2">
      <c r="B437" s="1627"/>
      <c r="C437" s="1627"/>
      <c r="D437" s="1627"/>
      <c r="E437" s="1627"/>
      <c r="F437" s="1627"/>
      <c r="G437" s="1627"/>
      <c r="H437" s="1627"/>
      <c r="I437" s="1627"/>
      <c r="J437" s="1627"/>
      <c r="K437" s="1627"/>
      <c r="L437" s="1627"/>
      <c r="M437" s="1627"/>
      <c r="N437" s="1627"/>
    </row>
    <row r="438" spans="2:14" x14ac:dyDescent="0.2">
      <c r="B438" s="1627"/>
      <c r="C438" s="1627"/>
      <c r="D438" s="1627"/>
      <c r="E438" s="1627"/>
      <c r="F438" s="1627"/>
      <c r="G438" s="1627"/>
      <c r="H438" s="1627"/>
      <c r="I438" s="1627"/>
      <c r="J438" s="1627"/>
      <c r="K438" s="1627"/>
      <c r="L438" s="1627"/>
      <c r="M438" s="1627"/>
      <c r="N438" s="1627"/>
    </row>
    <row r="439" spans="2:14" x14ac:dyDescent="0.2">
      <c r="B439" s="1627"/>
      <c r="C439" s="1627"/>
      <c r="D439" s="1627"/>
      <c r="E439" s="1627"/>
      <c r="F439" s="1627"/>
      <c r="G439" s="1627"/>
      <c r="H439" s="1627"/>
      <c r="I439" s="1627"/>
      <c r="J439" s="1627"/>
      <c r="K439" s="1627"/>
      <c r="L439" s="1627"/>
      <c r="M439" s="1627"/>
      <c r="N439" s="1627"/>
    </row>
    <row r="440" spans="2:14" x14ac:dyDescent="0.2">
      <c r="B440" s="1627"/>
      <c r="C440" s="1627"/>
      <c r="D440" s="1627"/>
      <c r="E440" s="1627"/>
      <c r="F440" s="1627"/>
      <c r="G440" s="1627"/>
      <c r="H440" s="1627"/>
      <c r="I440" s="1627"/>
      <c r="J440" s="1627"/>
      <c r="K440" s="1627"/>
      <c r="L440" s="1627"/>
      <c r="M440" s="1627"/>
      <c r="N440" s="1627"/>
    </row>
    <row r="441" spans="2:14" x14ac:dyDescent="0.2">
      <c r="B441" s="1627"/>
      <c r="C441" s="1627"/>
      <c r="D441" s="1627"/>
      <c r="E441" s="1627"/>
      <c r="F441" s="1627"/>
      <c r="G441" s="1627"/>
      <c r="H441" s="1627"/>
      <c r="I441" s="1627"/>
      <c r="J441" s="1627"/>
      <c r="K441" s="1627"/>
      <c r="L441" s="1627"/>
      <c r="M441" s="1627"/>
      <c r="N441" s="1627"/>
    </row>
    <row r="442" spans="2:14" x14ac:dyDescent="0.2">
      <c r="B442" s="1627"/>
      <c r="C442" s="1627"/>
      <c r="D442" s="1627"/>
      <c r="E442" s="1627"/>
      <c r="F442" s="1627"/>
      <c r="G442" s="1627"/>
      <c r="H442" s="1627"/>
      <c r="I442" s="1627"/>
      <c r="J442" s="1627"/>
      <c r="K442" s="1627"/>
      <c r="L442" s="1627"/>
      <c r="M442" s="1627"/>
      <c r="N442" s="1627"/>
    </row>
    <row r="443" spans="2:14" x14ac:dyDescent="0.2">
      <c r="B443" s="1627"/>
      <c r="C443" s="1627"/>
      <c r="D443" s="1627"/>
      <c r="E443" s="1627"/>
      <c r="F443" s="1627"/>
      <c r="G443" s="1627"/>
      <c r="H443" s="1627"/>
      <c r="I443" s="1627"/>
      <c r="J443" s="1627"/>
      <c r="K443" s="1627"/>
      <c r="L443" s="1627"/>
      <c r="M443" s="1627"/>
      <c r="N443" s="1627"/>
    </row>
    <row r="444" spans="2:14" x14ac:dyDescent="0.2">
      <c r="B444" s="1627"/>
      <c r="C444" s="1627"/>
      <c r="D444" s="1627"/>
      <c r="E444" s="1627"/>
      <c r="F444" s="1627"/>
      <c r="G444" s="1627"/>
      <c r="H444" s="1627"/>
      <c r="I444" s="1627"/>
      <c r="J444" s="1627"/>
      <c r="K444" s="1627"/>
      <c r="L444" s="1627"/>
      <c r="M444" s="1627"/>
      <c r="N444" s="1627"/>
    </row>
    <row r="445" spans="2:14" x14ac:dyDescent="0.2">
      <c r="B445" s="1627"/>
      <c r="C445" s="1627"/>
      <c r="D445" s="1627"/>
      <c r="E445" s="1627"/>
      <c r="F445" s="1627"/>
      <c r="G445" s="1627"/>
      <c r="H445" s="1627"/>
      <c r="I445" s="1627"/>
      <c r="J445" s="1627"/>
      <c r="K445" s="1627"/>
      <c r="L445" s="1627"/>
      <c r="M445" s="1627"/>
      <c r="N445" s="1627"/>
    </row>
    <row r="446" spans="2:14" x14ac:dyDescent="0.2">
      <c r="B446" s="1627"/>
      <c r="C446" s="1627"/>
      <c r="D446" s="1627"/>
      <c r="E446" s="1627"/>
      <c r="F446" s="1627"/>
      <c r="G446" s="1627"/>
      <c r="H446" s="1627"/>
      <c r="I446" s="1627"/>
      <c r="J446" s="1627"/>
      <c r="K446" s="1627"/>
      <c r="L446" s="1627"/>
      <c r="M446" s="1627"/>
      <c r="N446" s="1627"/>
    </row>
    <row r="447" spans="2:14" x14ac:dyDescent="0.2">
      <c r="B447" s="1627"/>
      <c r="C447" s="1627"/>
      <c r="D447" s="1627"/>
      <c r="E447" s="1627"/>
      <c r="F447" s="1627"/>
      <c r="G447" s="1627"/>
      <c r="H447" s="1627"/>
      <c r="I447" s="1627"/>
      <c r="J447" s="1627"/>
      <c r="K447" s="1627"/>
      <c r="L447" s="1627"/>
      <c r="M447" s="1627"/>
      <c r="N447" s="1627"/>
    </row>
    <row r="448" spans="2:14" x14ac:dyDescent="0.2">
      <c r="B448" s="1627"/>
      <c r="C448" s="1627"/>
      <c r="D448" s="1627"/>
      <c r="E448" s="1627"/>
      <c r="F448" s="1627"/>
      <c r="G448" s="1627"/>
      <c r="H448" s="1627"/>
      <c r="I448" s="1627"/>
      <c r="J448" s="1627"/>
      <c r="K448" s="1627"/>
      <c r="L448" s="1627"/>
      <c r="M448" s="1627"/>
      <c r="N448" s="1627"/>
    </row>
    <row r="449" spans="2:14" x14ac:dyDescent="0.2">
      <c r="B449" s="1627"/>
      <c r="C449" s="1627"/>
      <c r="D449" s="1627"/>
      <c r="E449" s="1627"/>
      <c r="F449" s="1627"/>
      <c r="G449" s="1627"/>
      <c r="H449" s="1627"/>
      <c r="I449" s="1627"/>
      <c r="J449" s="1627"/>
      <c r="K449" s="1627"/>
      <c r="L449" s="1627"/>
      <c r="M449" s="1627"/>
      <c r="N449" s="1627"/>
    </row>
    <row r="450" spans="2:14" x14ac:dyDescent="0.2">
      <c r="B450" s="1627"/>
      <c r="C450" s="1627"/>
      <c r="D450" s="1627"/>
      <c r="E450" s="1627"/>
      <c r="F450" s="1627"/>
      <c r="G450" s="1627"/>
      <c r="H450" s="1627"/>
      <c r="I450" s="1627"/>
      <c r="J450" s="1627"/>
      <c r="K450" s="1627"/>
      <c r="L450" s="1627"/>
      <c r="M450" s="1627"/>
      <c r="N450" s="1627"/>
    </row>
    <row r="451" spans="2:14" x14ac:dyDescent="0.2">
      <c r="B451" s="1627"/>
      <c r="C451" s="1627"/>
      <c r="D451" s="1627"/>
      <c r="E451" s="1627"/>
      <c r="F451" s="1627"/>
      <c r="G451" s="1627"/>
      <c r="H451" s="1627"/>
      <c r="I451" s="1627"/>
      <c r="J451" s="1627"/>
      <c r="K451" s="1627"/>
      <c r="L451" s="1627"/>
      <c r="M451" s="1627"/>
      <c r="N451" s="1627"/>
    </row>
    <row r="452" spans="2:14" x14ac:dyDescent="0.2">
      <c r="B452" s="1627"/>
      <c r="C452" s="1627"/>
      <c r="D452" s="1627"/>
      <c r="E452" s="1627"/>
      <c r="F452" s="1627"/>
      <c r="G452" s="1627"/>
      <c r="H452" s="1627"/>
      <c r="I452" s="1627"/>
      <c r="J452" s="1627"/>
      <c r="K452" s="1627"/>
      <c r="L452" s="1627"/>
      <c r="M452" s="1627"/>
      <c r="N452" s="1627"/>
    </row>
    <row r="453" spans="2:14" x14ac:dyDescent="0.2">
      <c r="B453" s="1627"/>
      <c r="C453" s="1627"/>
      <c r="D453" s="1627"/>
      <c r="E453" s="1627"/>
      <c r="F453" s="1627"/>
      <c r="G453" s="1627"/>
      <c r="H453" s="1627"/>
      <c r="I453" s="1627"/>
      <c r="J453" s="1627"/>
      <c r="K453" s="1627"/>
      <c r="L453" s="1627"/>
      <c r="M453" s="1627"/>
      <c r="N453" s="1627"/>
    </row>
    <row r="454" spans="2:14" x14ac:dyDescent="0.2">
      <c r="B454" s="1627"/>
      <c r="C454" s="1627"/>
      <c r="D454" s="1627"/>
      <c r="E454" s="1627"/>
      <c r="F454" s="1627"/>
      <c r="G454" s="1627"/>
      <c r="H454" s="1627"/>
      <c r="I454" s="1627"/>
      <c r="J454" s="1627"/>
      <c r="K454" s="1627"/>
      <c r="L454" s="1627"/>
      <c r="M454" s="1627"/>
      <c r="N454" s="1627"/>
    </row>
    <row r="455" spans="2:14" x14ac:dyDescent="0.2">
      <c r="B455" s="1627"/>
      <c r="C455" s="1627"/>
      <c r="D455" s="1627"/>
      <c r="E455" s="1627"/>
      <c r="F455" s="1627"/>
      <c r="G455" s="1627"/>
      <c r="H455" s="1627"/>
      <c r="I455" s="1627"/>
      <c r="J455" s="1627"/>
      <c r="K455" s="1627"/>
      <c r="L455" s="1627"/>
      <c r="M455" s="1627"/>
      <c r="N455" s="1627"/>
    </row>
    <row r="456" spans="2:14" x14ac:dyDescent="0.2">
      <c r="B456" s="1627"/>
      <c r="C456" s="1627"/>
      <c r="D456" s="1627"/>
      <c r="E456" s="1627"/>
      <c r="F456" s="1627"/>
      <c r="G456" s="1627"/>
      <c r="H456" s="1627"/>
      <c r="I456" s="1627"/>
      <c r="J456" s="1627"/>
      <c r="K456" s="1627"/>
      <c r="L456" s="1627"/>
      <c r="M456" s="1627"/>
      <c r="N456" s="1627"/>
    </row>
    <row r="457" spans="2:14" x14ac:dyDescent="0.2">
      <c r="B457" s="1627"/>
      <c r="C457" s="1627"/>
      <c r="D457" s="1627"/>
      <c r="E457" s="1627"/>
      <c r="F457" s="1627"/>
      <c r="G457" s="1627"/>
      <c r="H457" s="1627"/>
      <c r="I457" s="1627"/>
      <c r="J457" s="1627"/>
      <c r="K457" s="1627"/>
      <c r="L457" s="1627"/>
      <c r="M457" s="1627"/>
      <c r="N457" s="1627"/>
    </row>
    <row r="458" spans="2:14" x14ac:dyDescent="0.2">
      <c r="B458" s="1627"/>
      <c r="C458" s="1627"/>
      <c r="D458" s="1627"/>
      <c r="E458" s="1627"/>
      <c r="F458" s="1627"/>
      <c r="G458" s="1627"/>
      <c r="H458" s="1627"/>
      <c r="I458" s="1627"/>
      <c r="J458" s="1627"/>
      <c r="K458" s="1627"/>
      <c r="L458" s="1627"/>
      <c r="M458" s="1627"/>
      <c r="N458" s="1627"/>
    </row>
    <row r="459" spans="2:14" x14ac:dyDescent="0.2">
      <c r="B459" s="1627"/>
      <c r="C459" s="1627"/>
      <c r="D459" s="1627"/>
      <c r="E459" s="1627"/>
      <c r="F459" s="1627"/>
      <c r="G459" s="1627"/>
      <c r="H459" s="1627"/>
      <c r="I459" s="1627"/>
      <c r="J459" s="1627"/>
      <c r="K459" s="1627"/>
      <c r="L459" s="1627"/>
      <c r="M459" s="1627"/>
      <c r="N459" s="1627"/>
    </row>
    <row r="460" spans="2:14" x14ac:dyDescent="0.2">
      <c r="B460" s="1627"/>
      <c r="C460" s="1627"/>
      <c r="D460" s="1627"/>
      <c r="E460" s="1627"/>
      <c r="F460" s="1627"/>
      <c r="G460" s="1627"/>
      <c r="H460" s="1627"/>
      <c r="I460" s="1627"/>
      <c r="J460" s="1627"/>
      <c r="K460" s="1627"/>
      <c r="L460" s="1627"/>
      <c r="M460" s="1627"/>
      <c r="N460" s="1627"/>
    </row>
    <row r="461" spans="2:14" x14ac:dyDescent="0.2">
      <c r="B461" s="1627"/>
      <c r="C461" s="1627"/>
      <c r="D461" s="1627"/>
      <c r="E461" s="1627"/>
      <c r="F461" s="1627"/>
      <c r="G461" s="1627"/>
      <c r="H461" s="1627"/>
      <c r="I461" s="1627"/>
      <c r="J461" s="1627"/>
      <c r="K461" s="1627"/>
      <c r="L461" s="1627"/>
      <c r="M461" s="1627"/>
      <c r="N461" s="1627"/>
    </row>
    <row r="462" spans="2:14" x14ac:dyDescent="0.2">
      <c r="B462" s="1627"/>
      <c r="C462" s="1627"/>
      <c r="D462" s="1627"/>
      <c r="E462" s="1627"/>
      <c r="F462" s="1627"/>
      <c r="G462" s="1627"/>
      <c r="H462" s="1627"/>
      <c r="I462" s="1627"/>
      <c r="J462" s="1627"/>
      <c r="K462" s="1627"/>
      <c r="L462" s="1627"/>
      <c r="M462" s="1627"/>
      <c r="N462" s="1627"/>
    </row>
    <row r="463" spans="2:14" x14ac:dyDescent="0.2">
      <c r="B463" s="1627"/>
      <c r="C463" s="1627"/>
      <c r="D463" s="1627"/>
      <c r="E463" s="1627"/>
      <c r="F463" s="1627"/>
      <c r="G463" s="1627"/>
      <c r="H463" s="1627"/>
      <c r="I463" s="1627"/>
      <c r="J463" s="1627"/>
      <c r="K463" s="1627"/>
      <c r="L463" s="1627"/>
      <c r="M463" s="1627"/>
      <c r="N463" s="1627"/>
    </row>
    <row r="464" spans="2:14" x14ac:dyDescent="0.2">
      <c r="B464" s="1627"/>
      <c r="C464" s="1627"/>
      <c r="D464" s="1627"/>
      <c r="E464" s="1627"/>
      <c r="F464" s="1627"/>
      <c r="G464" s="1627"/>
      <c r="H464" s="1627"/>
      <c r="I464" s="1627"/>
      <c r="J464" s="1627"/>
      <c r="K464" s="1627"/>
      <c r="L464" s="1627"/>
      <c r="M464" s="1627"/>
      <c r="N464" s="1627"/>
    </row>
    <row r="465" spans="2:14" x14ac:dyDescent="0.2">
      <c r="B465" s="1627"/>
      <c r="C465" s="1627"/>
      <c r="D465" s="1627"/>
      <c r="E465" s="1627"/>
      <c r="F465" s="1627"/>
      <c r="G465" s="1627"/>
      <c r="H465" s="1627"/>
      <c r="I465" s="1627"/>
      <c r="J465" s="1627"/>
      <c r="K465" s="1627"/>
      <c r="L465" s="1627"/>
      <c r="M465" s="1627"/>
      <c r="N465" s="1627"/>
    </row>
    <row r="466" spans="2:14" x14ac:dyDescent="0.2">
      <c r="B466" s="1627"/>
      <c r="C466" s="1627"/>
      <c r="D466" s="1627"/>
      <c r="E466" s="1627"/>
      <c r="F466" s="1627"/>
      <c r="G466" s="1627"/>
      <c r="H466" s="1627"/>
      <c r="I466" s="1627"/>
      <c r="J466" s="1627"/>
      <c r="K466" s="1627"/>
      <c r="L466" s="1627"/>
      <c r="M466" s="1627"/>
      <c r="N466" s="1627"/>
    </row>
    <row r="467" spans="2:14" x14ac:dyDescent="0.2">
      <c r="B467" s="1627"/>
      <c r="C467" s="1627"/>
      <c r="D467" s="1627"/>
      <c r="E467" s="1627"/>
      <c r="F467" s="1627"/>
      <c r="G467" s="1627"/>
      <c r="H467" s="1627"/>
      <c r="I467" s="1627"/>
      <c r="J467" s="1627"/>
      <c r="K467" s="1627"/>
      <c r="L467" s="1627"/>
      <c r="M467" s="1627"/>
      <c r="N467" s="1627"/>
    </row>
    <row r="468" spans="2:14" x14ac:dyDescent="0.2">
      <c r="B468" s="1627"/>
      <c r="C468" s="1627"/>
      <c r="D468" s="1627"/>
      <c r="E468" s="1627"/>
      <c r="F468" s="1627"/>
      <c r="G468" s="1627"/>
      <c r="H468" s="1627"/>
      <c r="I468" s="1627"/>
      <c r="J468" s="1627"/>
      <c r="K468" s="1627"/>
      <c r="L468" s="1627"/>
      <c r="M468" s="1627"/>
      <c r="N468" s="1627"/>
    </row>
    <row r="469" spans="2:14" x14ac:dyDescent="0.2">
      <c r="B469" s="1627"/>
      <c r="C469" s="1627"/>
      <c r="D469" s="1627"/>
      <c r="E469" s="1627"/>
      <c r="F469" s="1627"/>
      <c r="G469" s="1627"/>
      <c r="H469" s="1627"/>
      <c r="I469" s="1627"/>
      <c r="J469" s="1627"/>
      <c r="K469" s="1627"/>
      <c r="L469" s="1627"/>
      <c r="M469" s="1627"/>
      <c r="N469" s="1627"/>
    </row>
    <row r="470" spans="2:14" x14ac:dyDescent="0.2">
      <c r="B470" s="1627"/>
      <c r="C470" s="1627"/>
      <c r="D470" s="1627"/>
      <c r="E470" s="1627"/>
      <c r="F470" s="1627"/>
      <c r="G470" s="1627"/>
      <c r="H470" s="1627"/>
      <c r="I470" s="1627"/>
      <c r="J470" s="1627"/>
      <c r="K470" s="1627"/>
      <c r="L470" s="1627"/>
      <c r="M470" s="1627"/>
      <c r="N470" s="1627"/>
    </row>
    <row r="471" spans="2:14" x14ac:dyDescent="0.2">
      <c r="B471" s="1627"/>
      <c r="C471" s="1627"/>
      <c r="D471" s="1627"/>
      <c r="E471" s="1627"/>
      <c r="F471" s="1627"/>
      <c r="G471" s="1627"/>
      <c r="H471" s="1627"/>
      <c r="I471" s="1627"/>
      <c r="J471" s="1627"/>
      <c r="K471" s="1627"/>
      <c r="L471" s="1627"/>
      <c r="M471" s="1627"/>
      <c r="N471" s="1627"/>
    </row>
    <row r="472" spans="2:14" x14ac:dyDescent="0.2">
      <c r="B472" s="1627"/>
      <c r="C472" s="1627"/>
      <c r="D472" s="1627"/>
      <c r="E472" s="1627"/>
      <c r="F472" s="1627"/>
      <c r="G472" s="1627"/>
      <c r="H472" s="1627"/>
      <c r="I472" s="1627"/>
      <c r="J472" s="1627"/>
      <c r="K472" s="1627"/>
      <c r="L472" s="1627"/>
      <c r="M472" s="1627"/>
      <c r="N472" s="1627"/>
    </row>
    <row r="473" spans="2:14" x14ac:dyDescent="0.2">
      <c r="B473" s="1627"/>
      <c r="C473" s="1627"/>
      <c r="D473" s="1627"/>
      <c r="E473" s="1627"/>
      <c r="F473" s="1627"/>
      <c r="G473" s="1627"/>
      <c r="H473" s="1627"/>
      <c r="I473" s="1627"/>
      <c r="J473" s="1627"/>
      <c r="K473" s="1627"/>
      <c r="L473" s="1627"/>
      <c r="M473" s="1627"/>
      <c r="N473" s="1627"/>
    </row>
    <row r="474" spans="2:14" x14ac:dyDescent="0.2">
      <c r="B474" s="1627"/>
      <c r="C474" s="1627"/>
      <c r="D474" s="1627"/>
      <c r="E474" s="1627"/>
      <c r="F474" s="1627"/>
      <c r="G474" s="1627"/>
      <c r="H474" s="1627"/>
      <c r="I474" s="1627"/>
      <c r="J474" s="1627"/>
      <c r="K474" s="1627"/>
      <c r="L474" s="1627"/>
      <c r="M474" s="1627"/>
      <c r="N474" s="1627"/>
    </row>
    <row r="475" spans="2:14" x14ac:dyDescent="0.2">
      <c r="B475" s="1627"/>
      <c r="C475" s="1627"/>
      <c r="D475" s="1627"/>
      <c r="E475" s="1627"/>
      <c r="F475" s="1627"/>
      <c r="G475" s="1627"/>
      <c r="H475" s="1627"/>
      <c r="I475" s="1627"/>
      <c r="J475" s="1627"/>
      <c r="K475" s="1627"/>
      <c r="L475" s="1627"/>
      <c r="M475" s="1627"/>
      <c r="N475" s="1627"/>
    </row>
    <row r="476" spans="2:14" x14ac:dyDescent="0.2">
      <c r="B476" s="1627"/>
      <c r="C476" s="1627"/>
      <c r="D476" s="1627"/>
      <c r="E476" s="1627"/>
      <c r="F476" s="1627"/>
      <c r="G476" s="1627"/>
      <c r="H476" s="1627"/>
      <c r="I476" s="1627"/>
      <c r="J476" s="1627"/>
      <c r="K476" s="1627"/>
      <c r="L476" s="1627"/>
      <c r="M476" s="1627"/>
      <c r="N476" s="1627"/>
    </row>
    <row r="477" spans="2:14" x14ac:dyDescent="0.2">
      <c r="B477" s="1627"/>
      <c r="C477" s="1627"/>
      <c r="D477" s="1627"/>
      <c r="E477" s="1627"/>
      <c r="F477" s="1627"/>
      <c r="G477" s="1627"/>
      <c r="H477" s="1627"/>
      <c r="I477" s="1627"/>
      <c r="J477" s="1627"/>
      <c r="K477" s="1627"/>
      <c r="L477" s="1627"/>
      <c r="M477" s="1627"/>
      <c r="N477" s="1627"/>
    </row>
    <row r="478" spans="2:14" x14ac:dyDescent="0.2">
      <c r="B478" s="1627"/>
      <c r="C478" s="1627"/>
      <c r="D478" s="1627"/>
      <c r="E478" s="1627"/>
      <c r="F478" s="1627"/>
      <c r="G478" s="1627"/>
      <c r="H478" s="1627"/>
      <c r="I478" s="1627"/>
      <c r="J478" s="1627"/>
      <c r="K478" s="1627"/>
      <c r="L478" s="1627"/>
      <c r="M478" s="1627"/>
      <c r="N478" s="1627"/>
    </row>
    <row r="479" spans="2:14" x14ac:dyDescent="0.2">
      <c r="B479" s="1627"/>
      <c r="C479" s="1627"/>
      <c r="D479" s="1627"/>
      <c r="E479" s="1627"/>
      <c r="F479" s="1627"/>
      <c r="G479" s="1627"/>
      <c r="H479" s="1627"/>
      <c r="I479" s="1627"/>
      <c r="J479" s="1627"/>
      <c r="K479" s="1627"/>
      <c r="L479" s="1627"/>
      <c r="M479" s="1627"/>
      <c r="N479" s="1627"/>
    </row>
    <row r="480" spans="2:14" x14ac:dyDescent="0.2">
      <c r="B480" s="1627"/>
      <c r="C480" s="1627"/>
      <c r="D480" s="1627"/>
      <c r="E480" s="1627"/>
      <c r="F480" s="1627"/>
      <c r="G480" s="1627"/>
      <c r="H480" s="1627"/>
      <c r="I480" s="1627"/>
      <c r="J480" s="1627"/>
      <c r="K480" s="1627"/>
      <c r="L480" s="1627"/>
      <c r="M480" s="1627"/>
      <c r="N480" s="1627"/>
    </row>
    <row r="481" spans="2:14" x14ac:dyDescent="0.2">
      <c r="B481" s="1627"/>
      <c r="C481" s="1627"/>
      <c r="D481" s="1627"/>
      <c r="E481" s="1627"/>
      <c r="F481" s="1627"/>
      <c r="G481" s="1627"/>
      <c r="H481" s="1627"/>
      <c r="I481" s="1627"/>
      <c r="J481" s="1627"/>
      <c r="K481" s="1627"/>
      <c r="L481" s="1627"/>
      <c r="M481" s="1627"/>
      <c r="N481" s="1627"/>
    </row>
    <row r="482" spans="2:14" x14ac:dyDescent="0.2">
      <c r="B482" s="1627"/>
      <c r="C482" s="1627"/>
      <c r="D482" s="1627"/>
      <c r="E482" s="1627"/>
      <c r="F482" s="1627"/>
      <c r="G482" s="1627"/>
      <c r="H482" s="1627"/>
      <c r="I482" s="1627"/>
      <c r="J482" s="1627"/>
      <c r="K482" s="1627"/>
      <c r="L482" s="1627"/>
      <c r="M482" s="1627"/>
      <c r="N482" s="1627"/>
    </row>
    <row r="483" spans="2:14" x14ac:dyDescent="0.2">
      <c r="B483" s="1627"/>
      <c r="C483" s="1627"/>
      <c r="D483" s="1627"/>
      <c r="E483" s="1627"/>
      <c r="F483" s="1627"/>
      <c r="G483" s="1627"/>
      <c r="H483" s="1627"/>
      <c r="I483" s="1627"/>
      <c r="J483" s="1627"/>
      <c r="K483" s="1627"/>
      <c r="L483" s="1627"/>
      <c r="M483" s="1627"/>
      <c r="N483" s="1627"/>
    </row>
    <row r="484" spans="2:14" x14ac:dyDescent="0.2">
      <c r="B484" s="1627"/>
      <c r="C484" s="1627"/>
      <c r="D484" s="1627"/>
      <c r="E484" s="1627"/>
      <c r="F484" s="1627"/>
      <c r="G484" s="1627"/>
      <c r="H484" s="1627"/>
      <c r="I484" s="1627"/>
      <c r="J484" s="1627"/>
      <c r="K484" s="1627"/>
      <c r="L484" s="1627"/>
      <c r="M484" s="1627"/>
      <c r="N484" s="1627"/>
    </row>
    <row r="485" spans="2:14" x14ac:dyDescent="0.2">
      <c r="B485" s="1627"/>
      <c r="C485" s="1627"/>
      <c r="D485" s="1627"/>
      <c r="E485" s="1627"/>
      <c r="F485" s="1627"/>
      <c r="G485" s="1627"/>
      <c r="H485" s="1627"/>
      <c r="I485" s="1627"/>
      <c r="J485" s="1627"/>
      <c r="K485" s="1627"/>
      <c r="L485" s="1627"/>
      <c r="M485" s="1627"/>
      <c r="N485" s="1627"/>
    </row>
    <row r="486" spans="2:14" x14ac:dyDescent="0.2">
      <c r="B486" s="1627"/>
      <c r="C486" s="1627"/>
      <c r="D486" s="1627"/>
      <c r="E486" s="1627"/>
      <c r="F486" s="1627"/>
      <c r="G486" s="1627"/>
      <c r="H486" s="1627"/>
      <c r="I486" s="1627"/>
      <c r="J486" s="1627"/>
      <c r="K486" s="1627"/>
      <c r="L486" s="1627"/>
      <c r="M486" s="1627"/>
      <c r="N486" s="1627"/>
    </row>
    <row r="487" spans="2:14" x14ac:dyDescent="0.2">
      <c r="B487" s="1627"/>
      <c r="C487" s="1627"/>
      <c r="D487" s="1627"/>
      <c r="E487" s="1627"/>
      <c r="F487" s="1627"/>
      <c r="G487" s="1627"/>
      <c r="H487" s="1627"/>
      <c r="I487" s="1627"/>
      <c r="J487" s="1627"/>
      <c r="K487" s="1627"/>
      <c r="L487" s="1627"/>
      <c r="M487" s="1627"/>
      <c r="N487" s="1627"/>
    </row>
    <row r="488" spans="2:14" x14ac:dyDescent="0.2">
      <c r="B488" s="1627"/>
      <c r="C488" s="1627"/>
      <c r="D488" s="1627"/>
      <c r="E488" s="1627"/>
      <c r="F488" s="1627"/>
      <c r="G488" s="1627"/>
      <c r="H488" s="1627"/>
      <c r="I488" s="1627"/>
      <c r="J488" s="1627"/>
      <c r="K488" s="1627"/>
      <c r="L488" s="1627"/>
      <c r="M488" s="1627"/>
      <c r="N488" s="1627"/>
    </row>
    <row r="489" spans="2:14" x14ac:dyDescent="0.2">
      <c r="B489" s="1627"/>
      <c r="C489" s="1627"/>
      <c r="D489" s="1627"/>
      <c r="E489" s="1627"/>
      <c r="F489" s="1627"/>
      <c r="G489" s="1627"/>
      <c r="H489" s="1627"/>
      <c r="I489" s="1627"/>
      <c r="J489" s="1627"/>
      <c r="K489" s="1627"/>
      <c r="L489" s="1627"/>
      <c r="M489" s="1627"/>
      <c r="N489" s="1627"/>
    </row>
    <row r="490" spans="2:14" x14ac:dyDescent="0.2">
      <c r="B490" s="1627"/>
      <c r="C490" s="1627"/>
      <c r="D490" s="1627"/>
      <c r="E490" s="1627"/>
      <c r="F490" s="1627"/>
      <c r="G490" s="1627"/>
      <c r="H490" s="1627"/>
      <c r="I490" s="1627"/>
      <c r="J490" s="1627"/>
      <c r="K490" s="1627"/>
      <c r="L490" s="1627"/>
      <c r="M490" s="1627"/>
      <c r="N490" s="1627"/>
    </row>
    <row r="491" spans="2:14" x14ac:dyDescent="0.2">
      <c r="B491" s="1627"/>
      <c r="C491" s="1627"/>
      <c r="D491" s="1627"/>
      <c r="E491" s="1627"/>
      <c r="F491" s="1627"/>
      <c r="G491" s="1627"/>
      <c r="H491" s="1627"/>
      <c r="I491" s="1627"/>
      <c r="J491" s="1627"/>
      <c r="K491" s="1627"/>
      <c r="L491" s="1627"/>
      <c r="M491" s="1627"/>
      <c r="N491" s="1627"/>
    </row>
    <row r="492" spans="2:14" x14ac:dyDescent="0.2">
      <c r="B492" s="1627"/>
      <c r="C492" s="1627"/>
      <c r="D492" s="1627"/>
      <c r="E492" s="1627"/>
      <c r="F492" s="1627"/>
      <c r="G492" s="1627"/>
      <c r="H492" s="1627"/>
      <c r="I492" s="1627"/>
      <c r="J492" s="1627"/>
      <c r="K492" s="1627"/>
      <c r="L492" s="1627"/>
      <c r="M492" s="1627"/>
      <c r="N492" s="1627"/>
    </row>
    <row r="493" spans="2:14" x14ac:dyDescent="0.2">
      <c r="B493" s="1627"/>
      <c r="C493" s="1627"/>
      <c r="D493" s="1627"/>
      <c r="E493" s="1627"/>
      <c r="F493" s="1627"/>
      <c r="G493" s="1627"/>
      <c r="H493" s="1627"/>
      <c r="I493" s="1627"/>
      <c r="J493" s="1627"/>
      <c r="K493" s="1627"/>
      <c r="L493" s="1627"/>
      <c r="M493" s="1627"/>
      <c r="N493" s="1627"/>
    </row>
    <row r="494" spans="2:14" x14ac:dyDescent="0.2">
      <c r="B494" s="1627"/>
      <c r="C494" s="1627"/>
      <c r="D494" s="1627"/>
      <c r="E494" s="1627"/>
      <c r="F494" s="1627"/>
      <c r="G494" s="1627"/>
      <c r="H494" s="1627"/>
      <c r="I494" s="1627"/>
      <c r="J494" s="1627"/>
      <c r="K494" s="1627"/>
      <c r="L494" s="1627"/>
      <c r="M494" s="1627"/>
      <c r="N494" s="1627"/>
    </row>
    <row r="495" spans="2:14" x14ac:dyDescent="0.2">
      <c r="B495" s="1627"/>
      <c r="C495" s="1627"/>
      <c r="D495" s="1627"/>
      <c r="E495" s="1627"/>
      <c r="F495" s="1627"/>
      <c r="G495" s="1627"/>
      <c r="H495" s="1627"/>
      <c r="I495" s="1627"/>
      <c r="J495" s="1627"/>
      <c r="K495" s="1627"/>
      <c r="L495" s="1627"/>
      <c r="M495" s="1627"/>
      <c r="N495" s="1627"/>
    </row>
    <row r="496" spans="2:14" x14ac:dyDescent="0.2">
      <c r="B496" s="1627"/>
      <c r="C496" s="1627"/>
      <c r="D496" s="1627"/>
      <c r="E496" s="1627"/>
      <c r="F496" s="1627"/>
      <c r="G496" s="1627"/>
      <c r="H496" s="1627"/>
      <c r="I496" s="1627"/>
      <c r="J496" s="1627"/>
      <c r="K496" s="1627"/>
      <c r="L496" s="1627"/>
      <c r="M496" s="1627"/>
      <c r="N496" s="1627"/>
    </row>
    <row r="497" spans="2:14" x14ac:dyDescent="0.2">
      <c r="B497" s="1627"/>
      <c r="C497" s="1627"/>
      <c r="D497" s="1627"/>
      <c r="E497" s="1627"/>
      <c r="F497" s="1627"/>
      <c r="G497" s="1627"/>
      <c r="H497" s="1627"/>
      <c r="I497" s="1627"/>
      <c r="J497" s="1627"/>
      <c r="K497" s="1627"/>
      <c r="L497" s="1627"/>
      <c r="M497" s="1627"/>
      <c r="N497" s="1627"/>
    </row>
    <row r="498" spans="2:14" x14ac:dyDescent="0.2">
      <c r="B498" s="1627"/>
      <c r="C498" s="1627"/>
      <c r="D498" s="1627"/>
      <c r="E498" s="1627"/>
      <c r="F498" s="1627"/>
      <c r="G498" s="1627"/>
      <c r="H498" s="1627"/>
      <c r="I498" s="1627"/>
      <c r="J498" s="1627"/>
      <c r="K498" s="1627"/>
      <c r="L498" s="1627"/>
      <c r="M498" s="1627"/>
      <c r="N498" s="1627"/>
    </row>
    <row r="499" spans="2:14" x14ac:dyDescent="0.2">
      <c r="B499" s="1627"/>
      <c r="C499" s="1627"/>
      <c r="D499" s="1627"/>
      <c r="E499" s="1627"/>
      <c r="F499" s="1627"/>
      <c r="G499" s="1627"/>
      <c r="H499" s="1627"/>
      <c r="I499" s="1627"/>
      <c r="J499" s="1627"/>
      <c r="K499" s="1627"/>
      <c r="L499" s="1627"/>
      <c r="M499" s="1627"/>
      <c r="N499" s="1627"/>
    </row>
    <row r="500" spans="2:14" x14ac:dyDescent="0.2">
      <c r="B500" s="1627"/>
      <c r="C500" s="1627"/>
      <c r="D500" s="1627"/>
      <c r="E500" s="1627"/>
      <c r="F500" s="1627"/>
      <c r="G500" s="1627"/>
      <c r="H500" s="1627"/>
      <c r="I500" s="1627"/>
      <c r="J500" s="1627"/>
      <c r="K500" s="1627"/>
      <c r="L500" s="1627"/>
      <c r="M500" s="1627"/>
      <c r="N500" s="1627"/>
    </row>
    <row r="501" spans="2:14" x14ac:dyDescent="0.2">
      <c r="B501" s="1627"/>
      <c r="C501" s="1627"/>
      <c r="D501" s="1627"/>
      <c r="E501" s="1627"/>
      <c r="F501" s="1627"/>
      <c r="G501" s="1627"/>
      <c r="H501" s="1627"/>
      <c r="I501" s="1627"/>
      <c r="J501" s="1627"/>
      <c r="K501" s="1627"/>
      <c r="L501" s="1627"/>
      <c r="M501" s="1627"/>
      <c r="N501" s="1627"/>
    </row>
    <row r="502" spans="2:14" x14ac:dyDescent="0.2">
      <c r="B502" s="1627"/>
      <c r="C502" s="1627"/>
      <c r="D502" s="1627"/>
      <c r="E502" s="1627"/>
      <c r="F502" s="1627"/>
      <c r="G502" s="1627"/>
      <c r="H502" s="1627"/>
      <c r="I502" s="1627"/>
      <c r="J502" s="1627"/>
      <c r="K502" s="1627"/>
      <c r="L502" s="1627"/>
      <c r="M502" s="1627"/>
      <c r="N502" s="1627"/>
    </row>
    <row r="503" spans="2:14" x14ac:dyDescent="0.2">
      <c r="B503" s="1627"/>
      <c r="C503" s="1627"/>
      <c r="D503" s="1627"/>
      <c r="E503" s="1627"/>
      <c r="F503" s="1627"/>
      <c r="G503" s="1627"/>
      <c r="H503" s="1627"/>
      <c r="I503" s="1627"/>
      <c r="J503" s="1627"/>
      <c r="K503" s="1627"/>
      <c r="L503" s="1627"/>
      <c r="M503" s="1627"/>
      <c r="N503" s="1627"/>
    </row>
    <row r="504" spans="2:14" x14ac:dyDescent="0.2">
      <c r="B504" s="1627"/>
      <c r="C504" s="1627"/>
      <c r="D504" s="1627"/>
      <c r="E504" s="1627"/>
      <c r="F504" s="1627"/>
      <c r="G504" s="1627"/>
      <c r="H504" s="1627"/>
      <c r="I504" s="1627"/>
      <c r="J504" s="1627"/>
      <c r="K504" s="1627"/>
      <c r="L504" s="1627"/>
      <c r="M504" s="1627"/>
      <c r="N504" s="1627"/>
    </row>
    <row r="505" spans="2:14" x14ac:dyDescent="0.2">
      <c r="B505" s="1627"/>
      <c r="C505" s="1627"/>
      <c r="D505" s="1627"/>
      <c r="E505" s="1627"/>
      <c r="F505" s="1627"/>
      <c r="G505" s="1627"/>
      <c r="H505" s="1627"/>
      <c r="I505" s="1627"/>
      <c r="J505" s="1627"/>
      <c r="K505" s="1627"/>
      <c r="L505" s="1627"/>
      <c r="M505" s="1627"/>
      <c r="N505" s="1627"/>
    </row>
    <row r="506" spans="2:14" x14ac:dyDescent="0.2">
      <c r="B506" s="1627"/>
      <c r="C506" s="1627"/>
      <c r="D506" s="1627"/>
      <c r="E506" s="1627"/>
      <c r="F506" s="1627"/>
      <c r="G506" s="1627"/>
      <c r="H506" s="1627"/>
      <c r="I506" s="1627"/>
      <c r="J506" s="1627"/>
      <c r="K506" s="1627"/>
      <c r="L506" s="1627"/>
      <c r="M506" s="1627"/>
      <c r="N506" s="1627"/>
    </row>
    <row r="507" spans="2:14" x14ac:dyDescent="0.2">
      <c r="B507" s="1627"/>
      <c r="C507" s="1627"/>
      <c r="D507" s="1627"/>
      <c r="E507" s="1627"/>
      <c r="F507" s="1627"/>
      <c r="G507" s="1627"/>
      <c r="H507" s="1627"/>
      <c r="I507" s="1627"/>
      <c r="J507" s="1627"/>
      <c r="K507" s="1627"/>
      <c r="L507" s="1627"/>
      <c r="M507" s="1627"/>
      <c r="N507" s="1627"/>
    </row>
    <row r="508" spans="2:14" x14ac:dyDescent="0.2">
      <c r="B508" s="1627"/>
      <c r="C508" s="1627"/>
      <c r="D508" s="1627"/>
      <c r="E508" s="1627"/>
      <c r="F508" s="1627"/>
      <c r="G508" s="1627"/>
      <c r="H508" s="1627"/>
      <c r="I508" s="1627"/>
      <c r="J508" s="1627"/>
      <c r="K508" s="1627"/>
      <c r="L508" s="1627"/>
      <c r="M508" s="1627"/>
      <c r="N508" s="1627"/>
    </row>
    <row r="509" spans="2:14" x14ac:dyDescent="0.2">
      <c r="B509" s="1627"/>
      <c r="C509" s="1627"/>
      <c r="D509" s="1627"/>
      <c r="E509" s="1627"/>
      <c r="F509" s="1627"/>
      <c r="G509" s="1627"/>
      <c r="H509" s="1627"/>
      <c r="I509" s="1627"/>
      <c r="J509" s="1627"/>
      <c r="K509" s="1627"/>
      <c r="L509" s="1627"/>
      <c r="M509" s="1627"/>
      <c r="N509" s="1627"/>
    </row>
    <row r="510" spans="2:14" x14ac:dyDescent="0.2">
      <c r="B510" s="1627"/>
      <c r="C510" s="1627"/>
      <c r="D510" s="1627"/>
      <c r="E510" s="1627"/>
      <c r="F510" s="1627"/>
      <c r="G510" s="1627"/>
      <c r="H510" s="1627"/>
      <c r="I510" s="1627"/>
      <c r="J510" s="1627"/>
      <c r="K510" s="1627"/>
      <c r="L510" s="1627"/>
      <c r="M510" s="1627"/>
      <c r="N510" s="1627"/>
    </row>
    <row r="511" spans="2:14" x14ac:dyDescent="0.2">
      <c r="B511" s="1627"/>
      <c r="C511" s="1627"/>
      <c r="D511" s="1627"/>
      <c r="E511" s="1627"/>
      <c r="F511" s="1627"/>
      <c r="G511" s="1627"/>
      <c r="H511" s="1627"/>
      <c r="I511" s="1627"/>
      <c r="J511" s="1627"/>
      <c r="K511" s="1627"/>
      <c r="L511" s="1627"/>
      <c r="M511" s="1627"/>
      <c r="N511" s="1627"/>
    </row>
    <row r="512" spans="2:14" x14ac:dyDescent="0.2">
      <c r="B512" s="1627"/>
      <c r="C512" s="1627"/>
      <c r="D512" s="1627"/>
      <c r="E512" s="1627"/>
      <c r="F512" s="1627"/>
      <c r="G512" s="1627"/>
      <c r="H512" s="1627"/>
      <c r="I512" s="1627"/>
      <c r="J512" s="1627"/>
      <c r="K512" s="1627"/>
      <c r="L512" s="1627"/>
      <c r="M512" s="1627"/>
      <c r="N512" s="1627"/>
    </row>
    <row r="513" spans="2:14" x14ac:dyDescent="0.2">
      <c r="B513" s="1627"/>
      <c r="C513" s="1627"/>
      <c r="D513" s="1627"/>
      <c r="E513" s="1627"/>
      <c r="F513" s="1627"/>
      <c r="G513" s="1627"/>
      <c r="H513" s="1627"/>
      <c r="I513" s="1627"/>
      <c r="J513" s="1627"/>
      <c r="K513" s="1627"/>
      <c r="L513" s="1627"/>
      <c r="M513" s="1627"/>
      <c r="N513" s="1627"/>
    </row>
    <row r="514" spans="2:14" x14ac:dyDescent="0.2">
      <c r="B514" s="1627"/>
      <c r="C514" s="1627"/>
      <c r="D514" s="1627"/>
      <c r="E514" s="1627"/>
      <c r="F514" s="1627"/>
      <c r="G514" s="1627"/>
      <c r="H514" s="1627"/>
      <c r="I514" s="1627"/>
      <c r="J514" s="1627"/>
      <c r="K514" s="1627"/>
      <c r="L514" s="1627"/>
      <c r="M514" s="1627"/>
      <c r="N514" s="1627"/>
    </row>
    <row r="515" spans="2:14" x14ac:dyDescent="0.2">
      <c r="B515" s="1627"/>
      <c r="C515" s="1627"/>
      <c r="D515" s="1627"/>
      <c r="E515" s="1627"/>
      <c r="F515" s="1627"/>
      <c r="G515" s="1627"/>
      <c r="H515" s="1627"/>
      <c r="I515" s="1627"/>
      <c r="J515" s="1627"/>
      <c r="K515" s="1627"/>
      <c r="L515" s="1627"/>
      <c r="M515" s="1627"/>
      <c r="N515" s="1627"/>
    </row>
    <row r="516" spans="2:14" x14ac:dyDescent="0.2">
      <c r="B516" s="1627"/>
      <c r="C516" s="1627"/>
      <c r="D516" s="1627"/>
      <c r="E516" s="1627"/>
      <c r="F516" s="1627"/>
      <c r="G516" s="1627"/>
      <c r="H516" s="1627"/>
      <c r="I516" s="1627"/>
      <c r="J516" s="1627"/>
      <c r="K516" s="1627"/>
      <c r="L516" s="1627"/>
      <c r="M516" s="1627"/>
      <c r="N516" s="1627"/>
    </row>
    <row r="517" spans="2:14" x14ac:dyDescent="0.2">
      <c r="B517" s="1627"/>
      <c r="C517" s="1627"/>
      <c r="D517" s="1627"/>
      <c r="E517" s="1627"/>
      <c r="F517" s="1627"/>
      <c r="G517" s="1627"/>
      <c r="H517" s="1627"/>
      <c r="I517" s="1627"/>
      <c r="J517" s="1627"/>
      <c r="K517" s="1627"/>
      <c r="L517" s="1627"/>
      <c r="M517" s="1627"/>
      <c r="N517" s="1627"/>
    </row>
    <row r="518" spans="2:14" x14ac:dyDescent="0.2">
      <c r="B518" s="1627"/>
      <c r="C518" s="1627"/>
      <c r="D518" s="1627"/>
      <c r="E518" s="1627"/>
      <c r="F518" s="1627"/>
      <c r="G518" s="1627"/>
      <c r="H518" s="1627"/>
      <c r="I518" s="1627"/>
      <c r="J518" s="1627"/>
      <c r="K518" s="1627"/>
      <c r="L518" s="1627"/>
      <c r="M518" s="1627"/>
      <c r="N518" s="1627"/>
    </row>
    <row r="519" spans="2:14" x14ac:dyDescent="0.2">
      <c r="B519" s="1627"/>
      <c r="C519" s="1627"/>
      <c r="D519" s="1627"/>
      <c r="E519" s="1627"/>
      <c r="F519" s="1627"/>
      <c r="G519" s="1627"/>
      <c r="H519" s="1627"/>
      <c r="I519" s="1627"/>
      <c r="J519" s="1627"/>
      <c r="K519" s="1627"/>
      <c r="L519" s="1627"/>
      <c r="M519" s="1627"/>
      <c r="N519" s="1627"/>
    </row>
    <row r="520" spans="2:14" x14ac:dyDescent="0.2">
      <c r="B520" s="1627"/>
      <c r="C520" s="1627"/>
      <c r="D520" s="1627"/>
      <c r="E520" s="1627"/>
      <c r="F520" s="1627"/>
      <c r="G520" s="1627"/>
      <c r="H520" s="1627"/>
      <c r="I520" s="1627"/>
      <c r="J520" s="1627"/>
      <c r="K520" s="1627"/>
      <c r="L520" s="1627"/>
      <c r="M520" s="1627"/>
      <c r="N520" s="1627"/>
    </row>
    <row r="521" spans="2:14" x14ac:dyDescent="0.2">
      <c r="B521" s="1627"/>
      <c r="C521" s="1627"/>
      <c r="D521" s="1627"/>
      <c r="E521" s="1627"/>
      <c r="F521" s="1627"/>
      <c r="G521" s="1627"/>
      <c r="H521" s="1627"/>
      <c r="I521" s="1627"/>
      <c r="J521" s="1627"/>
      <c r="K521" s="1627"/>
      <c r="L521" s="1627"/>
      <c r="M521" s="1627"/>
      <c r="N521" s="1627"/>
    </row>
    <row r="522" spans="2:14" x14ac:dyDescent="0.2">
      <c r="B522" s="1627"/>
      <c r="C522" s="1627"/>
      <c r="D522" s="1627"/>
      <c r="E522" s="1627"/>
      <c r="F522" s="1627"/>
      <c r="G522" s="1627"/>
      <c r="H522" s="1627"/>
      <c r="I522" s="1627"/>
      <c r="J522" s="1627"/>
      <c r="K522" s="1627"/>
      <c r="L522" s="1627"/>
      <c r="M522" s="1627"/>
      <c r="N522" s="1627"/>
    </row>
    <row r="523" spans="2:14" x14ac:dyDescent="0.2">
      <c r="B523" s="1627"/>
      <c r="C523" s="1627"/>
      <c r="D523" s="1627"/>
      <c r="E523" s="1627"/>
      <c r="F523" s="1627"/>
      <c r="G523" s="1627"/>
      <c r="H523" s="1627"/>
      <c r="I523" s="1627"/>
      <c r="J523" s="1627"/>
      <c r="K523" s="1627"/>
      <c r="L523" s="1627"/>
      <c r="M523" s="1627"/>
      <c r="N523" s="1627"/>
    </row>
    <row r="524" spans="2:14" x14ac:dyDescent="0.2">
      <c r="B524" s="1627"/>
      <c r="C524" s="1627"/>
      <c r="D524" s="1627"/>
      <c r="E524" s="1627"/>
      <c r="F524" s="1627"/>
      <c r="G524" s="1627"/>
      <c r="H524" s="1627"/>
      <c r="I524" s="1627"/>
      <c r="J524" s="1627"/>
      <c r="K524" s="1627"/>
      <c r="L524" s="1627"/>
      <c r="M524" s="1627"/>
      <c r="N524" s="1627"/>
    </row>
    <row r="525" spans="2:14" x14ac:dyDescent="0.2">
      <c r="B525" s="1627"/>
      <c r="C525" s="1627"/>
      <c r="D525" s="1627"/>
      <c r="E525" s="1627"/>
      <c r="F525" s="1627"/>
      <c r="G525" s="1627"/>
      <c r="H525" s="1627"/>
      <c r="I525" s="1627"/>
      <c r="J525" s="1627"/>
      <c r="K525" s="1627"/>
      <c r="L525" s="1627"/>
      <c r="M525" s="1627"/>
      <c r="N525" s="1627"/>
    </row>
    <row r="526" spans="2:14" x14ac:dyDescent="0.2">
      <c r="B526" s="1627"/>
      <c r="C526" s="1627"/>
      <c r="D526" s="1627"/>
      <c r="E526" s="1627"/>
      <c r="F526" s="1627"/>
      <c r="G526" s="1627"/>
      <c r="H526" s="1627"/>
      <c r="I526" s="1627"/>
      <c r="J526" s="1627"/>
      <c r="K526" s="1627"/>
      <c r="L526" s="1627"/>
      <c r="M526" s="1627"/>
      <c r="N526" s="1627"/>
    </row>
    <row r="527" spans="2:14" x14ac:dyDescent="0.2">
      <c r="B527" s="1627"/>
      <c r="C527" s="1627"/>
      <c r="D527" s="1627"/>
      <c r="E527" s="1627"/>
      <c r="F527" s="1627"/>
      <c r="G527" s="1627"/>
      <c r="H527" s="1627"/>
      <c r="I527" s="1627"/>
      <c r="J527" s="1627"/>
      <c r="K527" s="1627"/>
      <c r="L527" s="1627"/>
      <c r="M527" s="1627"/>
      <c r="N527" s="1627"/>
    </row>
    <row r="528" spans="2:14" x14ac:dyDescent="0.2">
      <c r="B528" s="1627"/>
      <c r="C528" s="1627"/>
      <c r="D528" s="1627"/>
      <c r="E528" s="1627"/>
      <c r="F528" s="1627"/>
      <c r="G528" s="1627"/>
      <c r="H528" s="1627"/>
      <c r="I528" s="1627"/>
      <c r="J528" s="1627"/>
      <c r="K528" s="1627"/>
      <c r="L528" s="1627"/>
      <c r="M528" s="1627"/>
      <c r="N528" s="1627"/>
    </row>
    <row r="529" spans="2:14" x14ac:dyDescent="0.2">
      <c r="B529" s="1627"/>
      <c r="C529" s="1627"/>
      <c r="D529" s="1627"/>
      <c r="E529" s="1627"/>
      <c r="F529" s="1627"/>
      <c r="G529" s="1627"/>
      <c r="H529" s="1627"/>
      <c r="I529" s="1627"/>
      <c r="J529" s="1627"/>
      <c r="K529" s="1627"/>
      <c r="L529" s="1627"/>
      <c r="M529" s="1627"/>
      <c r="N529" s="1627"/>
    </row>
    <row r="530" spans="2:14" x14ac:dyDescent="0.2">
      <c r="B530" s="1627"/>
      <c r="C530" s="1627"/>
      <c r="D530" s="1627"/>
      <c r="E530" s="1627"/>
      <c r="F530" s="1627"/>
      <c r="G530" s="1627"/>
      <c r="H530" s="1627"/>
      <c r="I530" s="1627"/>
      <c r="J530" s="1627"/>
      <c r="K530" s="1627"/>
      <c r="L530" s="1627"/>
      <c r="M530" s="1627"/>
      <c r="N530" s="1627"/>
    </row>
    <row r="531" spans="2:14" x14ac:dyDescent="0.2">
      <c r="B531" s="1627"/>
      <c r="C531" s="1627"/>
      <c r="D531" s="1627"/>
      <c r="E531" s="1627"/>
      <c r="F531" s="1627"/>
      <c r="G531" s="1627"/>
      <c r="H531" s="1627"/>
      <c r="I531" s="1627"/>
      <c r="J531" s="1627"/>
      <c r="K531" s="1627"/>
      <c r="L531" s="1627"/>
      <c r="M531" s="1627"/>
      <c r="N531" s="1627"/>
    </row>
    <row r="532" spans="2:14" x14ac:dyDescent="0.2">
      <c r="B532" s="1627"/>
      <c r="C532" s="1627"/>
      <c r="D532" s="1627"/>
      <c r="E532" s="1627"/>
      <c r="F532" s="1627"/>
      <c r="G532" s="1627"/>
      <c r="H532" s="1627"/>
      <c r="I532" s="1627"/>
      <c r="J532" s="1627"/>
      <c r="K532" s="1627"/>
      <c r="L532" s="1627"/>
      <c r="M532" s="1627"/>
      <c r="N532" s="1627"/>
    </row>
    <row r="533" spans="2:14" x14ac:dyDescent="0.2">
      <c r="B533" s="1627"/>
      <c r="C533" s="1627"/>
      <c r="D533" s="1627"/>
      <c r="E533" s="1627"/>
      <c r="F533" s="1627"/>
      <c r="G533" s="1627"/>
      <c r="H533" s="1627"/>
      <c r="I533" s="1627"/>
      <c r="J533" s="1627"/>
      <c r="K533" s="1627"/>
      <c r="L533" s="1627"/>
      <c r="M533" s="1627"/>
      <c r="N533" s="1627"/>
    </row>
    <row r="534" spans="2:14" x14ac:dyDescent="0.2">
      <c r="B534" s="1627"/>
      <c r="C534" s="1627"/>
      <c r="D534" s="1627"/>
      <c r="E534" s="1627"/>
      <c r="F534" s="1627"/>
      <c r="G534" s="1627"/>
      <c r="H534" s="1627"/>
      <c r="I534" s="1627"/>
      <c r="J534" s="1627"/>
      <c r="K534" s="1627"/>
      <c r="L534" s="1627"/>
      <c r="M534" s="1627"/>
      <c r="N534" s="1627"/>
    </row>
    <row r="535" spans="2:14" x14ac:dyDescent="0.2">
      <c r="B535" s="1627"/>
      <c r="C535" s="1627"/>
      <c r="D535" s="1627"/>
      <c r="E535" s="1627"/>
      <c r="F535" s="1627"/>
      <c r="G535" s="1627"/>
      <c r="H535" s="1627"/>
      <c r="I535" s="1627"/>
      <c r="J535" s="1627"/>
      <c r="K535" s="1627"/>
      <c r="L535" s="1627"/>
      <c r="M535" s="1627"/>
      <c r="N535" s="1627"/>
    </row>
    <row r="536" spans="2:14" x14ac:dyDescent="0.2">
      <c r="B536" s="1627"/>
      <c r="C536" s="1627"/>
      <c r="D536" s="1627"/>
      <c r="E536" s="1627"/>
      <c r="F536" s="1627"/>
      <c r="G536" s="1627"/>
      <c r="H536" s="1627"/>
      <c r="I536" s="1627"/>
      <c r="J536" s="1627"/>
      <c r="K536" s="1627"/>
      <c r="L536" s="1627"/>
      <c r="M536" s="1627"/>
      <c r="N536" s="1627"/>
    </row>
    <row r="537" spans="2:14" x14ac:dyDescent="0.2">
      <c r="B537" s="1627"/>
      <c r="C537" s="1627"/>
      <c r="D537" s="1627"/>
      <c r="E537" s="1627"/>
      <c r="F537" s="1627"/>
      <c r="G537" s="1627"/>
      <c r="H537" s="1627"/>
      <c r="I537" s="1627"/>
      <c r="J537" s="1627"/>
      <c r="K537" s="1627"/>
      <c r="L537" s="1627"/>
      <c r="M537" s="1627"/>
      <c r="N537" s="1627"/>
    </row>
    <row r="538" spans="2:14" x14ac:dyDescent="0.2">
      <c r="B538" s="1627"/>
      <c r="C538" s="1627"/>
      <c r="D538" s="1627"/>
      <c r="E538" s="1627"/>
      <c r="F538" s="1627"/>
      <c r="G538" s="1627"/>
      <c r="H538" s="1627"/>
      <c r="I538" s="1627"/>
      <c r="J538" s="1627"/>
      <c r="K538" s="1627"/>
      <c r="L538" s="1627"/>
      <c r="M538" s="1627"/>
      <c r="N538" s="1627"/>
    </row>
    <row r="539" spans="2:14" x14ac:dyDescent="0.2">
      <c r="B539" s="1627"/>
      <c r="C539" s="1627"/>
      <c r="D539" s="1627"/>
      <c r="E539" s="1627"/>
      <c r="F539" s="1627"/>
      <c r="G539" s="1627"/>
      <c r="H539" s="1627"/>
      <c r="I539" s="1627"/>
      <c r="J539" s="1627"/>
      <c r="K539" s="1627"/>
      <c r="L539" s="1627"/>
      <c r="M539" s="1627"/>
      <c r="N539" s="1627"/>
    </row>
    <row r="540" spans="2:14" x14ac:dyDescent="0.2">
      <c r="B540" s="1627"/>
      <c r="C540" s="1627"/>
      <c r="D540" s="1627"/>
      <c r="E540" s="1627"/>
      <c r="F540" s="1627"/>
      <c r="G540" s="1627"/>
      <c r="H540" s="1627"/>
      <c r="I540" s="1627"/>
      <c r="J540" s="1627"/>
      <c r="K540" s="1627"/>
      <c r="L540" s="1627"/>
      <c r="M540" s="1627"/>
      <c r="N540" s="1627"/>
    </row>
    <row r="541" spans="2:14" x14ac:dyDescent="0.2">
      <c r="B541" s="1627"/>
      <c r="C541" s="1627"/>
      <c r="D541" s="1627"/>
      <c r="E541" s="1627"/>
      <c r="F541" s="1627"/>
      <c r="G541" s="1627"/>
      <c r="H541" s="1627"/>
      <c r="I541" s="1627"/>
      <c r="J541" s="1627"/>
      <c r="K541" s="1627"/>
      <c r="L541" s="1627"/>
      <c r="M541" s="1627"/>
      <c r="N541" s="1627"/>
    </row>
    <row r="542" spans="2:14" x14ac:dyDescent="0.2">
      <c r="B542" s="1627"/>
      <c r="C542" s="1627"/>
      <c r="D542" s="1627"/>
      <c r="E542" s="1627"/>
      <c r="F542" s="1627"/>
      <c r="G542" s="1627"/>
      <c r="H542" s="1627"/>
      <c r="I542" s="1627"/>
      <c r="J542" s="1627"/>
      <c r="K542" s="1627"/>
      <c r="L542" s="1627"/>
      <c r="M542" s="1627"/>
      <c r="N542" s="1627"/>
    </row>
    <row r="543" spans="2:14" x14ac:dyDescent="0.2">
      <c r="B543" s="1627"/>
      <c r="C543" s="1627"/>
      <c r="D543" s="1627"/>
      <c r="E543" s="1627"/>
      <c r="F543" s="1627"/>
      <c r="G543" s="1627"/>
      <c r="H543" s="1627"/>
      <c r="I543" s="1627"/>
      <c r="J543" s="1627"/>
      <c r="K543" s="1627"/>
      <c r="L543" s="1627"/>
      <c r="M543" s="1627"/>
      <c r="N543" s="1627"/>
    </row>
    <row r="544" spans="2:14" x14ac:dyDescent="0.2">
      <c r="B544" s="1627"/>
      <c r="C544" s="1627"/>
      <c r="D544" s="1627"/>
      <c r="E544" s="1627"/>
      <c r="F544" s="1627"/>
      <c r="G544" s="1627"/>
      <c r="H544" s="1627"/>
      <c r="I544" s="1627"/>
      <c r="J544" s="1627"/>
      <c r="K544" s="1627"/>
      <c r="L544" s="1627"/>
      <c r="M544" s="1627"/>
      <c r="N544" s="1627"/>
    </row>
    <row r="545" spans="2:14" x14ac:dyDescent="0.2">
      <c r="B545" s="1627"/>
      <c r="C545" s="1627"/>
      <c r="D545" s="1627"/>
      <c r="E545" s="1627"/>
      <c r="F545" s="1627"/>
      <c r="G545" s="1627"/>
      <c r="H545" s="1627"/>
      <c r="I545" s="1627"/>
      <c r="J545" s="1627"/>
      <c r="K545" s="1627"/>
      <c r="L545" s="1627"/>
      <c r="M545" s="1627"/>
      <c r="N545" s="1627"/>
    </row>
    <row r="546" spans="2:14" x14ac:dyDescent="0.2">
      <c r="B546" s="1627"/>
      <c r="C546" s="1627"/>
      <c r="D546" s="1627"/>
      <c r="E546" s="1627"/>
      <c r="F546" s="1627"/>
      <c r="G546" s="1627"/>
      <c r="H546" s="1627"/>
      <c r="I546" s="1627"/>
      <c r="J546" s="1627"/>
      <c r="K546" s="1627"/>
      <c r="L546" s="1627"/>
      <c r="M546" s="1627"/>
      <c r="N546" s="1627"/>
    </row>
    <row r="547" spans="2:14" x14ac:dyDescent="0.2">
      <c r="B547" s="1627"/>
      <c r="C547" s="1627"/>
      <c r="D547" s="1627"/>
      <c r="E547" s="1627"/>
      <c r="F547" s="1627"/>
      <c r="G547" s="1627"/>
      <c r="H547" s="1627"/>
      <c r="I547" s="1627"/>
      <c r="J547" s="1627"/>
      <c r="K547" s="1627"/>
      <c r="L547" s="1627"/>
      <c r="M547" s="1627"/>
      <c r="N547" s="1627"/>
    </row>
    <row r="548" spans="2:14" x14ac:dyDescent="0.2">
      <c r="B548" s="1627"/>
      <c r="C548" s="1627"/>
      <c r="D548" s="1627"/>
      <c r="E548" s="1627"/>
      <c r="F548" s="1627"/>
      <c r="G548" s="1627"/>
      <c r="H548" s="1627"/>
      <c r="I548" s="1627"/>
      <c r="J548" s="1627"/>
      <c r="K548" s="1627"/>
      <c r="L548" s="1627"/>
      <c r="M548" s="1627"/>
      <c r="N548" s="1627"/>
    </row>
    <row r="549" spans="2:14" x14ac:dyDescent="0.2">
      <c r="B549" s="1627"/>
      <c r="C549" s="1627"/>
      <c r="D549" s="1627"/>
      <c r="E549" s="1627"/>
      <c r="F549" s="1627"/>
      <c r="G549" s="1627"/>
      <c r="H549" s="1627"/>
      <c r="I549" s="1627"/>
      <c r="J549" s="1627"/>
      <c r="K549" s="1627"/>
      <c r="L549" s="1627"/>
      <c r="M549" s="1627"/>
      <c r="N549" s="1627"/>
    </row>
    <row r="550" spans="2:14" x14ac:dyDescent="0.2">
      <c r="B550" s="1627"/>
      <c r="C550" s="1627"/>
      <c r="D550" s="1627"/>
      <c r="E550" s="1627"/>
      <c r="F550" s="1627"/>
      <c r="G550" s="1627"/>
      <c r="H550" s="1627"/>
      <c r="I550" s="1627"/>
      <c r="J550" s="1627"/>
      <c r="K550" s="1627"/>
      <c r="L550" s="1627"/>
      <c r="M550" s="1627"/>
      <c r="N550" s="1627"/>
    </row>
    <row r="551" spans="2:14" x14ac:dyDescent="0.2">
      <c r="B551" s="1627"/>
      <c r="C551" s="1627"/>
      <c r="D551" s="1627"/>
      <c r="E551" s="1627"/>
      <c r="F551" s="1627"/>
      <c r="G551" s="1627"/>
      <c r="H551" s="1627"/>
      <c r="I551" s="1627"/>
      <c r="J551" s="1627"/>
      <c r="K551" s="1627"/>
      <c r="L551" s="1627"/>
      <c r="M551" s="1627"/>
      <c r="N551" s="1627"/>
    </row>
    <row r="552" spans="2:14" x14ac:dyDescent="0.2">
      <c r="B552" s="1627"/>
      <c r="C552" s="1627"/>
      <c r="D552" s="1627"/>
      <c r="E552" s="1627"/>
      <c r="F552" s="1627"/>
      <c r="G552" s="1627"/>
      <c r="H552" s="1627"/>
      <c r="I552" s="1627"/>
      <c r="J552" s="1627"/>
      <c r="K552" s="1627"/>
      <c r="L552" s="1627"/>
      <c r="M552" s="1627"/>
      <c r="N552" s="1627"/>
    </row>
    <row r="553" spans="2:14" x14ac:dyDescent="0.2">
      <c r="B553" s="1627"/>
      <c r="C553" s="1627"/>
      <c r="D553" s="1627"/>
      <c r="E553" s="1627"/>
      <c r="F553" s="1627"/>
      <c r="G553" s="1627"/>
      <c r="H553" s="1627"/>
      <c r="I553" s="1627"/>
      <c r="J553" s="1627"/>
      <c r="K553" s="1627"/>
      <c r="L553" s="1627"/>
      <c r="M553" s="1627"/>
      <c r="N553" s="1627"/>
    </row>
    <row r="554" spans="2:14" x14ac:dyDescent="0.2">
      <c r="B554" s="1627"/>
      <c r="C554" s="1627"/>
      <c r="D554" s="1627"/>
      <c r="E554" s="1627"/>
      <c r="F554" s="1627"/>
      <c r="G554" s="1627"/>
      <c r="H554" s="1627"/>
      <c r="I554" s="1627"/>
      <c r="J554" s="1627"/>
      <c r="K554" s="1627"/>
      <c r="L554" s="1627"/>
      <c r="M554" s="1627"/>
      <c r="N554" s="1627"/>
    </row>
    <row r="555" spans="2:14" x14ac:dyDescent="0.2">
      <c r="B555" s="1627"/>
      <c r="C555" s="1627"/>
      <c r="D555" s="1627"/>
      <c r="E555" s="1627"/>
      <c r="F555" s="1627"/>
      <c r="G555" s="1627"/>
      <c r="H555" s="1627"/>
      <c r="I555" s="1627"/>
      <c r="J555" s="1627"/>
      <c r="K555" s="1627"/>
      <c r="L555" s="1627"/>
      <c r="M555" s="1627"/>
      <c r="N555" s="1627"/>
    </row>
    <row r="556" spans="2:14" x14ac:dyDescent="0.2">
      <c r="B556" s="1627"/>
      <c r="C556" s="1627"/>
      <c r="D556" s="1627"/>
      <c r="E556" s="1627"/>
      <c r="F556" s="1627"/>
      <c r="G556" s="1627"/>
      <c r="H556" s="1627"/>
      <c r="I556" s="1627"/>
      <c r="J556" s="1627"/>
      <c r="K556" s="1627"/>
      <c r="L556" s="1627"/>
      <c r="M556" s="1627"/>
      <c r="N556" s="1627"/>
    </row>
    <row r="557" spans="2:14" x14ac:dyDescent="0.2">
      <c r="B557" s="1627"/>
      <c r="C557" s="1627"/>
      <c r="D557" s="1627"/>
      <c r="E557" s="1627"/>
      <c r="F557" s="1627"/>
      <c r="G557" s="1627"/>
      <c r="H557" s="1627"/>
      <c r="I557" s="1627"/>
      <c r="J557" s="1627"/>
      <c r="K557" s="1627"/>
      <c r="L557" s="1627"/>
      <c r="M557" s="1627"/>
      <c r="N557" s="1627"/>
    </row>
    <row r="558" spans="2:14" x14ac:dyDescent="0.2">
      <c r="B558" s="1627"/>
      <c r="C558" s="1627"/>
      <c r="D558" s="1627"/>
      <c r="E558" s="1627"/>
      <c r="F558" s="1627"/>
      <c r="G558" s="1627"/>
      <c r="H558" s="1627"/>
      <c r="I558" s="1627"/>
      <c r="J558" s="1627"/>
      <c r="K558" s="1627"/>
      <c r="L558" s="1627"/>
      <c r="M558" s="1627"/>
      <c r="N558" s="1627"/>
    </row>
    <row r="559" spans="2:14" x14ac:dyDescent="0.2">
      <c r="B559" s="1627"/>
      <c r="C559" s="1627"/>
      <c r="D559" s="1627"/>
      <c r="E559" s="1627"/>
      <c r="F559" s="1627"/>
      <c r="G559" s="1627"/>
      <c r="H559" s="1627"/>
      <c r="I559" s="1627"/>
      <c r="J559" s="1627"/>
      <c r="K559" s="1627"/>
      <c r="L559" s="1627"/>
      <c r="M559" s="1627"/>
      <c r="N559" s="1627"/>
    </row>
    <row r="560" spans="2:14" x14ac:dyDescent="0.2">
      <c r="B560" s="1627"/>
      <c r="C560" s="1627"/>
      <c r="D560" s="1627"/>
      <c r="E560" s="1627"/>
      <c r="F560" s="1627"/>
      <c r="G560" s="1627"/>
      <c r="H560" s="1627"/>
      <c r="I560" s="1627"/>
      <c r="J560" s="1627"/>
      <c r="K560" s="1627"/>
      <c r="L560" s="1627"/>
      <c r="M560" s="1627"/>
      <c r="N560" s="1627"/>
    </row>
    <row r="561" spans="2:14" x14ac:dyDescent="0.2">
      <c r="B561" s="1627"/>
      <c r="C561" s="1627"/>
      <c r="D561" s="1627"/>
      <c r="E561" s="1627"/>
      <c r="F561" s="1627"/>
      <c r="G561" s="1627"/>
      <c r="H561" s="1627"/>
      <c r="I561" s="1627"/>
      <c r="J561" s="1627"/>
      <c r="K561" s="1627"/>
      <c r="L561" s="1627"/>
      <c r="M561" s="1627"/>
      <c r="N561" s="1627"/>
    </row>
    <row r="562" spans="2:14" x14ac:dyDescent="0.2">
      <c r="B562" s="1627"/>
      <c r="C562" s="1627"/>
      <c r="D562" s="1627"/>
      <c r="E562" s="1627"/>
      <c r="F562" s="1627"/>
      <c r="G562" s="1627"/>
      <c r="H562" s="1627"/>
      <c r="I562" s="1627"/>
      <c r="J562" s="1627"/>
      <c r="K562" s="1627"/>
      <c r="L562" s="1627"/>
      <c r="M562" s="1627"/>
      <c r="N562" s="1627"/>
    </row>
    <row r="563" spans="2:14" x14ac:dyDescent="0.2">
      <c r="B563" s="1627"/>
      <c r="C563" s="1627"/>
      <c r="D563" s="1627"/>
      <c r="E563" s="1627"/>
      <c r="F563" s="1627"/>
      <c r="G563" s="1627"/>
      <c r="H563" s="1627"/>
      <c r="I563" s="1627"/>
      <c r="J563" s="1627"/>
      <c r="K563" s="1627"/>
      <c r="L563" s="1627"/>
      <c r="M563" s="1627"/>
      <c r="N563" s="1627"/>
    </row>
    <row r="564" spans="2:14" x14ac:dyDescent="0.2">
      <c r="B564" s="1627"/>
      <c r="C564" s="1627"/>
      <c r="D564" s="1627"/>
      <c r="E564" s="1627"/>
      <c r="F564" s="1627"/>
      <c r="G564" s="1627"/>
      <c r="H564" s="1627"/>
      <c r="I564" s="1627"/>
      <c r="J564" s="1627"/>
      <c r="K564" s="1627"/>
      <c r="L564" s="1627"/>
      <c r="M564" s="1627"/>
      <c r="N564" s="1627"/>
    </row>
    <row r="565" spans="2:14" x14ac:dyDescent="0.2">
      <c r="B565" s="1627"/>
      <c r="C565" s="1627"/>
      <c r="D565" s="1627"/>
      <c r="E565" s="1627"/>
      <c r="F565" s="1627"/>
      <c r="G565" s="1627"/>
      <c r="H565" s="1627"/>
      <c r="I565" s="1627"/>
      <c r="J565" s="1627"/>
      <c r="K565" s="1627"/>
      <c r="L565" s="1627"/>
      <c r="M565" s="1627"/>
      <c r="N565" s="1627"/>
    </row>
    <row r="566" spans="2:14" x14ac:dyDescent="0.2">
      <c r="B566" s="1627"/>
      <c r="C566" s="1627"/>
      <c r="D566" s="1627"/>
      <c r="E566" s="1627"/>
      <c r="F566" s="1627"/>
      <c r="G566" s="1627"/>
      <c r="H566" s="1627"/>
      <c r="I566" s="1627"/>
      <c r="J566" s="1627"/>
      <c r="K566" s="1627"/>
      <c r="L566" s="1627"/>
      <c r="M566" s="1627"/>
      <c r="N566" s="1627"/>
    </row>
    <row r="567" spans="2:14" x14ac:dyDescent="0.2">
      <c r="B567" s="1627"/>
      <c r="C567" s="1627"/>
      <c r="D567" s="1627"/>
      <c r="E567" s="1627"/>
      <c r="F567" s="1627"/>
      <c r="G567" s="1627"/>
      <c r="H567" s="1627"/>
      <c r="I567" s="1627"/>
      <c r="J567" s="1627"/>
      <c r="K567" s="1627"/>
      <c r="L567" s="1627"/>
      <c r="M567" s="1627"/>
      <c r="N567" s="1627"/>
    </row>
    <row r="568" spans="2:14" x14ac:dyDescent="0.2">
      <c r="B568" s="1627"/>
      <c r="C568" s="1627"/>
      <c r="D568" s="1627"/>
      <c r="E568" s="1627"/>
      <c r="F568" s="1627"/>
      <c r="G568" s="1627"/>
      <c r="H568" s="1627"/>
      <c r="I568" s="1627"/>
      <c r="J568" s="1627"/>
      <c r="K568" s="1627"/>
      <c r="L568" s="1627"/>
      <c r="M568" s="1627"/>
      <c r="N568" s="1627"/>
    </row>
    <row r="569" spans="2:14" x14ac:dyDescent="0.2">
      <c r="B569" s="1627"/>
      <c r="C569" s="1627"/>
      <c r="D569" s="1627"/>
      <c r="E569" s="1627"/>
      <c r="F569" s="1627"/>
      <c r="G569" s="1627"/>
      <c r="H569" s="1627"/>
      <c r="I569" s="1627"/>
      <c r="J569" s="1627"/>
      <c r="K569" s="1627"/>
      <c r="L569" s="1627"/>
      <c r="M569" s="1627"/>
      <c r="N569" s="1627"/>
    </row>
    <row r="570" spans="2:14" x14ac:dyDescent="0.2">
      <c r="B570" s="1627"/>
      <c r="C570" s="1627"/>
      <c r="D570" s="1627"/>
      <c r="E570" s="1627"/>
      <c r="F570" s="1627"/>
      <c r="G570" s="1627"/>
      <c r="H570" s="1627"/>
      <c r="I570" s="1627"/>
      <c r="J570" s="1627"/>
      <c r="K570" s="1627"/>
      <c r="L570" s="1627"/>
      <c r="M570" s="1627"/>
      <c r="N570" s="1627"/>
    </row>
    <row r="571" spans="2:14" x14ac:dyDescent="0.2">
      <c r="B571" s="1627"/>
      <c r="C571" s="1627"/>
      <c r="D571" s="1627"/>
      <c r="E571" s="1627"/>
      <c r="F571" s="1627"/>
      <c r="G571" s="1627"/>
      <c r="H571" s="1627"/>
      <c r="I571" s="1627"/>
      <c r="J571" s="1627"/>
      <c r="K571" s="1627"/>
      <c r="L571" s="1627"/>
      <c r="M571" s="1627"/>
      <c r="N571" s="1627"/>
    </row>
    <row r="572" spans="2:14" x14ac:dyDescent="0.2">
      <c r="B572" s="1627"/>
      <c r="C572" s="1627"/>
      <c r="D572" s="1627"/>
      <c r="E572" s="1627"/>
      <c r="F572" s="1627"/>
      <c r="G572" s="1627"/>
      <c r="H572" s="1627"/>
      <c r="I572" s="1627"/>
      <c r="J572" s="1627"/>
      <c r="K572" s="1627"/>
      <c r="L572" s="1627"/>
      <c r="M572" s="1627"/>
      <c r="N572" s="1627"/>
    </row>
    <row r="573" spans="2:14" x14ac:dyDescent="0.2">
      <c r="B573" s="1627"/>
      <c r="C573" s="1627"/>
      <c r="D573" s="1627"/>
      <c r="E573" s="1627"/>
      <c r="F573" s="1627"/>
      <c r="G573" s="1627"/>
      <c r="H573" s="1627"/>
      <c r="I573" s="1627"/>
      <c r="J573" s="1627"/>
      <c r="K573" s="1627"/>
      <c r="L573" s="1627"/>
      <c r="M573" s="1627"/>
      <c r="N573" s="1627"/>
    </row>
    <row r="574" spans="2:14" x14ac:dyDescent="0.2">
      <c r="B574" s="1627"/>
      <c r="C574" s="1627"/>
      <c r="D574" s="1627"/>
      <c r="E574" s="1627"/>
      <c r="F574" s="1627"/>
      <c r="G574" s="1627"/>
      <c r="H574" s="1627"/>
      <c r="I574" s="1627"/>
      <c r="J574" s="1627"/>
      <c r="K574" s="1627"/>
      <c r="L574" s="1627"/>
      <c r="M574" s="1627"/>
      <c r="N574" s="1627"/>
    </row>
    <row r="575" spans="2:14" x14ac:dyDescent="0.2">
      <c r="B575" s="1627"/>
      <c r="C575" s="1627"/>
      <c r="D575" s="1627"/>
      <c r="E575" s="1627"/>
      <c r="F575" s="1627"/>
      <c r="G575" s="1627"/>
      <c r="H575" s="1627"/>
      <c r="I575" s="1627"/>
      <c r="J575" s="1627"/>
      <c r="K575" s="1627"/>
      <c r="L575" s="1627"/>
      <c r="M575" s="1627"/>
      <c r="N575" s="1627"/>
    </row>
    <row r="576" spans="2:14" x14ac:dyDescent="0.2">
      <c r="B576" s="1627"/>
      <c r="C576" s="1627"/>
      <c r="D576" s="1627"/>
      <c r="E576" s="1627"/>
      <c r="F576" s="1627"/>
      <c r="G576" s="1627"/>
      <c r="H576" s="1627"/>
      <c r="I576" s="1627"/>
      <c r="J576" s="1627"/>
      <c r="K576" s="1627"/>
      <c r="L576" s="1627"/>
      <c r="M576" s="1627"/>
      <c r="N576" s="1627"/>
    </row>
    <row r="577" spans="2:14" x14ac:dyDescent="0.2">
      <c r="B577" s="1627"/>
      <c r="C577" s="1627"/>
      <c r="D577" s="1627"/>
      <c r="E577" s="1627"/>
      <c r="F577" s="1627"/>
      <c r="G577" s="1627"/>
      <c r="H577" s="1627"/>
      <c r="I577" s="1627"/>
      <c r="J577" s="1627"/>
      <c r="K577" s="1627"/>
      <c r="L577" s="1627"/>
      <c r="M577" s="1627"/>
      <c r="N577" s="1627"/>
    </row>
    <row r="578" spans="2:14" x14ac:dyDescent="0.2">
      <c r="B578" s="1627"/>
      <c r="C578" s="1627"/>
      <c r="D578" s="1627"/>
      <c r="E578" s="1627"/>
      <c r="F578" s="1627"/>
      <c r="G578" s="1627"/>
      <c r="H578" s="1627"/>
      <c r="I578" s="1627"/>
      <c r="J578" s="1627"/>
      <c r="K578" s="1627"/>
      <c r="L578" s="1627"/>
      <c r="M578" s="1627"/>
      <c r="N578" s="1627"/>
    </row>
    <row r="579" spans="2:14" x14ac:dyDescent="0.2">
      <c r="B579" s="1627"/>
      <c r="C579" s="1627"/>
      <c r="D579" s="1627"/>
      <c r="E579" s="1627"/>
      <c r="F579" s="1627"/>
      <c r="G579" s="1627"/>
      <c r="H579" s="1627"/>
      <c r="I579" s="1627"/>
      <c r="J579" s="1627"/>
      <c r="K579" s="1627"/>
      <c r="L579" s="1627"/>
      <c r="M579" s="1627"/>
      <c r="N579" s="1627"/>
    </row>
    <row r="580" spans="2:14" x14ac:dyDescent="0.2">
      <c r="B580" s="1627"/>
      <c r="C580" s="1627"/>
      <c r="D580" s="1627"/>
      <c r="E580" s="1627"/>
      <c r="F580" s="1627"/>
      <c r="G580" s="1627"/>
      <c r="H580" s="1627"/>
      <c r="I580" s="1627"/>
      <c r="J580" s="1627"/>
      <c r="K580" s="1627"/>
      <c r="L580" s="1627"/>
      <c r="M580" s="1627"/>
      <c r="N580" s="1627"/>
    </row>
    <row r="581" spans="2:14" x14ac:dyDescent="0.2">
      <c r="B581" s="1627"/>
      <c r="C581" s="1627"/>
      <c r="D581" s="1627"/>
      <c r="E581" s="1627"/>
      <c r="F581" s="1627"/>
      <c r="G581" s="1627"/>
      <c r="H581" s="1627"/>
      <c r="I581" s="1627"/>
      <c r="J581" s="1627"/>
      <c r="K581" s="1627"/>
      <c r="L581" s="1627"/>
      <c r="M581" s="1627"/>
      <c r="N581" s="1627"/>
    </row>
    <row r="582" spans="2:14" x14ac:dyDescent="0.2">
      <c r="B582" s="1627"/>
      <c r="C582" s="1627"/>
      <c r="D582" s="1627"/>
      <c r="E582" s="1627"/>
      <c r="F582" s="1627"/>
      <c r="G582" s="1627"/>
      <c r="H582" s="1627"/>
      <c r="I582" s="1627"/>
      <c r="J582" s="1627"/>
      <c r="K582" s="1627"/>
      <c r="L582" s="1627"/>
      <c r="M582" s="1627"/>
      <c r="N582" s="1627"/>
    </row>
    <row r="583" spans="2:14" x14ac:dyDescent="0.2">
      <c r="B583" s="1627"/>
      <c r="C583" s="1627"/>
      <c r="D583" s="1627"/>
      <c r="E583" s="1627"/>
      <c r="F583" s="1627"/>
      <c r="G583" s="1627"/>
      <c r="H583" s="1627"/>
      <c r="I583" s="1627"/>
      <c r="J583" s="1627"/>
      <c r="K583" s="1627"/>
      <c r="L583" s="1627"/>
      <c r="M583" s="1627"/>
      <c r="N583" s="1627"/>
    </row>
    <row r="584" spans="2:14" x14ac:dyDescent="0.2">
      <c r="B584" s="1627"/>
      <c r="C584" s="1627"/>
      <c r="D584" s="1627"/>
      <c r="E584" s="1627"/>
      <c r="F584" s="1627"/>
      <c r="G584" s="1627"/>
      <c r="H584" s="1627"/>
      <c r="I584" s="1627"/>
      <c r="J584" s="1627"/>
      <c r="K584" s="1627"/>
      <c r="L584" s="1627"/>
      <c r="M584" s="1627"/>
      <c r="N584" s="1627"/>
    </row>
    <row r="585" spans="2:14" x14ac:dyDescent="0.2">
      <c r="B585" s="1627"/>
      <c r="C585" s="1627"/>
      <c r="D585" s="1627"/>
      <c r="E585" s="1627"/>
      <c r="F585" s="1627"/>
      <c r="G585" s="1627"/>
      <c r="H585" s="1627"/>
      <c r="I585" s="1627"/>
      <c r="J585" s="1627"/>
      <c r="K585" s="1627"/>
      <c r="L585" s="1627"/>
      <c r="M585" s="1627"/>
      <c r="N585" s="1627"/>
    </row>
    <row r="586" spans="2:14" x14ac:dyDescent="0.2">
      <c r="B586" s="1627"/>
      <c r="C586" s="1627"/>
      <c r="D586" s="1627"/>
      <c r="E586" s="1627"/>
      <c r="F586" s="1627"/>
      <c r="G586" s="1627"/>
      <c r="H586" s="1627"/>
      <c r="I586" s="1627"/>
      <c r="J586" s="1627"/>
      <c r="K586" s="1627"/>
      <c r="L586" s="1627"/>
      <c r="M586" s="1627"/>
      <c r="N586" s="1627"/>
    </row>
    <row r="587" spans="2:14" x14ac:dyDescent="0.2">
      <c r="B587" s="1627"/>
      <c r="C587" s="1627"/>
      <c r="D587" s="1627"/>
      <c r="E587" s="1627"/>
      <c r="F587" s="1627"/>
      <c r="G587" s="1627"/>
      <c r="H587" s="1627"/>
      <c r="I587" s="1627"/>
      <c r="J587" s="1627"/>
      <c r="K587" s="1627"/>
      <c r="L587" s="1627"/>
      <c r="M587" s="1627"/>
      <c r="N587" s="1627"/>
    </row>
    <row r="588" spans="2:14" x14ac:dyDescent="0.2">
      <c r="B588" s="1627"/>
      <c r="C588" s="1627"/>
      <c r="D588" s="1627"/>
      <c r="E588" s="1627"/>
      <c r="F588" s="1627"/>
      <c r="G588" s="1627"/>
      <c r="H588" s="1627"/>
      <c r="I588" s="1627"/>
      <c r="J588" s="1627"/>
      <c r="K588" s="1627"/>
      <c r="L588" s="1627"/>
      <c r="M588" s="1627"/>
      <c r="N588" s="1627"/>
    </row>
    <row r="589" spans="2:14" x14ac:dyDescent="0.2">
      <c r="B589" s="1627"/>
      <c r="C589" s="1627"/>
      <c r="D589" s="1627"/>
      <c r="E589" s="1627"/>
      <c r="F589" s="1627"/>
      <c r="G589" s="1627"/>
      <c r="H589" s="1627"/>
      <c r="I589" s="1627"/>
      <c r="J589" s="1627"/>
      <c r="K589" s="1627"/>
      <c r="L589" s="1627"/>
      <c r="M589" s="1627"/>
      <c r="N589" s="1627"/>
    </row>
    <row r="590" spans="2:14" x14ac:dyDescent="0.2">
      <c r="B590" s="1627"/>
      <c r="C590" s="1627"/>
      <c r="D590" s="1627"/>
      <c r="E590" s="1627"/>
      <c r="F590" s="1627"/>
      <c r="G590" s="1627"/>
      <c r="H590" s="1627"/>
      <c r="I590" s="1627"/>
      <c r="J590" s="1627"/>
      <c r="K590" s="1627"/>
      <c r="L590" s="1627"/>
      <c r="M590" s="1627"/>
      <c r="N590" s="1627"/>
    </row>
    <row r="591" spans="2:14" x14ac:dyDescent="0.2">
      <c r="B591" s="1627"/>
      <c r="C591" s="1627"/>
      <c r="D591" s="1627"/>
      <c r="E591" s="1627"/>
      <c r="F591" s="1627"/>
      <c r="G591" s="1627"/>
      <c r="H591" s="1627"/>
      <c r="I591" s="1627"/>
      <c r="J591" s="1627"/>
      <c r="K591" s="1627"/>
      <c r="L591" s="1627"/>
      <c r="M591" s="1627"/>
      <c r="N591" s="1627"/>
    </row>
    <row r="592" spans="2:14" x14ac:dyDescent="0.2">
      <c r="B592" s="1627"/>
      <c r="C592" s="1627"/>
      <c r="D592" s="1627"/>
      <c r="E592" s="1627"/>
      <c r="F592" s="1627"/>
      <c r="G592" s="1627"/>
      <c r="H592" s="1627"/>
      <c r="I592" s="1627"/>
      <c r="J592" s="1627"/>
      <c r="K592" s="1627"/>
      <c r="L592" s="1627"/>
      <c r="M592" s="1627"/>
      <c r="N592" s="1627"/>
    </row>
    <row r="593" spans="2:14" x14ac:dyDescent="0.2">
      <c r="B593" s="1627"/>
      <c r="C593" s="1627"/>
      <c r="D593" s="1627"/>
      <c r="E593" s="1627"/>
      <c r="F593" s="1627"/>
      <c r="G593" s="1627"/>
      <c r="H593" s="1627"/>
      <c r="I593" s="1627"/>
      <c r="J593" s="1627"/>
      <c r="K593" s="1627"/>
      <c r="L593" s="1627"/>
      <c r="M593" s="1627"/>
      <c r="N593" s="1627"/>
    </row>
    <row r="594" spans="2:14" x14ac:dyDescent="0.2">
      <c r="B594" s="1627"/>
      <c r="C594" s="1627"/>
      <c r="D594" s="1627"/>
      <c r="E594" s="1627"/>
      <c r="F594" s="1627"/>
      <c r="G594" s="1627"/>
      <c r="H594" s="1627"/>
      <c r="I594" s="1627"/>
      <c r="J594" s="1627"/>
      <c r="K594" s="1627"/>
      <c r="L594" s="1627"/>
      <c r="M594" s="1627"/>
      <c r="N594" s="1627"/>
    </row>
    <row r="595" spans="2:14" x14ac:dyDescent="0.2">
      <c r="B595" s="1627"/>
      <c r="C595" s="1627"/>
      <c r="D595" s="1627"/>
      <c r="E595" s="1627"/>
      <c r="F595" s="1627"/>
      <c r="G595" s="1627"/>
      <c r="H595" s="1627"/>
      <c r="I595" s="1627"/>
      <c r="J595" s="1627"/>
      <c r="K595" s="1627"/>
      <c r="L595" s="1627"/>
      <c r="M595" s="1627"/>
      <c r="N595" s="1627"/>
    </row>
    <row r="596" spans="2:14" x14ac:dyDescent="0.2">
      <c r="B596" s="1627"/>
      <c r="C596" s="1627"/>
      <c r="D596" s="1627"/>
      <c r="E596" s="1627"/>
      <c r="F596" s="1627"/>
      <c r="G596" s="1627"/>
      <c r="H596" s="1627"/>
      <c r="I596" s="1627"/>
      <c r="J596" s="1627"/>
      <c r="K596" s="1627"/>
      <c r="L596" s="1627"/>
      <c r="M596" s="1627"/>
      <c r="N596" s="1627"/>
    </row>
    <row r="597" spans="2:14" x14ac:dyDescent="0.2">
      <c r="B597" s="1627"/>
      <c r="C597" s="1627"/>
      <c r="D597" s="1627"/>
      <c r="E597" s="1627"/>
      <c r="F597" s="1627"/>
      <c r="G597" s="1627"/>
      <c r="H597" s="1627"/>
      <c r="I597" s="1627"/>
      <c r="J597" s="1627"/>
      <c r="K597" s="1627"/>
      <c r="L597" s="1627"/>
      <c r="M597" s="1627"/>
      <c r="N597" s="1627"/>
    </row>
    <row r="598" spans="2:14" x14ac:dyDescent="0.2">
      <c r="B598" s="1627"/>
      <c r="C598" s="1627"/>
      <c r="D598" s="1627"/>
      <c r="E598" s="1627"/>
      <c r="F598" s="1627"/>
      <c r="G598" s="1627"/>
      <c r="H598" s="1627"/>
      <c r="I598" s="1627"/>
      <c r="J598" s="1627"/>
      <c r="K598" s="1627"/>
      <c r="L598" s="1627"/>
      <c r="M598" s="1627"/>
      <c r="N598" s="1627"/>
    </row>
    <row r="599" spans="2:14" x14ac:dyDescent="0.2">
      <c r="B599" s="1627"/>
      <c r="C599" s="1627"/>
      <c r="D599" s="1627"/>
      <c r="E599" s="1627"/>
      <c r="F599" s="1627"/>
      <c r="G599" s="1627"/>
      <c r="H599" s="1627"/>
      <c r="I599" s="1627"/>
      <c r="J599" s="1627"/>
      <c r="K599" s="1627"/>
      <c r="L599" s="1627"/>
      <c r="M599" s="1627"/>
      <c r="N599" s="1627"/>
    </row>
    <row r="600" spans="2:14" x14ac:dyDescent="0.2">
      <c r="B600" s="1627"/>
      <c r="C600" s="1627"/>
      <c r="D600" s="1627"/>
      <c r="E600" s="1627"/>
      <c r="F600" s="1627"/>
      <c r="G600" s="1627"/>
      <c r="H600" s="1627"/>
      <c r="I600" s="1627"/>
      <c r="J600" s="1627"/>
      <c r="K600" s="1627"/>
      <c r="L600" s="1627"/>
      <c r="M600" s="1627"/>
      <c r="N600" s="1627"/>
    </row>
    <row r="601" spans="2:14" x14ac:dyDescent="0.2">
      <c r="B601" s="1627"/>
      <c r="C601" s="1627"/>
      <c r="D601" s="1627"/>
      <c r="E601" s="1627"/>
      <c r="F601" s="1627"/>
      <c r="G601" s="1627"/>
      <c r="H601" s="1627"/>
      <c r="I601" s="1627"/>
      <c r="J601" s="1627"/>
      <c r="K601" s="1627"/>
      <c r="L601" s="1627"/>
      <c r="M601" s="1627"/>
      <c r="N601" s="1627"/>
    </row>
    <row r="602" spans="2:14" x14ac:dyDescent="0.2">
      <c r="B602" s="1627"/>
      <c r="C602" s="1627"/>
      <c r="D602" s="1627"/>
      <c r="E602" s="1627"/>
      <c r="F602" s="1627"/>
      <c r="G602" s="1627"/>
      <c r="H602" s="1627"/>
      <c r="I602" s="1627"/>
      <c r="J602" s="1627"/>
      <c r="K602" s="1627"/>
      <c r="L602" s="1627"/>
      <c r="M602" s="1627"/>
      <c r="N602" s="1627"/>
    </row>
    <row r="603" spans="2:14" x14ac:dyDescent="0.2">
      <c r="B603" s="1627"/>
      <c r="C603" s="1627"/>
      <c r="D603" s="1627"/>
      <c r="E603" s="1627"/>
      <c r="F603" s="1627"/>
      <c r="G603" s="1627"/>
      <c r="H603" s="1627"/>
      <c r="I603" s="1627"/>
      <c r="J603" s="1627"/>
      <c r="K603" s="1627"/>
      <c r="L603" s="1627"/>
      <c r="M603" s="1627"/>
      <c r="N603" s="1627"/>
    </row>
    <row r="604" spans="2:14" x14ac:dyDescent="0.2">
      <c r="B604" s="1627"/>
      <c r="C604" s="1627"/>
      <c r="D604" s="1627"/>
      <c r="E604" s="1627"/>
      <c r="F604" s="1627"/>
      <c r="G604" s="1627"/>
      <c r="H604" s="1627"/>
      <c r="I604" s="1627"/>
      <c r="J604" s="1627"/>
      <c r="K604" s="1627"/>
      <c r="L604" s="1627"/>
      <c r="M604" s="1627"/>
      <c r="N604" s="1627"/>
    </row>
    <row r="605" spans="2:14" x14ac:dyDescent="0.2">
      <c r="B605" s="1627"/>
      <c r="C605" s="1627"/>
      <c r="D605" s="1627"/>
      <c r="E605" s="1627"/>
      <c r="F605" s="1627"/>
      <c r="G605" s="1627"/>
      <c r="H605" s="1627"/>
      <c r="I605" s="1627"/>
      <c r="J605" s="1627"/>
      <c r="K605" s="1627"/>
      <c r="L605" s="1627"/>
      <c r="M605" s="1627"/>
      <c r="N605" s="1627"/>
    </row>
    <row r="606" spans="2:14" x14ac:dyDescent="0.2">
      <c r="B606" s="1627"/>
      <c r="C606" s="1627"/>
      <c r="D606" s="1627"/>
      <c r="E606" s="1627"/>
      <c r="F606" s="1627"/>
      <c r="G606" s="1627"/>
      <c r="H606" s="1627"/>
      <c r="I606" s="1627"/>
      <c r="J606" s="1627"/>
      <c r="K606" s="1627"/>
      <c r="L606" s="1627"/>
      <c r="M606" s="1627"/>
      <c r="N606" s="1627"/>
    </row>
    <row r="607" spans="2:14" x14ac:dyDescent="0.2">
      <c r="B607" s="1627"/>
      <c r="C607" s="1627"/>
      <c r="D607" s="1627"/>
      <c r="E607" s="1627"/>
      <c r="F607" s="1627"/>
      <c r="G607" s="1627"/>
      <c r="H607" s="1627"/>
      <c r="I607" s="1627"/>
      <c r="J607" s="1627"/>
      <c r="K607" s="1627"/>
      <c r="L607" s="1627"/>
      <c r="M607" s="1627"/>
      <c r="N607" s="1627"/>
    </row>
    <row r="608" spans="2:14" x14ac:dyDescent="0.2">
      <c r="B608" s="1627"/>
      <c r="C608" s="1627"/>
      <c r="D608" s="1627"/>
      <c r="E608" s="1627"/>
      <c r="F608" s="1627"/>
      <c r="G608" s="1627"/>
      <c r="H608" s="1627"/>
      <c r="I608" s="1627"/>
      <c r="J608" s="1627"/>
      <c r="K608" s="1627"/>
      <c r="L608" s="1627"/>
      <c r="M608" s="1627"/>
      <c r="N608" s="1627"/>
    </row>
    <row r="609" spans="2:14" x14ac:dyDescent="0.2">
      <c r="B609" s="1627"/>
      <c r="C609" s="1627"/>
      <c r="D609" s="1627"/>
      <c r="E609" s="1627"/>
      <c r="F609" s="1627"/>
      <c r="G609" s="1627"/>
      <c r="H609" s="1627"/>
      <c r="I609" s="1627"/>
      <c r="J609" s="1627"/>
      <c r="K609" s="1627"/>
      <c r="L609" s="1627"/>
      <c r="M609" s="1627"/>
      <c r="N609" s="1627"/>
    </row>
    <row r="610" spans="2:14" x14ac:dyDescent="0.2">
      <c r="B610" s="1627"/>
      <c r="C610" s="1627"/>
      <c r="D610" s="1627"/>
      <c r="E610" s="1627"/>
      <c r="F610" s="1627"/>
      <c r="G610" s="1627"/>
      <c r="H610" s="1627"/>
      <c r="I610" s="1627"/>
      <c r="J610" s="1627"/>
      <c r="K610" s="1627"/>
      <c r="L610" s="1627"/>
      <c r="M610" s="1627"/>
      <c r="N610" s="1627"/>
    </row>
    <row r="611" spans="2:14" x14ac:dyDescent="0.2">
      <c r="B611" s="1627"/>
      <c r="C611" s="1627"/>
      <c r="D611" s="1627"/>
      <c r="E611" s="1627"/>
      <c r="F611" s="1627"/>
      <c r="G611" s="1627"/>
      <c r="H611" s="1627"/>
      <c r="I611" s="1627"/>
      <c r="J611" s="1627"/>
      <c r="K611" s="1627"/>
      <c r="L611" s="1627"/>
      <c r="M611" s="1627"/>
      <c r="N611" s="1627"/>
    </row>
    <row r="612" spans="2:14" x14ac:dyDescent="0.2">
      <c r="B612" s="1627"/>
      <c r="C612" s="1627"/>
      <c r="D612" s="1627"/>
      <c r="E612" s="1627"/>
      <c r="F612" s="1627"/>
      <c r="G612" s="1627"/>
      <c r="H612" s="1627"/>
      <c r="I612" s="1627"/>
      <c r="J612" s="1627"/>
      <c r="K612" s="1627"/>
      <c r="L612" s="1627"/>
      <c r="M612" s="1627"/>
      <c r="N612" s="1627"/>
    </row>
    <row r="613" spans="2:14" x14ac:dyDescent="0.2">
      <c r="B613" s="1627"/>
      <c r="C613" s="1627"/>
      <c r="D613" s="1627"/>
      <c r="E613" s="1627"/>
      <c r="F613" s="1627"/>
      <c r="G613" s="1627"/>
      <c r="H613" s="1627"/>
      <c r="I613" s="1627"/>
      <c r="J613" s="1627"/>
      <c r="K613" s="1627"/>
      <c r="L613" s="1627"/>
      <c r="M613" s="1627"/>
      <c r="N613" s="1627"/>
    </row>
    <row r="614" spans="2:14" x14ac:dyDescent="0.2">
      <c r="B614" s="1627"/>
      <c r="C614" s="1627"/>
      <c r="D614" s="1627"/>
      <c r="E614" s="1627"/>
      <c r="F614" s="1627"/>
      <c r="G614" s="1627"/>
      <c r="H614" s="1627"/>
      <c r="I614" s="1627"/>
      <c r="J614" s="1627"/>
      <c r="K614" s="1627"/>
      <c r="L614" s="1627"/>
      <c r="M614" s="1627"/>
      <c r="N614" s="1627"/>
    </row>
    <row r="615" spans="2:14" x14ac:dyDescent="0.2">
      <c r="B615" s="1627"/>
      <c r="C615" s="1627"/>
      <c r="D615" s="1627"/>
      <c r="E615" s="1627"/>
      <c r="F615" s="1627"/>
      <c r="G615" s="1627"/>
      <c r="H615" s="1627"/>
      <c r="I615" s="1627"/>
      <c r="J615" s="1627"/>
      <c r="K615" s="1627"/>
      <c r="L615" s="1627"/>
      <c r="M615" s="1627"/>
      <c r="N615" s="1627"/>
    </row>
    <row r="616" spans="2:14" x14ac:dyDescent="0.2">
      <c r="B616" s="1627"/>
      <c r="C616" s="1627"/>
      <c r="D616" s="1627"/>
      <c r="E616" s="1627"/>
      <c r="F616" s="1627"/>
      <c r="G616" s="1627"/>
      <c r="H616" s="1627"/>
      <c r="I616" s="1627"/>
      <c r="J616" s="1627"/>
      <c r="K616" s="1627"/>
      <c r="L616" s="1627"/>
      <c r="M616" s="1627"/>
      <c r="N616" s="1627"/>
    </row>
    <row r="617" spans="2:14" x14ac:dyDescent="0.2">
      <c r="B617" s="1627"/>
      <c r="C617" s="1627"/>
      <c r="D617" s="1627"/>
      <c r="E617" s="1627"/>
      <c r="F617" s="1627"/>
      <c r="G617" s="1627"/>
      <c r="H617" s="1627"/>
      <c r="I617" s="1627"/>
      <c r="J617" s="1627"/>
      <c r="K617" s="1627"/>
      <c r="L617" s="1627"/>
      <c r="M617" s="1627"/>
      <c r="N617" s="1627"/>
    </row>
    <row r="618" spans="2:14" x14ac:dyDescent="0.2">
      <c r="B618" s="1627"/>
      <c r="C618" s="1627"/>
      <c r="D618" s="1627"/>
      <c r="E618" s="1627"/>
      <c r="F618" s="1627"/>
      <c r="G618" s="1627"/>
      <c r="H618" s="1627"/>
      <c r="I618" s="1627"/>
      <c r="J618" s="1627"/>
      <c r="K618" s="1627"/>
      <c r="L618" s="1627"/>
      <c r="M618" s="1627"/>
      <c r="N618" s="1627"/>
    </row>
    <row r="619" spans="2:14" x14ac:dyDescent="0.2">
      <c r="B619" s="1627"/>
      <c r="C619" s="1627"/>
      <c r="D619" s="1627"/>
      <c r="E619" s="1627"/>
      <c r="F619" s="1627"/>
      <c r="G619" s="1627"/>
      <c r="H619" s="1627"/>
      <c r="I619" s="1627"/>
      <c r="J619" s="1627"/>
      <c r="K619" s="1627"/>
      <c r="L619" s="1627"/>
      <c r="M619" s="1627"/>
      <c r="N619" s="1627"/>
    </row>
    <row r="620" spans="2:14" x14ac:dyDescent="0.2">
      <c r="B620" s="1627"/>
      <c r="C620" s="1627"/>
      <c r="D620" s="1627"/>
      <c r="E620" s="1627"/>
      <c r="F620" s="1627"/>
      <c r="G620" s="1627"/>
      <c r="H620" s="1627"/>
      <c r="I620" s="1627"/>
      <c r="J620" s="1627"/>
      <c r="K620" s="1627"/>
      <c r="L620" s="1627"/>
      <c r="M620" s="1627"/>
      <c r="N620" s="1627"/>
    </row>
    <row r="621" spans="2:14" x14ac:dyDescent="0.2">
      <c r="B621" s="1627"/>
      <c r="C621" s="1627"/>
      <c r="D621" s="1627"/>
      <c r="E621" s="1627"/>
      <c r="F621" s="1627"/>
      <c r="G621" s="1627"/>
      <c r="H621" s="1627"/>
      <c r="I621" s="1627"/>
      <c r="J621" s="1627"/>
      <c r="K621" s="1627"/>
      <c r="L621" s="1627"/>
      <c r="M621" s="1627"/>
      <c r="N621" s="1627"/>
    </row>
    <row r="622" spans="2:14" x14ac:dyDescent="0.2">
      <c r="B622" s="1627"/>
      <c r="C622" s="1627"/>
      <c r="D622" s="1627"/>
      <c r="E622" s="1627"/>
      <c r="F622" s="1627"/>
      <c r="G622" s="1627"/>
      <c r="H622" s="1627"/>
      <c r="I622" s="1627"/>
      <c r="J622" s="1627"/>
      <c r="K622" s="1627"/>
      <c r="L622" s="1627"/>
      <c r="M622" s="1627"/>
      <c r="N622" s="1627"/>
    </row>
    <row r="623" spans="2:14" x14ac:dyDescent="0.2">
      <c r="B623" s="1627"/>
      <c r="C623" s="1627"/>
      <c r="D623" s="1627"/>
      <c r="E623" s="1627"/>
      <c r="F623" s="1627"/>
      <c r="G623" s="1627"/>
      <c r="H623" s="1627"/>
      <c r="I623" s="1627"/>
      <c r="J623" s="1627"/>
      <c r="K623" s="1627"/>
      <c r="L623" s="1627"/>
      <c r="M623" s="1627"/>
      <c r="N623" s="1627"/>
    </row>
    <row r="624" spans="2:14" x14ac:dyDescent="0.2">
      <c r="B624" s="1627"/>
      <c r="C624" s="1627"/>
      <c r="D624" s="1627"/>
      <c r="E624" s="1627"/>
      <c r="F624" s="1627"/>
      <c r="G624" s="1627"/>
      <c r="H624" s="1627"/>
      <c r="I624" s="1627"/>
      <c r="J624" s="1627"/>
      <c r="K624" s="1627"/>
      <c r="L624" s="1627"/>
      <c r="M624" s="1627"/>
      <c r="N624" s="1627"/>
    </row>
    <row r="625" spans="2:14" x14ac:dyDescent="0.2">
      <c r="B625" s="1627"/>
      <c r="C625" s="1627"/>
      <c r="D625" s="1627"/>
      <c r="E625" s="1627"/>
      <c r="F625" s="1627"/>
      <c r="G625" s="1627"/>
      <c r="H625" s="1627"/>
      <c r="I625" s="1627"/>
      <c r="J625" s="1627"/>
      <c r="K625" s="1627"/>
      <c r="L625" s="1627"/>
      <c r="M625" s="1627"/>
      <c r="N625" s="1627"/>
    </row>
    <row r="626" spans="2:14" x14ac:dyDescent="0.2">
      <c r="B626" s="1627"/>
      <c r="C626" s="1627"/>
      <c r="D626" s="1627"/>
      <c r="E626" s="1627"/>
      <c r="F626" s="1627"/>
      <c r="G626" s="1627"/>
      <c r="H626" s="1627"/>
      <c r="I626" s="1627"/>
      <c r="J626" s="1627"/>
      <c r="K626" s="1627"/>
      <c r="L626" s="1627"/>
      <c r="M626" s="1627"/>
      <c r="N626" s="1627"/>
    </row>
    <row r="627" spans="2:14" x14ac:dyDescent="0.2">
      <c r="B627" s="1627"/>
      <c r="C627" s="1627"/>
      <c r="D627" s="1627"/>
      <c r="E627" s="1627"/>
      <c r="F627" s="1627"/>
      <c r="G627" s="1627"/>
      <c r="H627" s="1627"/>
      <c r="I627" s="1627"/>
      <c r="J627" s="1627"/>
      <c r="K627" s="1627"/>
      <c r="L627" s="1627"/>
      <c r="M627" s="1627"/>
      <c r="N627" s="1627"/>
    </row>
    <row r="628" spans="2:14" x14ac:dyDescent="0.2">
      <c r="B628" s="1627"/>
      <c r="C628" s="1627"/>
      <c r="D628" s="1627"/>
      <c r="E628" s="1627"/>
      <c r="F628" s="1627"/>
      <c r="G628" s="1627"/>
      <c r="H628" s="1627"/>
      <c r="I628" s="1627"/>
      <c r="J628" s="1627"/>
      <c r="K628" s="1627"/>
      <c r="L628" s="1627"/>
      <c r="M628" s="1627"/>
      <c r="N628" s="1627"/>
    </row>
    <row r="629" spans="2:14" x14ac:dyDescent="0.2">
      <c r="B629" s="1627"/>
      <c r="C629" s="1627"/>
      <c r="D629" s="1627"/>
      <c r="E629" s="1627"/>
      <c r="F629" s="1627"/>
      <c r="G629" s="1627"/>
      <c r="H629" s="1627"/>
      <c r="I629" s="1627"/>
      <c r="J629" s="1627"/>
      <c r="K629" s="1627"/>
      <c r="L629" s="1627"/>
      <c r="M629" s="1627"/>
      <c r="N629" s="1627"/>
    </row>
    <row r="630" spans="2:14" x14ac:dyDescent="0.2">
      <c r="B630" s="1627"/>
      <c r="C630" s="1627"/>
      <c r="D630" s="1627"/>
      <c r="E630" s="1627"/>
      <c r="F630" s="1627"/>
      <c r="G630" s="1627"/>
      <c r="H630" s="1627"/>
      <c r="I630" s="1627"/>
      <c r="J630" s="1627"/>
      <c r="K630" s="1627"/>
      <c r="L630" s="1627"/>
      <c r="M630" s="1627"/>
      <c r="N630" s="1627"/>
    </row>
    <row r="631" spans="2:14" x14ac:dyDescent="0.2">
      <c r="B631" s="1627"/>
      <c r="C631" s="1627"/>
      <c r="D631" s="1627"/>
      <c r="E631" s="1627"/>
      <c r="F631" s="1627"/>
      <c r="G631" s="1627"/>
      <c r="H631" s="1627"/>
      <c r="I631" s="1627"/>
      <c r="J631" s="1627"/>
      <c r="K631" s="1627"/>
      <c r="L631" s="1627"/>
      <c r="M631" s="1627"/>
      <c r="N631" s="1627"/>
    </row>
    <row r="632" spans="2:14" x14ac:dyDescent="0.2">
      <c r="B632" s="1627"/>
      <c r="C632" s="1627"/>
      <c r="D632" s="1627"/>
      <c r="E632" s="1627"/>
      <c r="F632" s="1627"/>
      <c r="G632" s="1627"/>
      <c r="H632" s="1627"/>
      <c r="I632" s="1627"/>
      <c r="J632" s="1627"/>
      <c r="K632" s="1627"/>
      <c r="L632" s="1627"/>
      <c r="M632" s="1627"/>
      <c r="N632" s="1627"/>
    </row>
    <row r="633" spans="2:14" x14ac:dyDescent="0.2">
      <c r="B633" s="1627"/>
      <c r="C633" s="1627"/>
      <c r="D633" s="1627"/>
      <c r="E633" s="1627"/>
      <c r="F633" s="1627"/>
      <c r="G633" s="1627"/>
      <c r="H633" s="1627"/>
      <c r="I633" s="1627"/>
      <c r="J633" s="1627"/>
      <c r="K633" s="1627"/>
      <c r="L633" s="1627"/>
      <c r="M633" s="1627"/>
      <c r="N633" s="1627"/>
    </row>
    <row r="634" spans="2:14" x14ac:dyDescent="0.2">
      <c r="B634" s="1627"/>
      <c r="C634" s="1627"/>
      <c r="D634" s="1627"/>
      <c r="E634" s="1627"/>
      <c r="F634" s="1627"/>
      <c r="G634" s="1627"/>
      <c r="H634" s="1627"/>
      <c r="I634" s="1627"/>
      <c r="J634" s="1627"/>
      <c r="K634" s="1627"/>
      <c r="L634" s="1627"/>
      <c r="M634" s="1627"/>
      <c r="N634" s="1627"/>
    </row>
    <row r="635" spans="2:14" x14ac:dyDescent="0.2">
      <c r="B635" s="1627"/>
      <c r="C635" s="1627"/>
      <c r="D635" s="1627"/>
      <c r="E635" s="1627"/>
      <c r="F635" s="1627"/>
      <c r="G635" s="1627"/>
      <c r="H635" s="1627"/>
      <c r="I635" s="1627"/>
      <c r="J635" s="1627"/>
      <c r="K635" s="1627"/>
      <c r="L635" s="1627"/>
      <c r="M635" s="1627"/>
      <c r="N635" s="1627"/>
    </row>
    <row r="636" spans="2:14" x14ac:dyDescent="0.2">
      <c r="B636" s="1627"/>
      <c r="C636" s="1627"/>
      <c r="D636" s="1627"/>
      <c r="E636" s="1627"/>
      <c r="F636" s="1627"/>
      <c r="G636" s="1627"/>
      <c r="H636" s="1627"/>
      <c r="I636" s="1627"/>
      <c r="J636" s="1627"/>
      <c r="K636" s="1627"/>
      <c r="L636" s="1627"/>
      <c r="M636" s="1627"/>
      <c r="N636" s="1627"/>
    </row>
    <row r="637" spans="2:14" x14ac:dyDescent="0.2">
      <c r="B637" s="1627"/>
      <c r="C637" s="1627"/>
      <c r="D637" s="1627"/>
      <c r="E637" s="1627"/>
      <c r="F637" s="1627"/>
      <c r="G637" s="1627"/>
      <c r="H637" s="1627"/>
      <c r="I637" s="1627"/>
      <c r="J637" s="1627"/>
      <c r="K637" s="1627"/>
      <c r="L637" s="1627"/>
      <c r="M637" s="1627"/>
      <c r="N637" s="1627"/>
    </row>
    <row r="638" spans="2:14" x14ac:dyDescent="0.2">
      <c r="B638" s="1627"/>
      <c r="C638" s="1627"/>
      <c r="D638" s="1627"/>
      <c r="E638" s="1627"/>
      <c r="F638" s="1627"/>
      <c r="G638" s="1627"/>
      <c r="H638" s="1627"/>
      <c r="I638" s="1627"/>
      <c r="J638" s="1627"/>
      <c r="K638" s="1627"/>
      <c r="L638" s="1627"/>
      <c r="M638" s="1627"/>
      <c r="N638" s="1627"/>
    </row>
    <row r="639" spans="2:14" x14ac:dyDescent="0.2">
      <c r="B639" s="1627"/>
      <c r="C639" s="1627"/>
      <c r="D639" s="1627"/>
      <c r="E639" s="1627"/>
      <c r="F639" s="1627"/>
      <c r="G639" s="1627"/>
      <c r="H639" s="1627"/>
      <c r="I639" s="1627"/>
      <c r="J639" s="1627"/>
      <c r="K639" s="1627"/>
      <c r="L639" s="1627"/>
      <c r="M639" s="1627"/>
      <c r="N639" s="1627"/>
    </row>
    <row r="640" spans="2:14" x14ac:dyDescent="0.2">
      <c r="B640" s="1627"/>
      <c r="C640" s="1627"/>
      <c r="D640" s="1627"/>
      <c r="E640" s="1627"/>
      <c r="F640" s="1627"/>
      <c r="G640" s="1627"/>
      <c r="H640" s="1627"/>
      <c r="I640" s="1627"/>
      <c r="J640" s="1627"/>
      <c r="K640" s="1627"/>
      <c r="L640" s="1627"/>
      <c r="M640" s="1627"/>
      <c r="N640" s="1627"/>
    </row>
    <row r="641" spans="2:14" x14ac:dyDescent="0.2">
      <c r="B641" s="1627"/>
      <c r="C641" s="1627"/>
      <c r="D641" s="1627"/>
      <c r="E641" s="1627"/>
      <c r="F641" s="1627"/>
      <c r="G641" s="1627"/>
      <c r="H641" s="1627"/>
      <c r="I641" s="1627"/>
      <c r="J641" s="1627"/>
      <c r="K641" s="1627"/>
      <c r="L641" s="1627"/>
      <c r="M641" s="1627"/>
      <c r="N641" s="1627"/>
    </row>
    <row r="642" spans="2:14" x14ac:dyDescent="0.2">
      <c r="B642" s="1627"/>
      <c r="C642" s="1627"/>
      <c r="D642" s="1627"/>
      <c r="E642" s="1627"/>
      <c r="F642" s="1627"/>
      <c r="G642" s="1627"/>
      <c r="H642" s="1627"/>
      <c r="I642" s="1627"/>
      <c r="J642" s="1627"/>
      <c r="K642" s="1627"/>
      <c r="L642" s="1627"/>
      <c r="M642" s="1627"/>
      <c r="N642" s="1627"/>
    </row>
    <row r="643" spans="2:14" x14ac:dyDescent="0.2">
      <c r="B643" s="1627"/>
      <c r="C643" s="1627"/>
      <c r="D643" s="1627"/>
      <c r="E643" s="1627"/>
      <c r="F643" s="1627"/>
      <c r="G643" s="1627"/>
      <c r="H643" s="1627"/>
      <c r="I643" s="1627"/>
      <c r="J643" s="1627"/>
      <c r="K643" s="1627"/>
      <c r="L643" s="1627"/>
      <c r="M643" s="1627"/>
      <c r="N643" s="1627"/>
    </row>
    <row r="644" spans="2:14" x14ac:dyDescent="0.2">
      <c r="B644" s="1627"/>
      <c r="C644" s="1627"/>
      <c r="D644" s="1627"/>
      <c r="E644" s="1627"/>
      <c r="F644" s="1627"/>
      <c r="G644" s="1627"/>
      <c r="H644" s="1627"/>
      <c r="I644" s="1627"/>
      <c r="J644" s="1627"/>
      <c r="K644" s="1627"/>
      <c r="L644" s="1627"/>
      <c r="M644" s="1627"/>
      <c r="N644" s="1627"/>
    </row>
    <row r="645" spans="2:14" x14ac:dyDescent="0.2">
      <c r="B645" s="1627"/>
      <c r="C645" s="1627"/>
      <c r="D645" s="1627"/>
      <c r="E645" s="1627"/>
      <c r="F645" s="1627"/>
      <c r="G645" s="1627"/>
      <c r="H645" s="1627"/>
      <c r="I645" s="1627"/>
      <c r="J645" s="1627"/>
      <c r="K645" s="1627"/>
      <c r="L645" s="1627"/>
      <c r="M645" s="1627"/>
      <c r="N645" s="1627"/>
    </row>
    <row r="646" spans="2:14" x14ac:dyDescent="0.2">
      <c r="B646" s="1627"/>
      <c r="C646" s="1627"/>
      <c r="D646" s="1627"/>
      <c r="E646" s="1627"/>
      <c r="F646" s="1627"/>
      <c r="G646" s="1627"/>
      <c r="H646" s="1627"/>
      <c r="I646" s="1627"/>
      <c r="J646" s="1627"/>
      <c r="K646" s="1627"/>
      <c r="L646" s="1627"/>
      <c r="M646" s="1627"/>
      <c r="N646" s="1627"/>
    </row>
    <row r="647" spans="2:14" x14ac:dyDescent="0.2">
      <c r="B647" s="1627"/>
      <c r="C647" s="1627"/>
      <c r="D647" s="1627"/>
      <c r="E647" s="1627"/>
      <c r="F647" s="1627"/>
      <c r="G647" s="1627"/>
      <c r="H647" s="1627"/>
      <c r="I647" s="1627"/>
      <c r="J647" s="1627"/>
      <c r="K647" s="1627"/>
      <c r="L647" s="1627"/>
      <c r="M647" s="1627"/>
      <c r="N647" s="1627"/>
    </row>
    <row r="648" spans="2:14" x14ac:dyDescent="0.2">
      <c r="B648" s="1627"/>
      <c r="C648" s="1627"/>
      <c r="D648" s="1627"/>
      <c r="E648" s="1627"/>
      <c r="F648" s="1627"/>
      <c r="G648" s="1627"/>
      <c r="H648" s="1627"/>
      <c r="I648" s="1627"/>
      <c r="J648" s="1627"/>
      <c r="K648" s="1627"/>
      <c r="L648" s="1627"/>
      <c r="M648" s="1627"/>
      <c r="N648" s="1627"/>
    </row>
    <row r="649" spans="2:14" x14ac:dyDescent="0.2">
      <c r="B649" s="1627"/>
      <c r="C649" s="1627"/>
      <c r="D649" s="1627"/>
      <c r="E649" s="1627"/>
      <c r="F649" s="1627"/>
      <c r="G649" s="1627"/>
      <c r="H649" s="1627"/>
      <c r="I649" s="1627"/>
      <c r="J649" s="1627"/>
      <c r="K649" s="1627"/>
      <c r="L649" s="1627"/>
      <c r="M649" s="1627"/>
      <c r="N649" s="1627"/>
    </row>
    <row r="650" spans="2:14" x14ac:dyDescent="0.2">
      <c r="B650" s="1627"/>
      <c r="C650" s="1627"/>
      <c r="D650" s="1627"/>
      <c r="E650" s="1627"/>
      <c r="F650" s="1627"/>
      <c r="G650" s="1627"/>
      <c r="H650" s="1627"/>
      <c r="I650" s="1627"/>
      <c r="J650" s="1627"/>
      <c r="K650" s="1627"/>
      <c r="L650" s="1627"/>
      <c r="M650" s="1627"/>
      <c r="N650" s="1627"/>
    </row>
    <row r="651" spans="2:14" x14ac:dyDescent="0.2">
      <c r="B651" s="1627"/>
      <c r="C651" s="1627"/>
      <c r="D651" s="1627"/>
      <c r="E651" s="1627"/>
      <c r="F651" s="1627"/>
      <c r="G651" s="1627"/>
      <c r="H651" s="1627"/>
      <c r="I651" s="1627"/>
      <c r="J651" s="1627"/>
      <c r="K651" s="1627"/>
      <c r="L651" s="1627"/>
      <c r="M651" s="1627"/>
      <c r="N651" s="1627"/>
    </row>
    <row r="652" spans="2:14" x14ac:dyDescent="0.2">
      <c r="B652" s="1627"/>
      <c r="C652" s="1627"/>
      <c r="D652" s="1627"/>
      <c r="E652" s="1627"/>
      <c r="F652" s="1627"/>
      <c r="G652" s="1627"/>
      <c r="H652" s="1627"/>
      <c r="I652" s="1627"/>
      <c r="J652" s="1627"/>
      <c r="K652" s="1627"/>
      <c r="L652" s="1627"/>
      <c r="M652" s="1627"/>
      <c r="N652" s="1627"/>
    </row>
    <row r="653" spans="2:14" x14ac:dyDescent="0.2">
      <c r="B653" s="1627"/>
      <c r="C653" s="1627"/>
      <c r="D653" s="1627"/>
      <c r="E653" s="1627"/>
      <c r="F653" s="1627"/>
      <c r="G653" s="1627"/>
      <c r="H653" s="1627"/>
      <c r="I653" s="1627"/>
      <c r="J653" s="1627"/>
      <c r="K653" s="1627"/>
      <c r="L653" s="1627"/>
      <c r="M653" s="1627"/>
      <c r="N653" s="1627"/>
    </row>
    <row r="654" spans="2:14" x14ac:dyDescent="0.2">
      <c r="B654" s="1627"/>
      <c r="C654" s="1627"/>
      <c r="D654" s="1627"/>
      <c r="E654" s="1627"/>
      <c r="F654" s="1627"/>
      <c r="G654" s="1627"/>
      <c r="H654" s="1627"/>
      <c r="I654" s="1627"/>
      <c r="J654" s="1627"/>
      <c r="K654" s="1627"/>
      <c r="L654" s="1627"/>
      <c r="M654" s="1627"/>
      <c r="N654" s="1627"/>
    </row>
    <row r="655" spans="2:14" x14ac:dyDescent="0.2">
      <c r="B655" s="1627"/>
      <c r="C655" s="1627"/>
      <c r="D655" s="1627"/>
      <c r="E655" s="1627"/>
      <c r="F655" s="1627"/>
      <c r="G655" s="1627"/>
      <c r="H655" s="1627"/>
      <c r="I655" s="1627"/>
      <c r="J655" s="1627"/>
      <c r="K655" s="1627"/>
      <c r="L655" s="1627"/>
      <c r="M655" s="1627"/>
      <c r="N655" s="1627"/>
    </row>
    <row r="656" spans="2:14" x14ac:dyDescent="0.2">
      <c r="B656" s="1627"/>
      <c r="C656" s="1627"/>
      <c r="D656" s="1627"/>
      <c r="E656" s="1627"/>
      <c r="F656" s="1627"/>
      <c r="G656" s="1627"/>
      <c r="H656" s="1627"/>
      <c r="I656" s="1627"/>
      <c r="J656" s="1627"/>
      <c r="K656" s="1627"/>
      <c r="L656" s="1627"/>
      <c r="M656" s="1627"/>
      <c r="N656" s="1627"/>
    </row>
    <row r="657" spans="2:14" x14ac:dyDescent="0.2">
      <c r="B657" s="1627"/>
      <c r="C657" s="1627"/>
      <c r="D657" s="1627"/>
      <c r="E657" s="1627"/>
      <c r="F657" s="1627"/>
      <c r="G657" s="1627"/>
      <c r="H657" s="1627"/>
      <c r="I657" s="1627"/>
      <c r="J657" s="1627"/>
      <c r="K657" s="1627"/>
      <c r="L657" s="1627"/>
      <c r="M657" s="1627"/>
      <c r="N657" s="1627"/>
    </row>
    <row r="658" spans="2:14" x14ac:dyDescent="0.2">
      <c r="B658" s="1627"/>
      <c r="C658" s="1627"/>
      <c r="D658" s="1627"/>
      <c r="E658" s="1627"/>
      <c r="F658" s="1627"/>
      <c r="G658" s="1627"/>
      <c r="H658" s="1627"/>
      <c r="I658" s="1627"/>
      <c r="J658" s="1627"/>
      <c r="K658" s="1627"/>
      <c r="L658" s="1627"/>
      <c r="M658" s="1627"/>
      <c r="N658" s="1627"/>
    </row>
    <row r="659" spans="2:14" x14ac:dyDescent="0.2">
      <c r="B659" s="1627"/>
      <c r="C659" s="1627"/>
      <c r="D659" s="1627"/>
      <c r="E659" s="1627"/>
      <c r="F659" s="1627"/>
      <c r="G659" s="1627"/>
      <c r="H659" s="1627"/>
      <c r="I659" s="1627"/>
      <c r="J659" s="1627"/>
      <c r="K659" s="1627"/>
      <c r="L659" s="1627"/>
      <c r="M659" s="1627"/>
      <c r="N659" s="1627"/>
    </row>
    <row r="660" spans="2:14" x14ac:dyDescent="0.2">
      <c r="B660" s="1627"/>
      <c r="C660" s="1627"/>
      <c r="D660" s="1627"/>
      <c r="E660" s="1627"/>
      <c r="F660" s="1627"/>
      <c r="G660" s="1627"/>
      <c r="H660" s="1627"/>
      <c r="I660" s="1627"/>
      <c r="J660" s="1627"/>
      <c r="K660" s="1627"/>
      <c r="L660" s="1627"/>
      <c r="M660" s="1627"/>
      <c r="N660" s="1627"/>
    </row>
    <row r="661" spans="2:14" x14ac:dyDescent="0.2">
      <c r="B661" s="1627"/>
      <c r="C661" s="1627"/>
      <c r="D661" s="1627"/>
      <c r="E661" s="1627"/>
      <c r="F661" s="1627"/>
      <c r="G661" s="1627"/>
      <c r="H661" s="1627"/>
      <c r="I661" s="1627"/>
      <c r="J661" s="1627"/>
      <c r="K661" s="1627"/>
      <c r="L661" s="1627"/>
      <c r="M661" s="1627"/>
      <c r="N661" s="1627"/>
    </row>
    <row r="662" spans="2:14" x14ac:dyDescent="0.2">
      <c r="B662" s="1627"/>
      <c r="C662" s="1627"/>
      <c r="D662" s="1627"/>
      <c r="E662" s="1627"/>
      <c r="F662" s="1627"/>
      <c r="G662" s="1627"/>
      <c r="H662" s="1627"/>
      <c r="I662" s="1627"/>
      <c r="J662" s="1627"/>
      <c r="K662" s="1627"/>
      <c r="L662" s="1627"/>
      <c r="M662" s="1627"/>
      <c r="N662" s="1627"/>
    </row>
    <row r="663" spans="2:14" x14ac:dyDescent="0.2">
      <c r="B663" s="1627"/>
      <c r="C663" s="1627"/>
      <c r="D663" s="1627"/>
      <c r="E663" s="1627"/>
      <c r="F663" s="1627"/>
      <c r="G663" s="1627"/>
      <c r="H663" s="1627"/>
      <c r="I663" s="1627"/>
      <c r="J663" s="1627"/>
      <c r="K663" s="1627"/>
      <c r="L663" s="1627"/>
      <c r="M663" s="1627"/>
      <c r="N663" s="1627"/>
    </row>
    <row r="664" spans="2:14" x14ac:dyDescent="0.2">
      <c r="B664" s="1627"/>
      <c r="C664" s="1627"/>
      <c r="D664" s="1627"/>
      <c r="E664" s="1627"/>
      <c r="F664" s="1627"/>
      <c r="G664" s="1627"/>
      <c r="H664" s="1627"/>
      <c r="I664" s="1627"/>
      <c r="J664" s="1627"/>
      <c r="K664" s="1627"/>
      <c r="L664" s="1627"/>
      <c r="M664" s="1627"/>
      <c r="N664" s="1627"/>
    </row>
    <row r="665" spans="2:14" x14ac:dyDescent="0.2">
      <c r="B665" s="1627"/>
      <c r="C665" s="1627"/>
      <c r="D665" s="1627"/>
      <c r="E665" s="1627"/>
      <c r="F665" s="1627"/>
      <c r="G665" s="1627"/>
      <c r="H665" s="1627"/>
      <c r="I665" s="1627"/>
      <c r="J665" s="1627"/>
      <c r="K665" s="1627"/>
      <c r="L665" s="1627"/>
      <c r="M665" s="1627"/>
      <c r="N665" s="1627"/>
    </row>
    <row r="666" spans="2:14" x14ac:dyDescent="0.2">
      <c r="B666" s="1627"/>
      <c r="C666" s="1627"/>
      <c r="D666" s="1627"/>
      <c r="E666" s="1627"/>
      <c r="F666" s="1627"/>
      <c r="G666" s="1627"/>
      <c r="H666" s="1627"/>
      <c r="I666" s="1627"/>
      <c r="J666" s="1627"/>
      <c r="K666" s="1627"/>
      <c r="L666" s="1627"/>
      <c r="M666" s="1627"/>
      <c r="N666" s="1627"/>
    </row>
    <row r="667" spans="2:14" x14ac:dyDescent="0.2">
      <c r="B667" s="1627"/>
      <c r="C667" s="1627"/>
      <c r="D667" s="1627"/>
      <c r="E667" s="1627"/>
      <c r="F667" s="1627"/>
      <c r="G667" s="1627"/>
      <c r="H667" s="1627"/>
      <c r="I667" s="1627"/>
      <c r="J667" s="1627"/>
      <c r="K667" s="1627"/>
      <c r="L667" s="1627"/>
      <c r="M667" s="1627"/>
      <c r="N667" s="1627"/>
    </row>
    <row r="668" spans="2:14" x14ac:dyDescent="0.2">
      <c r="B668" s="1627"/>
      <c r="C668" s="1627"/>
      <c r="D668" s="1627"/>
      <c r="E668" s="1627"/>
      <c r="F668" s="1627"/>
      <c r="G668" s="1627"/>
      <c r="H668" s="1627"/>
      <c r="I668" s="1627"/>
      <c r="J668" s="1627"/>
      <c r="K668" s="1627"/>
      <c r="L668" s="1627"/>
      <c r="M668" s="1627"/>
      <c r="N668" s="1627"/>
    </row>
    <row r="669" spans="2:14" x14ac:dyDescent="0.2">
      <c r="B669" s="1627"/>
      <c r="C669" s="1627"/>
      <c r="D669" s="1627"/>
      <c r="E669" s="1627"/>
      <c r="F669" s="1627"/>
      <c r="G669" s="1627"/>
      <c r="H669" s="1627"/>
      <c r="I669" s="1627"/>
      <c r="J669" s="1627"/>
      <c r="K669" s="1627"/>
      <c r="L669" s="1627"/>
      <c r="M669" s="1627"/>
      <c r="N669" s="1627"/>
    </row>
    <row r="670" spans="2:14" x14ac:dyDescent="0.2">
      <c r="B670" s="1627"/>
      <c r="C670" s="1627"/>
      <c r="D670" s="1627"/>
      <c r="E670" s="1627"/>
      <c r="F670" s="1627"/>
      <c r="G670" s="1627"/>
      <c r="H670" s="1627"/>
      <c r="I670" s="1627"/>
      <c r="J670" s="1627"/>
      <c r="K670" s="1627"/>
      <c r="L670" s="1627"/>
      <c r="M670" s="1627"/>
      <c r="N670" s="1627"/>
    </row>
    <row r="671" spans="2:14" x14ac:dyDescent="0.2">
      <c r="B671" s="1627"/>
      <c r="C671" s="1627"/>
      <c r="D671" s="1627"/>
      <c r="E671" s="1627"/>
      <c r="F671" s="1627"/>
      <c r="G671" s="1627"/>
      <c r="H671" s="1627"/>
      <c r="I671" s="1627"/>
      <c r="J671" s="1627"/>
      <c r="K671" s="1627"/>
      <c r="L671" s="1627"/>
      <c r="M671" s="1627"/>
      <c r="N671" s="1627"/>
    </row>
    <row r="672" spans="2:14" x14ac:dyDescent="0.2">
      <c r="B672" s="1627"/>
      <c r="C672" s="1627"/>
      <c r="D672" s="1627"/>
      <c r="E672" s="1627"/>
      <c r="F672" s="1627"/>
      <c r="G672" s="1627"/>
      <c r="H672" s="1627"/>
      <c r="I672" s="1627"/>
      <c r="J672" s="1627"/>
      <c r="K672" s="1627"/>
      <c r="L672" s="1627"/>
      <c r="M672" s="1627"/>
      <c r="N672" s="1627"/>
    </row>
    <row r="673" spans="2:14" x14ac:dyDescent="0.2">
      <c r="B673" s="1627"/>
      <c r="C673" s="1627"/>
      <c r="D673" s="1627"/>
      <c r="E673" s="1627"/>
      <c r="F673" s="1627"/>
      <c r="G673" s="1627"/>
      <c r="H673" s="1627"/>
      <c r="I673" s="1627"/>
      <c r="J673" s="1627"/>
      <c r="K673" s="1627"/>
      <c r="L673" s="1627"/>
      <c r="M673" s="1627"/>
      <c r="N673" s="1627"/>
    </row>
    <row r="674" spans="2:14" x14ac:dyDescent="0.2">
      <c r="B674" s="1627"/>
      <c r="C674" s="1627"/>
      <c r="D674" s="1627"/>
      <c r="E674" s="1627"/>
      <c r="F674" s="1627"/>
      <c r="G674" s="1627"/>
      <c r="H674" s="1627"/>
      <c r="I674" s="1627"/>
      <c r="J674" s="1627"/>
      <c r="K674" s="1627"/>
      <c r="L674" s="1627"/>
      <c r="M674" s="1627"/>
      <c r="N674" s="1627"/>
    </row>
    <row r="675" spans="2:14" x14ac:dyDescent="0.2">
      <c r="B675" s="1627"/>
      <c r="C675" s="1627"/>
      <c r="D675" s="1627"/>
      <c r="E675" s="1627"/>
      <c r="F675" s="1627"/>
      <c r="G675" s="1627"/>
      <c r="H675" s="1627"/>
      <c r="I675" s="1627"/>
      <c r="J675" s="1627"/>
      <c r="K675" s="1627"/>
      <c r="L675" s="1627"/>
      <c r="M675" s="1627"/>
      <c r="N675" s="1627"/>
    </row>
    <row r="676" spans="2:14" x14ac:dyDescent="0.2">
      <c r="B676" s="1627"/>
      <c r="C676" s="1627"/>
      <c r="D676" s="1627"/>
      <c r="E676" s="1627"/>
      <c r="F676" s="1627"/>
      <c r="G676" s="1627"/>
      <c r="H676" s="1627"/>
      <c r="I676" s="1627"/>
      <c r="J676" s="1627"/>
      <c r="K676" s="1627"/>
      <c r="L676" s="1627"/>
      <c r="M676" s="1627"/>
      <c r="N676" s="1627"/>
    </row>
    <row r="677" spans="2:14" x14ac:dyDescent="0.2">
      <c r="B677" s="1627"/>
      <c r="C677" s="1627"/>
      <c r="D677" s="1627"/>
      <c r="E677" s="1627"/>
      <c r="F677" s="1627"/>
      <c r="G677" s="1627"/>
      <c r="H677" s="1627"/>
      <c r="I677" s="1627"/>
      <c r="J677" s="1627"/>
      <c r="K677" s="1627"/>
      <c r="L677" s="1627"/>
      <c r="M677" s="1627"/>
      <c r="N677" s="1627"/>
    </row>
    <row r="678" spans="2:14" x14ac:dyDescent="0.2">
      <c r="B678" s="1627"/>
      <c r="C678" s="1627"/>
      <c r="D678" s="1627"/>
      <c r="E678" s="1627"/>
      <c r="F678" s="1627"/>
      <c r="G678" s="1627"/>
      <c r="H678" s="1627"/>
      <c r="I678" s="1627"/>
      <c r="J678" s="1627"/>
      <c r="K678" s="1627"/>
      <c r="L678" s="1627"/>
      <c r="M678" s="1627"/>
      <c r="N678" s="1627"/>
    </row>
    <row r="679" spans="2:14" x14ac:dyDescent="0.2">
      <c r="B679" s="1627"/>
      <c r="C679" s="1627"/>
      <c r="D679" s="1627"/>
      <c r="E679" s="1627"/>
      <c r="F679" s="1627"/>
      <c r="G679" s="1627"/>
      <c r="H679" s="1627"/>
      <c r="I679" s="1627"/>
      <c r="J679" s="1627"/>
      <c r="K679" s="1627"/>
      <c r="L679" s="1627"/>
      <c r="M679" s="1627"/>
      <c r="N679" s="1627"/>
    </row>
    <row r="680" spans="2:14" x14ac:dyDescent="0.2">
      <c r="B680" s="1627"/>
      <c r="C680" s="1627"/>
      <c r="D680" s="1627"/>
      <c r="E680" s="1627"/>
      <c r="F680" s="1627"/>
      <c r="G680" s="1627"/>
      <c r="H680" s="1627"/>
      <c r="I680" s="1627"/>
      <c r="J680" s="1627"/>
      <c r="K680" s="1627"/>
      <c r="L680" s="1627"/>
      <c r="M680" s="1627"/>
      <c r="N680" s="1627"/>
    </row>
    <row r="681" spans="2:14" x14ac:dyDescent="0.2">
      <c r="B681" s="1627"/>
      <c r="C681" s="1627"/>
      <c r="D681" s="1627"/>
      <c r="E681" s="1627"/>
      <c r="F681" s="1627"/>
      <c r="G681" s="1627"/>
      <c r="H681" s="1627"/>
      <c r="I681" s="1627"/>
      <c r="J681" s="1627"/>
      <c r="K681" s="1627"/>
      <c r="L681" s="1627"/>
      <c r="M681" s="1627"/>
      <c r="N681" s="1627"/>
    </row>
    <row r="682" spans="2:14" x14ac:dyDescent="0.2">
      <c r="B682" s="1627"/>
      <c r="C682" s="1627"/>
      <c r="D682" s="1627"/>
      <c r="E682" s="1627"/>
      <c r="F682" s="1627"/>
      <c r="G682" s="1627"/>
      <c r="H682" s="1627"/>
      <c r="I682" s="1627"/>
      <c r="J682" s="1627"/>
      <c r="K682" s="1627"/>
      <c r="L682" s="1627"/>
      <c r="M682" s="1627"/>
      <c r="N682" s="1627"/>
    </row>
    <row r="683" spans="2:14" x14ac:dyDescent="0.2">
      <c r="B683" s="1627"/>
      <c r="C683" s="1627"/>
      <c r="D683" s="1627"/>
      <c r="E683" s="1627"/>
      <c r="F683" s="1627"/>
      <c r="G683" s="1627"/>
      <c r="H683" s="1627"/>
      <c r="I683" s="1627"/>
      <c r="J683" s="1627"/>
      <c r="K683" s="1627"/>
      <c r="L683" s="1627"/>
      <c r="M683" s="1627"/>
      <c r="N683" s="1627"/>
    </row>
    <row r="684" spans="2:14" x14ac:dyDescent="0.2">
      <c r="B684" s="1627"/>
      <c r="C684" s="1627"/>
      <c r="D684" s="1627"/>
      <c r="E684" s="1627"/>
      <c r="F684" s="1627"/>
      <c r="G684" s="1627"/>
      <c r="H684" s="1627"/>
      <c r="I684" s="1627"/>
      <c r="J684" s="1627"/>
      <c r="K684" s="1627"/>
      <c r="L684" s="1627"/>
      <c r="M684" s="1627"/>
      <c r="N684" s="1627"/>
    </row>
    <row r="685" spans="2:14" x14ac:dyDescent="0.2">
      <c r="B685" s="1627"/>
      <c r="C685" s="1627"/>
      <c r="D685" s="1627"/>
      <c r="E685" s="1627"/>
      <c r="F685" s="1627"/>
      <c r="G685" s="1627"/>
      <c r="H685" s="1627"/>
      <c r="I685" s="1627"/>
      <c r="J685" s="1627"/>
      <c r="K685" s="1627"/>
      <c r="L685" s="1627"/>
      <c r="M685" s="1627"/>
      <c r="N685" s="1627"/>
    </row>
    <row r="686" spans="2:14" x14ac:dyDescent="0.2">
      <c r="B686" s="1627"/>
      <c r="C686" s="1627"/>
      <c r="D686" s="1627"/>
      <c r="E686" s="1627"/>
      <c r="F686" s="1627"/>
      <c r="G686" s="1627"/>
      <c r="H686" s="1627"/>
      <c r="I686" s="1627"/>
      <c r="J686" s="1627"/>
      <c r="K686" s="1627"/>
      <c r="L686" s="1627"/>
      <c r="M686" s="1627"/>
      <c r="N686" s="1627"/>
    </row>
    <row r="687" spans="2:14" x14ac:dyDescent="0.2">
      <c r="B687" s="1627"/>
      <c r="C687" s="1627"/>
      <c r="D687" s="1627"/>
      <c r="E687" s="1627"/>
      <c r="F687" s="1627"/>
      <c r="G687" s="1627"/>
      <c r="H687" s="1627"/>
      <c r="I687" s="1627"/>
      <c r="J687" s="1627"/>
      <c r="K687" s="1627"/>
      <c r="L687" s="1627"/>
      <c r="M687" s="1627"/>
      <c r="N687" s="1627"/>
    </row>
    <row r="688" spans="2:14" x14ac:dyDescent="0.2">
      <c r="B688" s="1627"/>
      <c r="C688" s="1627"/>
      <c r="D688" s="1627"/>
      <c r="E688" s="1627"/>
      <c r="F688" s="1627"/>
      <c r="G688" s="1627"/>
      <c r="H688" s="1627"/>
      <c r="I688" s="1627"/>
      <c r="J688" s="1627"/>
      <c r="K688" s="1627"/>
      <c r="L688" s="1627"/>
      <c r="M688" s="1627"/>
      <c r="N688" s="1627"/>
    </row>
    <row r="689" spans="2:14" x14ac:dyDescent="0.2">
      <c r="B689" s="1627"/>
      <c r="C689" s="1627"/>
      <c r="D689" s="1627"/>
      <c r="E689" s="1627"/>
      <c r="F689" s="1627"/>
      <c r="G689" s="1627"/>
      <c r="H689" s="1627"/>
      <c r="I689" s="1627"/>
      <c r="J689" s="1627"/>
      <c r="K689" s="1627"/>
      <c r="L689" s="1627"/>
      <c r="M689" s="1627"/>
      <c r="N689" s="1627"/>
    </row>
    <row r="690" spans="2:14" x14ac:dyDescent="0.2">
      <c r="B690" s="1627"/>
      <c r="C690" s="1627"/>
      <c r="D690" s="1627"/>
      <c r="E690" s="1627"/>
      <c r="F690" s="1627"/>
      <c r="G690" s="1627"/>
      <c r="H690" s="1627"/>
      <c r="I690" s="1627"/>
      <c r="J690" s="1627"/>
      <c r="K690" s="1627"/>
      <c r="L690" s="1627"/>
      <c r="M690" s="1627"/>
      <c r="N690" s="1627"/>
    </row>
    <row r="691" spans="2:14" x14ac:dyDescent="0.2">
      <c r="B691" s="1627"/>
      <c r="C691" s="1627"/>
      <c r="D691" s="1627"/>
      <c r="E691" s="1627"/>
      <c r="F691" s="1627"/>
      <c r="G691" s="1627"/>
      <c r="H691" s="1627"/>
      <c r="I691" s="1627"/>
      <c r="J691" s="1627"/>
      <c r="K691" s="1627"/>
      <c r="L691" s="1627"/>
      <c r="M691" s="1627"/>
      <c r="N691" s="1627"/>
    </row>
    <row r="692" spans="2:14" x14ac:dyDescent="0.2">
      <c r="B692" s="1627"/>
      <c r="C692" s="1627"/>
      <c r="D692" s="1627"/>
      <c r="E692" s="1627"/>
      <c r="F692" s="1627"/>
      <c r="G692" s="1627"/>
      <c r="H692" s="1627"/>
      <c r="I692" s="1627"/>
      <c r="J692" s="1627"/>
      <c r="K692" s="1627"/>
      <c r="L692" s="1627"/>
      <c r="M692" s="1627"/>
      <c r="N692" s="1627"/>
    </row>
    <row r="693" spans="2:14" x14ac:dyDescent="0.2">
      <c r="B693" s="1627"/>
      <c r="C693" s="1627"/>
      <c r="D693" s="1627"/>
      <c r="E693" s="1627"/>
      <c r="F693" s="1627"/>
      <c r="G693" s="1627"/>
      <c r="H693" s="1627"/>
      <c r="I693" s="1627"/>
      <c r="J693" s="1627"/>
      <c r="K693" s="1627"/>
      <c r="L693" s="1627"/>
      <c r="M693" s="1627"/>
      <c r="N693" s="1627"/>
    </row>
    <row r="694" spans="2:14" x14ac:dyDescent="0.2">
      <c r="B694" s="1627"/>
      <c r="C694" s="1627"/>
      <c r="D694" s="1627"/>
      <c r="E694" s="1627"/>
      <c r="F694" s="1627"/>
      <c r="G694" s="1627"/>
      <c r="H694" s="1627"/>
      <c r="I694" s="1627"/>
      <c r="J694" s="1627"/>
      <c r="K694" s="1627"/>
      <c r="L694" s="1627"/>
      <c r="M694" s="1627"/>
      <c r="N694" s="1627"/>
    </row>
    <row r="695" spans="2:14" x14ac:dyDescent="0.2">
      <c r="B695" s="1627"/>
      <c r="C695" s="1627"/>
      <c r="D695" s="1627"/>
      <c r="E695" s="1627"/>
      <c r="F695" s="1627"/>
      <c r="G695" s="1627"/>
      <c r="H695" s="1627"/>
      <c r="I695" s="1627"/>
      <c r="J695" s="1627"/>
      <c r="K695" s="1627"/>
      <c r="L695" s="1627"/>
      <c r="M695" s="1627"/>
      <c r="N695" s="1627"/>
    </row>
    <row r="696" spans="2:14" x14ac:dyDescent="0.2">
      <c r="B696" s="1627"/>
      <c r="C696" s="1627"/>
      <c r="D696" s="1627"/>
      <c r="E696" s="1627"/>
      <c r="F696" s="1627"/>
      <c r="G696" s="1627"/>
      <c r="H696" s="1627"/>
      <c r="I696" s="1627"/>
      <c r="J696" s="1627"/>
      <c r="K696" s="1627"/>
      <c r="L696" s="1627"/>
      <c r="M696" s="1627"/>
      <c r="N696" s="1627"/>
    </row>
    <row r="697" spans="2:14" x14ac:dyDescent="0.2">
      <c r="B697" s="1627"/>
      <c r="C697" s="1627"/>
      <c r="D697" s="1627"/>
      <c r="E697" s="1627"/>
      <c r="F697" s="1627"/>
      <c r="G697" s="1627"/>
      <c r="H697" s="1627"/>
      <c r="I697" s="1627"/>
      <c r="J697" s="1627"/>
      <c r="K697" s="1627"/>
      <c r="L697" s="1627"/>
      <c r="M697" s="1627"/>
      <c r="N697" s="1627"/>
    </row>
    <row r="698" spans="2:14" x14ac:dyDescent="0.2">
      <c r="B698" s="1627"/>
      <c r="C698" s="1627"/>
      <c r="D698" s="1627"/>
      <c r="E698" s="1627"/>
      <c r="F698" s="1627"/>
      <c r="G698" s="1627"/>
      <c r="H698" s="1627"/>
      <c r="I698" s="1627"/>
      <c r="J698" s="1627"/>
      <c r="K698" s="1627"/>
      <c r="L698" s="1627"/>
      <c r="M698" s="1627"/>
      <c r="N698" s="1627"/>
    </row>
    <row r="699" spans="2:14" x14ac:dyDescent="0.2">
      <c r="B699" s="1627"/>
      <c r="C699" s="1627"/>
      <c r="D699" s="1627"/>
      <c r="E699" s="1627"/>
      <c r="F699" s="1627"/>
      <c r="G699" s="1627"/>
      <c r="H699" s="1627"/>
      <c r="I699" s="1627"/>
      <c r="J699" s="1627"/>
      <c r="K699" s="1627"/>
      <c r="L699" s="1627"/>
      <c r="M699" s="1627"/>
      <c r="N699" s="1627"/>
    </row>
    <row r="700" spans="2:14" x14ac:dyDescent="0.2">
      <c r="B700" s="1627"/>
      <c r="C700" s="1627"/>
      <c r="D700" s="1627"/>
      <c r="E700" s="1627"/>
      <c r="F700" s="1627"/>
      <c r="G700" s="1627"/>
      <c r="H700" s="1627"/>
      <c r="I700" s="1627"/>
      <c r="J700" s="1627"/>
      <c r="K700" s="1627"/>
      <c r="L700" s="1627"/>
      <c r="M700" s="1627"/>
      <c r="N700" s="1627"/>
    </row>
    <row r="701" spans="2:14" x14ac:dyDescent="0.2">
      <c r="B701" s="1627"/>
      <c r="C701" s="1627"/>
      <c r="D701" s="1627"/>
      <c r="E701" s="1627"/>
      <c r="F701" s="1627"/>
      <c r="G701" s="1627"/>
      <c r="H701" s="1627"/>
      <c r="I701" s="1627"/>
      <c r="J701" s="1627"/>
      <c r="K701" s="1627"/>
      <c r="L701" s="1627"/>
      <c r="M701" s="1627"/>
      <c r="N701" s="1627"/>
    </row>
    <row r="702" spans="2:14" x14ac:dyDescent="0.2">
      <c r="B702" s="1627"/>
      <c r="C702" s="1627"/>
      <c r="D702" s="1627"/>
      <c r="E702" s="1627"/>
      <c r="F702" s="1627"/>
      <c r="G702" s="1627"/>
      <c r="H702" s="1627"/>
      <c r="I702" s="1627"/>
      <c r="J702" s="1627"/>
      <c r="K702" s="1627"/>
      <c r="L702" s="1627"/>
      <c r="M702" s="1627"/>
      <c r="N702" s="1627"/>
    </row>
    <row r="703" spans="2:14" x14ac:dyDescent="0.2">
      <c r="B703" s="1627"/>
      <c r="C703" s="1627"/>
      <c r="D703" s="1627"/>
      <c r="E703" s="1627"/>
      <c r="F703" s="1627"/>
      <c r="G703" s="1627"/>
      <c r="H703" s="1627"/>
      <c r="I703" s="1627"/>
      <c r="J703" s="1627"/>
      <c r="K703" s="1627"/>
      <c r="L703" s="1627"/>
      <c r="M703" s="1627"/>
      <c r="N703" s="1627"/>
    </row>
    <row r="704" spans="2:14" x14ac:dyDescent="0.2">
      <c r="B704" s="1627"/>
      <c r="C704" s="1627"/>
      <c r="D704" s="1627"/>
      <c r="E704" s="1627"/>
      <c r="F704" s="1627"/>
      <c r="G704" s="1627"/>
      <c r="H704" s="1627"/>
      <c r="I704" s="1627"/>
      <c r="J704" s="1627"/>
      <c r="K704" s="1627"/>
      <c r="L704" s="1627"/>
      <c r="M704" s="1627"/>
      <c r="N704" s="1627"/>
    </row>
    <row r="705" spans="2:14" x14ac:dyDescent="0.2">
      <c r="B705" s="1627"/>
      <c r="C705" s="1627"/>
      <c r="D705" s="1627"/>
      <c r="E705" s="1627"/>
      <c r="F705" s="1627"/>
      <c r="G705" s="1627"/>
      <c r="H705" s="1627"/>
      <c r="I705" s="1627"/>
      <c r="J705" s="1627"/>
      <c r="K705" s="1627"/>
      <c r="L705" s="1627"/>
      <c r="M705" s="1627"/>
      <c r="N705" s="1627"/>
    </row>
    <row r="706" spans="2:14" x14ac:dyDescent="0.2">
      <c r="B706" s="1627"/>
      <c r="C706" s="1627"/>
      <c r="D706" s="1627"/>
      <c r="E706" s="1627"/>
      <c r="F706" s="1627"/>
      <c r="G706" s="1627"/>
      <c r="H706" s="1627"/>
      <c r="I706" s="1627"/>
      <c r="J706" s="1627"/>
      <c r="K706" s="1627"/>
      <c r="L706" s="1627"/>
      <c r="M706" s="1627"/>
      <c r="N706" s="1627"/>
    </row>
    <row r="707" spans="2:14" x14ac:dyDescent="0.2">
      <c r="B707" s="1627"/>
      <c r="C707" s="1627"/>
      <c r="D707" s="1627"/>
      <c r="E707" s="1627"/>
      <c r="F707" s="1627"/>
      <c r="G707" s="1627"/>
      <c r="H707" s="1627"/>
      <c r="I707" s="1627"/>
      <c r="J707" s="1627"/>
      <c r="K707" s="1627"/>
      <c r="L707" s="1627"/>
      <c r="M707" s="1627"/>
      <c r="N707" s="1627"/>
    </row>
    <row r="708" spans="2:14" x14ac:dyDescent="0.2">
      <c r="B708" s="1627"/>
      <c r="C708" s="1627"/>
      <c r="D708" s="1627"/>
      <c r="E708" s="1627"/>
      <c r="F708" s="1627"/>
      <c r="G708" s="1627"/>
      <c r="H708" s="1627"/>
      <c r="I708" s="1627"/>
      <c r="J708" s="1627"/>
      <c r="K708" s="1627"/>
      <c r="L708" s="1627"/>
      <c r="M708" s="1627"/>
      <c r="N708" s="1627"/>
    </row>
    <row r="709" spans="2:14" x14ac:dyDescent="0.2">
      <c r="B709" s="1627"/>
      <c r="C709" s="1627"/>
      <c r="D709" s="1627"/>
      <c r="E709" s="1627"/>
      <c r="F709" s="1627"/>
      <c r="G709" s="1627"/>
      <c r="H709" s="1627"/>
      <c r="I709" s="1627"/>
      <c r="J709" s="1627"/>
      <c r="K709" s="1627"/>
      <c r="L709" s="1627"/>
      <c r="M709" s="1627"/>
      <c r="N709" s="1627"/>
    </row>
    <row r="710" spans="2:14" x14ac:dyDescent="0.2">
      <c r="B710" s="1627"/>
      <c r="C710" s="1627"/>
      <c r="D710" s="1627"/>
      <c r="E710" s="1627"/>
      <c r="F710" s="1627"/>
      <c r="G710" s="1627"/>
      <c r="H710" s="1627"/>
      <c r="I710" s="1627"/>
      <c r="J710" s="1627"/>
      <c r="K710" s="1627"/>
      <c r="L710" s="1627"/>
      <c r="M710" s="1627"/>
      <c r="N710" s="1627"/>
    </row>
    <row r="711" spans="2:14" x14ac:dyDescent="0.2">
      <c r="B711" s="1627"/>
      <c r="C711" s="1627"/>
      <c r="D711" s="1627"/>
      <c r="E711" s="1627"/>
      <c r="F711" s="1627"/>
      <c r="G711" s="1627"/>
      <c r="H711" s="1627"/>
      <c r="I711" s="1627"/>
      <c r="J711" s="1627"/>
      <c r="K711" s="1627"/>
      <c r="L711" s="1627"/>
      <c r="M711" s="1627"/>
      <c r="N711" s="1627"/>
    </row>
    <row r="712" spans="2:14" x14ac:dyDescent="0.2">
      <c r="B712" s="1627"/>
      <c r="C712" s="1627"/>
      <c r="D712" s="1627"/>
      <c r="E712" s="1627"/>
      <c r="F712" s="1627"/>
      <c r="G712" s="1627"/>
      <c r="H712" s="1627"/>
      <c r="I712" s="1627"/>
      <c r="J712" s="1627"/>
      <c r="K712" s="1627"/>
      <c r="L712" s="1627"/>
      <c r="M712" s="1627"/>
      <c r="N712" s="1627"/>
    </row>
    <row r="713" spans="2:14" x14ac:dyDescent="0.2">
      <c r="B713" s="1627"/>
      <c r="C713" s="1627"/>
      <c r="D713" s="1627"/>
      <c r="E713" s="1627"/>
      <c r="F713" s="1627"/>
      <c r="G713" s="1627"/>
      <c r="H713" s="1627"/>
      <c r="I713" s="1627"/>
      <c r="J713" s="1627"/>
      <c r="K713" s="1627"/>
      <c r="L713" s="1627"/>
      <c r="M713" s="1627"/>
      <c r="N713" s="1627"/>
    </row>
    <row r="714" spans="2:14" x14ac:dyDescent="0.2">
      <c r="B714" s="1627"/>
      <c r="C714" s="1627"/>
      <c r="D714" s="1627"/>
      <c r="E714" s="1627"/>
      <c r="F714" s="1627"/>
      <c r="G714" s="1627"/>
      <c r="H714" s="1627"/>
      <c r="I714" s="1627"/>
      <c r="J714" s="1627"/>
      <c r="K714" s="1627"/>
      <c r="L714" s="1627"/>
      <c r="M714" s="1627"/>
      <c r="N714" s="1627"/>
    </row>
    <row r="715" spans="2:14" x14ac:dyDescent="0.2">
      <c r="B715" s="1627"/>
      <c r="C715" s="1627"/>
      <c r="D715" s="1627"/>
      <c r="E715" s="1627"/>
      <c r="F715" s="1627"/>
      <c r="G715" s="1627"/>
      <c r="H715" s="1627"/>
      <c r="I715" s="1627"/>
      <c r="J715" s="1627"/>
      <c r="K715" s="1627"/>
      <c r="L715" s="1627"/>
      <c r="M715" s="1627"/>
      <c r="N715" s="1627"/>
    </row>
    <row r="716" spans="2:14" x14ac:dyDescent="0.2">
      <c r="B716" s="1627"/>
      <c r="C716" s="1627"/>
      <c r="D716" s="1627"/>
      <c r="E716" s="1627"/>
      <c r="F716" s="1627"/>
      <c r="G716" s="1627"/>
      <c r="H716" s="1627"/>
      <c r="I716" s="1627"/>
      <c r="J716" s="1627"/>
      <c r="K716" s="1627"/>
      <c r="L716" s="1627"/>
      <c r="M716" s="1627"/>
      <c r="N716" s="1627"/>
    </row>
  </sheetData>
  <sheetProtection algorithmName="SHA-512" hashValue="T83+I/obA8xrwmnFMgLEI/f5jc07/eRVhmzSFwXa4FVO41FlgkJPMx4i51BjuuUv+eHPMMbLR9RE4YMqK0sf4w==" saltValue="3h+MNcD5NhTK6Rl+qZ3wc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AB248"/>
  <sheetViews>
    <sheetView showGridLines="0" showZeros="0" zoomScaleNormal="100" workbookViewId="0">
      <selection activeCell="N7" sqref="N7:O7"/>
    </sheetView>
  </sheetViews>
  <sheetFormatPr baseColWidth="10" defaultRowHeight="12.75" x14ac:dyDescent="0.2"/>
  <cols>
    <col min="1" max="1" width="1.5703125" style="402" customWidth="1"/>
    <col min="2" max="2" width="7.85546875" style="402" customWidth="1"/>
    <col min="3" max="3" width="34.140625" customWidth="1"/>
    <col min="4" max="4" width="7.140625" customWidth="1"/>
    <col min="5" max="5" width="27.85546875" customWidth="1"/>
    <col min="8" max="8" width="9.5703125" customWidth="1"/>
    <col min="9" max="9" width="29.85546875" bestFit="1" customWidth="1"/>
    <col min="10" max="10" width="11.42578125" customWidth="1"/>
    <col min="12" max="12" width="13.5703125" customWidth="1"/>
    <col min="13" max="13" width="18.140625" customWidth="1"/>
    <col min="14" max="14" width="19.85546875" customWidth="1"/>
    <col min="15" max="15" width="15.140625" customWidth="1"/>
    <col min="16" max="16" width="12.7109375" style="402" hidden="1" customWidth="1"/>
    <col min="17" max="17" width="5.42578125" style="402" hidden="1" customWidth="1"/>
    <col min="18" max="18" width="15.5703125" hidden="1" customWidth="1"/>
    <col min="19" max="19" width="11.42578125" style="402" hidden="1" customWidth="1"/>
    <col min="20" max="20" width="32.140625" style="402" hidden="1" customWidth="1"/>
    <col min="21" max="21" width="13.85546875" style="402" hidden="1" customWidth="1"/>
    <col min="22" max="22" width="11.42578125" style="402" hidden="1" customWidth="1"/>
    <col min="23" max="23" width="58.28515625" style="402" customWidth="1"/>
    <col min="24" max="24" width="3.140625" style="402" customWidth="1"/>
    <col min="25" max="25" width="11.42578125" style="402" customWidth="1"/>
    <col min="26" max="26" width="32.140625" style="402" customWidth="1"/>
    <col min="27" max="28" width="11.42578125" style="402"/>
    <col min="29" max="29" width="58.28515625" customWidth="1"/>
    <col min="30" max="30" width="3.140625" customWidth="1"/>
    <col min="31" max="31" width="11.42578125" customWidth="1"/>
    <col min="32" max="32" width="32.140625" customWidth="1"/>
    <col min="35" max="35" width="58.28515625" customWidth="1"/>
  </cols>
  <sheetData>
    <row r="1" spans="1:15" s="402" customFormat="1" ht="13.5" thickBot="1" x14ac:dyDescent="0.25"/>
    <row r="2" spans="1:15" ht="12.75" customHeight="1" x14ac:dyDescent="0.2">
      <c r="A2" s="868"/>
      <c r="B2" s="2368" t="s">
        <v>1532</v>
      </c>
      <c r="C2" s="2369"/>
      <c r="D2" s="2370"/>
      <c r="E2" s="2374" t="s">
        <v>1541</v>
      </c>
      <c r="F2" s="2375"/>
      <c r="G2" s="2375"/>
      <c r="H2" s="2375"/>
      <c r="I2" s="2375"/>
      <c r="J2" s="2375"/>
      <c r="K2" s="2375"/>
      <c r="L2" s="2375"/>
      <c r="M2" s="2376"/>
      <c r="N2" s="1068"/>
      <c r="O2" s="1069"/>
    </row>
    <row r="3" spans="1:15" ht="7.5" customHeight="1" x14ac:dyDescent="0.2">
      <c r="A3" s="869"/>
      <c r="B3" s="2371"/>
      <c r="C3" s="2372"/>
      <c r="D3" s="2373"/>
      <c r="E3" s="2377"/>
      <c r="F3" s="2378"/>
      <c r="G3" s="2378"/>
      <c r="H3" s="2378"/>
      <c r="I3" s="2378"/>
      <c r="J3" s="2378"/>
      <c r="K3" s="2378"/>
      <c r="L3" s="2378"/>
      <c r="M3" s="2379"/>
      <c r="N3" s="1559"/>
      <c r="O3" s="858"/>
    </row>
    <row r="4" spans="1:15" ht="12.75" customHeight="1" x14ac:dyDescent="0.2">
      <c r="A4" s="869"/>
      <c r="B4" s="2371"/>
      <c r="C4" s="2372"/>
      <c r="D4" s="2373"/>
      <c r="E4" s="2377"/>
      <c r="F4" s="2378"/>
      <c r="G4" s="2378"/>
      <c r="H4" s="2378"/>
      <c r="I4" s="2378"/>
      <c r="J4" s="2378"/>
      <c r="K4" s="2378"/>
      <c r="L4" s="2378"/>
      <c r="M4" s="2379"/>
      <c r="N4" s="1559"/>
      <c r="O4" s="858"/>
    </row>
    <row r="5" spans="1:15" ht="6.75" customHeight="1" x14ac:dyDescent="0.2">
      <c r="A5" s="869"/>
      <c r="B5" s="2371"/>
      <c r="C5" s="2372"/>
      <c r="D5" s="2373"/>
      <c r="E5" s="2377"/>
      <c r="F5" s="2378"/>
      <c r="G5" s="2378"/>
      <c r="H5" s="2378"/>
      <c r="I5" s="2378"/>
      <c r="J5" s="2378"/>
      <c r="K5" s="2378"/>
      <c r="L5" s="2378"/>
      <c r="M5" s="2379"/>
      <c r="N5" s="1559"/>
      <c r="O5" s="858"/>
    </row>
    <row r="6" spans="1:15" ht="18" customHeight="1" x14ac:dyDescent="0.2">
      <c r="A6" s="869"/>
      <c r="B6" s="2371"/>
      <c r="C6" s="2372"/>
      <c r="D6" s="2373"/>
      <c r="E6" s="1701" t="s">
        <v>1530</v>
      </c>
      <c r="F6" s="1702"/>
      <c r="G6" s="1702"/>
      <c r="H6" s="1702"/>
      <c r="I6" s="1702"/>
      <c r="J6" s="1702"/>
      <c r="K6" s="1702"/>
      <c r="L6" s="1702"/>
      <c r="M6" s="1703"/>
      <c r="N6" s="1559"/>
      <c r="O6" s="858"/>
    </row>
    <row r="7" spans="1:15" ht="20.25" customHeight="1" x14ac:dyDescent="0.2">
      <c r="A7" s="869"/>
      <c r="B7" s="2385" t="s">
        <v>1529</v>
      </c>
      <c r="C7" s="2386"/>
      <c r="D7" s="2387"/>
      <c r="E7" s="2382" t="s">
        <v>1545</v>
      </c>
      <c r="F7" s="2383"/>
      <c r="G7" s="2383"/>
      <c r="H7" s="2383"/>
      <c r="I7" s="2383"/>
      <c r="J7" s="2383"/>
      <c r="K7" s="2383"/>
      <c r="L7" s="2383"/>
      <c r="M7" s="2383"/>
      <c r="N7" s="2380" t="s">
        <v>1546</v>
      </c>
      <c r="O7" s="2381"/>
    </row>
    <row r="8" spans="1:15" ht="20.25" customHeight="1" x14ac:dyDescent="0.2">
      <c r="A8" s="869"/>
      <c r="B8" s="1301"/>
      <c r="C8" s="191"/>
      <c r="D8" s="191"/>
      <c r="E8" s="1556"/>
      <c r="F8" s="1556"/>
      <c r="G8" s="1556"/>
      <c r="H8" s="1556"/>
      <c r="I8" s="1556"/>
      <c r="J8" s="1556"/>
      <c r="K8" s="1556"/>
      <c r="L8" s="1556"/>
      <c r="M8" s="1557"/>
      <c r="N8" s="1557"/>
      <c r="O8" s="978"/>
    </row>
    <row r="9" spans="1:15" ht="20.25" customHeight="1" x14ac:dyDescent="0.2">
      <c r="A9" s="869"/>
      <c r="B9" s="2365" t="s">
        <v>1536</v>
      </c>
      <c r="C9" s="2366"/>
      <c r="D9" s="2366"/>
      <c r="E9" s="2366"/>
      <c r="F9" s="2366"/>
      <c r="G9" s="2366"/>
      <c r="H9" s="2366"/>
      <c r="I9" s="2366"/>
      <c r="J9" s="2366"/>
      <c r="K9" s="2366"/>
      <c r="L9" s="2366"/>
      <c r="M9" s="2366"/>
      <c r="N9" s="2366"/>
      <c r="O9" s="2367"/>
    </row>
    <row r="10" spans="1:15" ht="10.5" customHeight="1" x14ac:dyDescent="0.2">
      <c r="A10" s="869"/>
      <c r="B10" s="482"/>
      <c r="C10" s="1558"/>
      <c r="D10" s="1558"/>
      <c r="E10" s="1558"/>
      <c r="F10" s="107"/>
      <c r="G10" s="107"/>
      <c r="H10" s="107"/>
      <c r="I10" s="107"/>
      <c r="J10" s="107"/>
      <c r="K10" s="107"/>
      <c r="L10" s="107"/>
      <c r="M10" s="1559"/>
      <c r="N10" s="1559"/>
      <c r="O10" s="858"/>
    </row>
    <row r="11" spans="1:15" ht="18" x14ac:dyDescent="0.2">
      <c r="A11" s="869"/>
      <c r="B11" s="482"/>
      <c r="C11" s="1560" t="s">
        <v>294</v>
      </c>
      <c r="D11" s="1560"/>
      <c r="E11" s="2388">
        <f>+PROYECTO!C7</f>
        <v>0</v>
      </c>
      <c r="F11" s="2388"/>
      <c r="G11" s="2388"/>
      <c r="H11" s="2388"/>
      <c r="I11" s="2388"/>
      <c r="J11" s="2388"/>
      <c r="K11" s="2388"/>
      <c r="L11" s="2388"/>
      <c r="M11" s="2388"/>
      <c r="N11" s="2388"/>
      <c r="O11" s="2389"/>
    </row>
    <row r="12" spans="1:15" ht="10.5" customHeight="1" x14ac:dyDescent="0.2">
      <c r="A12" s="869"/>
      <c r="B12" s="482"/>
      <c r="O12" s="409"/>
    </row>
    <row r="13" spans="1:15" ht="33" customHeight="1" x14ac:dyDescent="0.2">
      <c r="A13" s="869"/>
      <c r="B13" s="482"/>
      <c r="C13" s="1560" t="s">
        <v>0</v>
      </c>
      <c r="D13" s="1560"/>
      <c r="E13" s="2390">
        <f>+PROYECTO!B17</f>
        <v>0</v>
      </c>
      <c r="F13" s="2390"/>
      <c r="G13" s="2390"/>
      <c r="H13" s="2390"/>
      <c r="I13" s="2390"/>
      <c r="J13" s="2390"/>
      <c r="K13" s="2390"/>
      <c r="L13" s="2390"/>
      <c r="M13" s="2390"/>
      <c r="N13" s="2390"/>
      <c r="O13" s="2391"/>
    </row>
    <row r="14" spans="1:15" ht="10.5" customHeight="1" x14ac:dyDescent="0.2">
      <c r="A14" s="869"/>
      <c r="B14" s="482"/>
      <c r="O14" s="409"/>
    </row>
    <row r="15" spans="1:15" ht="20.25" customHeight="1" x14ac:dyDescent="0.2">
      <c r="A15" s="869"/>
      <c r="B15" s="482"/>
      <c r="C15" s="169" t="s">
        <v>1255</v>
      </c>
      <c r="D15" s="169"/>
      <c r="E15" s="1561" t="s">
        <v>1193</v>
      </c>
      <c r="F15" s="1304">
        <f>OBJETIVOS!M12</f>
        <v>0</v>
      </c>
      <c r="G15" s="1562">
        <f>+OBJETIVOS!Q12</f>
        <v>0</v>
      </c>
      <c r="H15" s="166"/>
      <c r="I15" s="1561" t="s">
        <v>1194</v>
      </c>
      <c r="J15" s="1304">
        <f>OBJETIVOS!M16</f>
        <v>0</v>
      </c>
      <c r="K15" s="1303">
        <f>+OBJETIVOS!Q16</f>
        <v>0</v>
      </c>
      <c r="M15" s="1561" t="s">
        <v>1226</v>
      </c>
      <c r="N15" s="1563">
        <f>+PROYECTO!C9</f>
        <v>0</v>
      </c>
      <c r="O15" s="163"/>
    </row>
    <row r="16" spans="1:15" ht="10.5" customHeight="1" x14ac:dyDescent="0.2">
      <c r="A16" s="869"/>
      <c r="B16" s="482"/>
      <c r="O16" s="409"/>
    </row>
    <row r="17" spans="1:28" ht="24.75" customHeight="1" x14ac:dyDescent="0.2">
      <c r="A17" s="869"/>
      <c r="B17" s="482"/>
      <c r="C17" s="169" t="s">
        <v>1225</v>
      </c>
      <c r="D17" s="169"/>
      <c r="E17" s="1305">
        <f>N59</f>
        <v>0</v>
      </c>
      <c r="F17" s="107"/>
      <c r="G17" s="1744" t="s">
        <v>1256</v>
      </c>
      <c r="H17" s="1744"/>
      <c r="I17" s="1744"/>
      <c r="J17" s="2433" t="e">
        <f>FINANC!F47</f>
        <v>#REF!</v>
      </c>
      <c r="K17" s="2433"/>
      <c r="L17" s="1"/>
      <c r="M17" s="169" t="s">
        <v>1211</v>
      </c>
      <c r="N17" s="1306">
        <f>IFERROR((J17/E17),0)</f>
        <v>0</v>
      </c>
      <c r="O17" s="163"/>
    </row>
    <row r="18" spans="1:28" s="1" customFormat="1" ht="31.5" customHeight="1" x14ac:dyDescent="0.3">
      <c r="A18" s="853"/>
      <c r="B18" s="963"/>
      <c r="C18" s="1564" t="s">
        <v>1251</v>
      </c>
      <c r="D18" s="1564"/>
      <c r="E18" s="1565"/>
      <c r="F18" s="679"/>
      <c r="G18" s="679"/>
      <c r="H18" s="679"/>
      <c r="I18" s="679"/>
      <c r="J18" s="679"/>
      <c r="K18" s="679"/>
      <c r="L18" s="679"/>
      <c r="M18" s="679"/>
      <c r="N18" s="679"/>
      <c r="O18" s="859"/>
      <c r="P18" s="335"/>
      <c r="Q18" s="335"/>
      <c r="S18" s="335"/>
      <c r="T18" s="335"/>
      <c r="U18" s="335"/>
      <c r="V18" s="335"/>
      <c r="W18" s="335"/>
      <c r="X18" s="335"/>
      <c r="Y18" s="335"/>
      <c r="Z18" s="335"/>
      <c r="AA18" s="335"/>
      <c r="AB18" s="335"/>
    </row>
    <row r="19" spans="1:28" s="1" customFormat="1" ht="22.5" customHeight="1" x14ac:dyDescent="0.2">
      <c r="A19" s="853"/>
      <c r="B19" s="964"/>
      <c r="C19" s="2438" t="s">
        <v>218</v>
      </c>
      <c r="D19" s="2439"/>
      <c r="E19" s="2437" t="s">
        <v>219</v>
      </c>
      <c r="F19" s="2438"/>
      <c r="G19" s="2438"/>
      <c r="H19" s="2439"/>
      <c r="I19" s="2384" t="s">
        <v>1252</v>
      </c>
      <c r="J19" s="2384"/>
      <c r="K19" s="2384" t="s">
        <v>1253</v>
      </c>
      <c r="L19" s="2384"/>
      <c r="M19" s="2384" t="s">
        <v>1254</v>
      </c>
      <c r="N19" s="2384"/>
      <c r="O19" s="163"/>
      <c r="P19" s="335"/>
      <c r="Q19" s="335"/>
      <c r="S19" s="335"/>
      <c r="T19" s="335"/>
      <c r="U19" s="335"/>
      <c r="V19" s="335"/>
      <c r="W19" s="335"/>
      <c r="X19" s="335"/>
      <c r="Y19" s="335"/>
      <c r="Z19" s="335"/>
      <c r="AA19" s="335"/>
      <c r="AB19" s="335"/>
    </row>
    <row r="20" spans="1:28" ht="15.75" customHeight="1" x14ac:dyDescent="0.2">
      <c r="A20" s="869"/>
      <c r="B20" s="965"/>
      <c r="C20" s="2435" t="str">
        <f>PROYECTO!J51</f>
        <v>Sucre</v>
      </c>
      <c r="D20" s="2436"/>
      <c r="E20" s="2434" t="str">
        <f>PROYECTO!N51</f>
        <v>San Benito Abad, San Marcos, Sucre, Caimito, La Union.</v>
      </c>
      <c r="F20" s="2435"/>
      <c r="G20" s="2435"/>
      <c r="H20" s="2436"/>
      <c r="I20" s="2392" t="str">
        <f>+PROYECTO!Q63</f>
        <v>Río San Jorge</v>
      </c>
      <c r="J20" s="2392"/>
      <c r="K20" s="2392"/>
      <c r="L20" s="2392"/>
      <c r="M20" s="2392"/>
      <c r="N20" s="2392"/>
      <c r="O20" s="163"/>
    </row>
    <row r="21" spans="1:28" ht="15.75" hidden="1" customHeight="1" x14ac:dyDescent="0.2">
      <c r="A21" s="869"/>
      <c r="B21" s="965"/>
      <c r="C21" s="2435">
        <f>PROYECTO!L52</f>
        <v>0</v>
      </c>
      <c r="D21" s="2436"/>
      <c r="E21" s="2434">
        <f>PROYECTO!N52</f>
        <v>0</v>
      </c>
      <c r="F21" s="2435"/>
      <c r="G21" s="2435"/>
      <c r="H21" s="2436"/>
      <c r="I21" s="2392" t="str">
        <f>+PROYECTO!Q63</f>
        <v>Río San Jorge</v>
      </c>
      <c r="J21" s="2392"/>
      <c r="K21" s="2392"/>
      <c r="L21" s="2392"/>
      <c r="M21" s="2392"/>
      <c r="N21" s="2392"/>
      <c r="O21" s="163"/>
    </row>
    <row r="22" spans="1:28" ht="15.75" hidden="1" customHeight="1" x14ac:dyDescent="0.2">
      <c r="A22" s="869"/>
      <c r="B22" s="965"/>
      <c r="C22" s="2435">
        <f>PROYECTO!L53</f>
        <v>0</v>
      </c>
      <c r="D22" s="2436"/>
      <c r="E22" s="2434">
        <f>PROYECTO!N53</f>
        <v>0</v>
      </c>
      <c r="F22" s="2435"/>
      <c r="G22" s="2435"/>
      <c r="H22" s="2436"/>
      <c r="I22" s="2392"/>
      <c r="J22" s="2392"/>
      <c r="K22" s="2392"/>
      <c r="L22" s="2392"/>
      <c r="M22" s="2392"/>
      <c r="N22" s="2392"/>
      <c r="O22" s="163"/>
    </row>
    <row r="23" spans="1:28" ht="15.75" hidden="1" customHeight="1" x14ac:dyDescent="0.2">
      <c r="A23" s="869"/>
      <c r="B23" s="965"/>
      <c r="C23" s="2435">
        <f>PROYECTO!L54</f>
        <v>0</v>
      </c>
      <c r="D23" s="2436"/>
      <c r="E23" s="2434">
        <f>PROYECTO!N54</f>
        <v>0</v>
      </c>
      <c r="F23" s="2435"/>
      <c r="G23" s="2435"/>
      <c r="H23" s="2436"/>
      <c r="I23" s="2392"/>
      <c r="J23" s="2392"/>
      <c r="K23" s="2392"/>
      <c r="L23" s="2392"/>
      <c r="M23" s="2392"/>
      <c r="N23" s="2392"/>
      <c r="O23" s="163"/>
    </row>
    <row r="24" spans="1:28" ht="15.75" hidden="1" customHeight="1" x14ac:dyDescent="0.2">
      <c r="A24" s="869"/>
      <c r="B24" s="965"/>
      <c r="C24" s="2435">
        <f>PROYECTO!L55</f>
        <v>0</v>
      </c>
      <c r="D24" s="2436"/>
      <c r="E24" s="2434">
        <f>PROYECTO!N55</f>
        <v>0</v>
      </c>
      <c r="F24" s="2435"/>
      <c r="G24" s="2435"/>
      <c r="H24" s="2436"/>
      <c r="I24" s="2392"/>
      <c r="J24" s="2392"/>
      <c r="K24" s="2392"/>
      <c r="L24" s="2392"/>
      <c r="M24" s="2392"/>
      <c r="N24" s="2392"/>
      <c r="O24" s="163"/>
    </row>
    <row r="25" spans="1:28" ht="15.75" hidden="1" customHeight="1" x14ac:dyDescent="0.2">
      <c r="A25" s="869"/>
      <c r="B25" s="965"/>
      <c r="C25" s="2435">
        <f>PROYECTO!L56</f>
        <v>0</v>
      </c>
      <c r="D25" s="2436"/>
      <c r="E25" s="2434">
        <f>PROYECTO!N56</f>
        <v>0</v>
      </c>
      <c r="F25" s="2435"/>
      <c r="G25" s="2435"/>
      <c r="H25" s="2436"/>
      <c r="I25" s="2392"/>
      <c r="J25" s="2392"/>
      <c r="K25" s="2392"/>
      <c r="L25" s="2392"/>
      <c r="M25" s="2392"/>
      <c r="N25" s="2392"/>
      <c r="O25" s="163"/>
    </row>
    <row r="26" spans="1:28" ht="15.75" hidden="1" customHeight="1" x14ac:dyDescent="0.2">
      <c r="A26" s="869"/>
      <c r="B26" s="965"/>
      <c r="C26" s="2435">
        <f>PROYECTO!L57</f>
        <v>0</v>
      </c>
      <c r="D26" s="2436"/>
      <c r="E26" s="2434">
        <f>PROYECTO!N57</f>
        <v>0</v>
      </c>
      <c r="F26" s="2435"/>
      <c r="G26" s="2435"/>
      <c r="H26" s="2436"/>
      <c r="I26" s="2392"/>
      <c r="J26" s="2392"/>
      <c r="K26" s="2392"/>
      <c r="L26" s="2392"/>
      <c r="M26" s="2392"/>
      <c r="N26" s="2392"/>
      <c r="O26" s="163"/>
    </row>
    <row r="27" spans="1:28" ht="12.75" customHeight="1" x14ac:dyDescent="0.2">
      <c r="A27" s="869"/>
      <c r="B27" s="482"/>
      <c r="C27" s="485"/>
      <c r="D27" s="485"/>
      <c r="E27" s="169"/>
      <c r="F27" s="107"/>
      <c r="G27" s="107"/>
      <c r="H27" s="107"/>
      <c r="I27" s="169"/>
      <c r="J27" s="107"/>
      <c r="K27" s="169"/>
      <c r="L27" s="169"/>
      <c r="M27" s="107"/>
      <c r="N27" s="107"/>
      <c r="O27" s="163"/>
    </row>
    <row r="28" spans="1:28" ht="24.75" customHeight="1" x14ac:dyDescent="0.2">
      <c r="A28" s="869"/>
      <c r="B28" s="482"/>
      <c r="C28" s="107" t="s">
        <v>1190</v>
      </c>
      <c r="D28" s="107"/>
      <c r="E28" s="2390">
        <f>OBJETIVOS!B36</f>
        <v>0</v>
      </c>
      <c r="F28" s="2390"/>
      <c r="G28" s="2390"/>
      <c r="H28" s="2390"/>
      <c r="I28" s="2390"/>
      <c r="J28" s="2390"/>
      <c r="K28" s="2390"/>
      <c r="L28" s="2390"/>
      <c r="M28" s="2390"/>
      <c r="N28" s="2390"/>
      <c r="O28" s="2391"/>
    </row>
    <row r="29" spans="1:28" ht="12.75" customHeight="1" thickBot="1" x14ac:dyDescent="0.25">
      <c r="A29" s="869"/>
      <c r="B29" s="482"/>
      <c r="C29" s="485"/>
      <c r="D29" s="485"/>
      <c r="E29" s="1496"/>
      <c r="F29" s="1496"/>
      <c r="G29" s="1496"/>
      <c r="H29" s="1496"/>
      <c r="I29" s="1496"/>
      <c r="J29" s="1496"/>
      <c r="K29" s="1496"/>
      <c r="L29" s="1496"/>
      <c r="M29" s="1496"/>
      <c r="N29" s="1496"/>
      <c r="O29" s="521"/>
    </row>
    <row r="30" spans="1:28" ht="25.5" customHeight="1" thickBot="1" x14ac:dyDescent="0.25">
      <c r="A30" s="869"/>
      <c r="B30" s="1933" t="s">
        <v>1189</v>
      </c>
      <c r="C30" s="1934"/>
      <c r="D30" s="1934"/>
      <c r="E30" s="1934"/>
      <c r="F30" s="1934"/>
      <c r="G30" s="1934"/>
      <c r="H30" s="1934"/>
      <c r="I30" s="1934"/>
      <c r="J30" s="1934"/>
      <c r="K30" s="1934"/>
      <c r="L30" s="1934"/>
      <c r="M30" s="1934"/>
      <c r="N30" s="1934"/>
      <c r="O30" s="1935"/>
    </row>
    <row r="31" spans="1:28" ht="18.75" customHeight="1" x14ac:dyDescent="0.2">
      <c r="A31" s="869"/>
      <c r="B31" s="2426" t="s">
        <v>1304</v>
      </c>
      <c r="C31" s="2426" t="s">
        <v>308</v>
      </c>
      <c r="D31" s="2428" t="s">
        <v>1282</v>
      </c>
      <c r="E31" s="2428" t="s">
        <v>1281</v>
      </c>
      <c r="F31" s="2428" t="s">
        <v>297</v>
      </c>
      <c r="G31" s="2428" t="s">
        <v>298</v>
      </c>
      <c r="H31" s="2428" t="s">
        <v>1283</v>
      </c>
      <c r="I31" s="2428" t="s">
        <v>60</v>
      </c>
      <c r="J31" s="2428" t="s">
        <v>299</v>
      </c>
      <c r="K31" s="2431" t="s">
        <v>298</v>
      </c>
      <c r="L31" s="2431" t="s">
        <v>305</v>
      </c>
      <c r="M31" s="2428" t="s">
        <v>396</v>
      </c>
      <c r="N31" s="2428" t="s">
        <v>1384</v>
      </c>
      <c r="O31" s="2430" t="s">
        <v>397</v>
      </c>
      <c r="R31" s="2424" t="s">
        <v>316</v>
      </c>
    </row>
    <row r="32" spans="1:28" ht="18.75" customHeight="1" thickBot="1" x14ac:dyDescent="0.25">
      <c r="A32" s="869"/>
      <c r="B32" s="2427"/>
      <c r="C32" s="2427"/>
      <c r="D32" s="2429"/>
      <c r="E32" s="2429"/>
      <c r="F32" s="2429"/>
      <c r="G32" s="2429"/>
      <c r="H32" s="2429"/>
      <c r="I32" s="2429"/>
      <c r="J32" s="2429"/>
      <c r="K32" s="2432"/>
      <c r="L32" s="2432"/>
      <c r="M32" s="2429"/>
      <c r="N32" s="2429"/>
      <c r="O32" s="2430"/>
      <c r="R32" s="2425"/>
    </row>
    <row r="33" spans="1:22" x14ac:dyDescent="0.2">
      <c r="A33" s="869"/>
      <c r="B33" s="2440">
        <f>+OBJETIVOS!B39</f>
        <v>1</v>
      </c>
      <c r="C33" s="2416" t="str">
        <f>PROYECTO!C21</f>
        <v>Desarrollar labores de mantenimiento del año 2  a plantaciones con procesos de restauracion en las microcuencas de los caños Mojana, Rabon y arroyo Vijagual</v>
      </c>
      <c r="D33" s="2422" t="str">
        <f>CONCATENATE(OBJETIVOS!B39,".1")</f>
        <v>1.1</v>
      </c>
      <c r="E33" s="2409" t="str">
        <f>PROYECTO!C51</f>
        <v>Plantación de Material Vegetal en sistema tradicional</v>
      </c>
      <c r="F33" s="2419" t="str">
        <f>+IF(E33&lt;&gt;"","Has","")</f>
        <v>Has</v>
      </c>
      <c r="G33" s="2421">
        <f>PROYECTO!H51</f>
        <v>10</v>
      </c>
      <c r="H33" s="960" t="str">
        <f>CONCATENATE(D33,".1")</f>
        <v>1.1.1</v>
      </c>
      <c r="I33" s="171" t="str">
        <f>+IF($C$33&lt;&gt;"",PROYECTO!M21,"")</f>
        <v>Aprestamiento del proyecto (Gestión)</v>
      </c>
      <c r="J33" s="764" t="s">
        <v>59</v>
      </c>
      <c r="K33" s="767">
        <f>PROYECTO!H51</f>
        <v>10</v>
      </c>
      <c r="L33" s="768" t="e">
        <f>M33/K33</f>
        <v>#REF!</v>
      </c>
      <c r="M33" s="768" t="e">
        <f>IF(G33&lt;&gt;"",R33,"")</f>
        <v>#REF!</v>
      </c>
      <c r="N33" s="2398" t="e">
        <f>SUM(M33:M36)</f>
        <v>#REF!</v>
      </c>
      <c r="O33" s="2445" t="s">
        <v>1418</v>
      </c>
      <c r="P33" s="870" t="e">
        <f>R33-M33</f>
        <v>#REF!</v>
      </c>
      <c r="Q33" s="871"/>
      <c r="R33" s="88" t="e">
        <f>+IF($E$33=FINANC!$B$12,(GESTION!J14+GESTION!J19+GESTION!J20+GESTION!J21+GESTION!J22+GESTION!J23)*FINANC!$E$12,"xx")</f>
        <v>#REF!</v>
      </c>
    </row>
    <row r="34" spans="1:22" x14ac:dyDescent="0.2">
      <c r="A34" s="869"/>
      <c r="B34" s="2441"/>
      <c r="C34" s="2412"/>
      <c r="D34" s="2024"/>
      <c r="E34" s="2413"/>
      <c r="F34" s="2414"/>
      <c r="G34" s="2415"/>
      <c r="H34" s="961" t="str">
        <f>CONCATENATE(D33,".2")</f>
        <v>1.1.2</v>
      </c>
      <c r="I34" s="87" t="str">
        <f>+IF($C$33&lt;&gt;"",PROYECTO!M22,"")</f>
        <v>Mantenimiento</v>
      </c>
      <c r="J34" s="765" t="s">
        <v>59</v>
      </c>
      <c r="K34" s="174">
        <f>K33</f>
        <v>10</v>
      </c>
      <c r="L34" s="769">
        <f t="shared" ref="L34:L58" si="0">M34/K34</f>
        <v>1737409.5110993229</v>
      </c>
      <c r="M34" s="769">
        <f>IF(G33&lt;&gt;"",R34,"")</f>
        <v>17374095.110993229</v>
      </c>
      <c r="N34" s="2399"/>
      <c r="O34" s="2446"/>
      <c r="P34" s="870">
        <f t="shared" ref="P34:P58" si="1">R34-M34</f>
        <v>0</v>
      </c>
      <c r="Q34" s="871"/>
      <c r="R34" s="88">
        <f>+IF($E$33=FINANC!$B$12,MANTEN!$F$55*FINANC!$E$12,"XX")</f>
        <v>17374095.110993229</v>
      </c>
    </row>
    <row r="35" spans="1:22" ht="0.2" customHeight="1" x14ac:dyDescent="0.2">
      <c r="A35" s="869"/>
      <c r="B35" s="2441"/>
      <c r="C35" s="2412"/>
      <c r="D35" s="2024"/>
      <c r="E35" s="2413"/>
      <c r="F35" s="2414"/>
      <c r="G35" s="2415"/>
      <c r="H35" s="961" t="str">
        <f>CONCATENATE(D33,".3")</f>
        <v>1.1.3</v>
      </c>
      <c r="I35" s="87" t="str">
        <f>+IF($C$33&lt;&gt;"",PROYECTO!M23,"")</f>
        <v>Aislamiento</v>
      </c>
      <c r="J35" s="765" t="s">
        <v>59</v>
      </c>
      <c r="K35" s="174">
        <f>PROYECTO!K51</f>
        <v>0</v>
      </c>
      <c r="L35" s="769">
        <f>IF(M35=0,0,M35/K35)</f>
        <v>0</v>
      </c>
      <c r="M35" s="769">
        <f>IF(K35=0,0,R35)</f>
        <v>0</v>
      </c>
      <c r="N35" s="2399"/>
      <c r="O35" s="1734" t="str">
        <f>+PROYECTO!N51</f>
        <v>San Benito Abad, San Marcos, Sucre, Caimito, La Union.</v>
      </c>
      <c r="P35" s="870">
        <f t="shared" si="1"/>
        <v>0</v>
      </c>
      <c r="Q35" s="871"/>
      <c r="R35" s="88">
        <f>+IF(FINANC!C12="x",Aisl.!$G$43*FINANC!$D$12,0)</f>
        <v>0</v>
      </c>
    </row>
    <row r="36" spans="1:22" ht="27" customHeight="1" thickBot="1" x14ac:dyDescent="0.25">
      <c r="A36" s="869"/>
      <c r="B36" s="2442"/>
      <c r="C36" s="2417"/>
      <c r="D36" s="2423"/>
      <c r="E36" s="2443"/>
      <c r="F36" s="2420"/>
      <c r="G36" s="2444"/>
      <c r="H36" s="962" t="str">
        <f>CONCATENATE(D33,".3")</f>
        <v>1.1.3</v>
      </c>
      <c r="I36" s="172" t="str">
        <f>+IF($C$33&lt;&gt;"",PROYECTO!M24,"")</f>
        <v>Divulgación, Capacitación y Seguimiento</v>
      </c>
      <c r="J36" s="765" t="s">
        <v>59</v>
      </c>
      <c r="K36" s="174">
        <f>K34</f>
        <v>10</v>
      </c>
      <c r="L36" s="770" t="e">
        <f t="shared" si="0"/>
        <v>#REF!</v>
      </c>
      <c r="M36" s="770" t="e">
        <f>IF(G33&lt;&gt;"",R36,"")</f>
        <v>#REF!</v>
      </c>
      <c r="N36" s="2400"/>
      <c r="O36" s="1735"/>
      <c r="P36" s="870" t="e">
        <f t="shared" si="1"/>
        <v>#REF!</v>
      </c>
      <c r="Q36" s="871"/>
      <c r="R36" s="88" t="e">
        <f>+IF(MANTEN!F24&gt;0,(GESTION!J16+GESTION!J17+GESTION!J26+GESTION!J27+GESTION!J28)*(FINANC!$E$12),0)</f>
        <v>#REF!</v>
      </c>
      <c r="T36" s="402" t="s">
        <v>426</v>
      </c>
      <c r="U36" s="870" t="e">
        <f>R33+R37+R41+R45+R49+R52+R56</f>
        <v>#REF!</v>
      </c>
      <c r="V36" s="471" t="e">
        <f>U36-FINANC!E71</f>
        <v>#REF!</v>
      </c>
    </row>
    <row r="37" spans="1:22" hidden="1" x14ac:dyDescent="0.2">
      <c r="A37" s="869"/>
      <c r="B37" s="2440">
        <f>+OBJETIVOS!B43</f>
        <v>1</v>
      </c>
      <c r="C37" s="2416" t="str">
        <f>PROYECTO!C25</f>
        <v>Objetivo del sistema Corredores Biológicos SIN INCLUIR METAS</v>
      </c>
      <c r="D37" s="2422" t="str">
        <f>CONCATENATE(OBJETIVOS!B43,".1")</f>
        <v>1.1</v>
      </c>
      <c r="E37" s="2409" t="str">
        <f>PROYECTO!C52</f>
        <v>Plantación de Material Vegetal al azar o por núcleos</v>
      </c>
      <c r="F37" s="2419" t="str">
        <f>+IF(E37&lt;&gt;"","Has","")</f>
        <v>Has</v>
      </c>
      <c r="G37" s="2421">
        <f>PROYECTO!H52</f>
        <v>0</v>
      </c>
      <c r="H37" s="960" t="str">
        <f>CONCATENATE(D37,".1")</f>
        <v>1.1.1</v>
      </c>
      <c r="I37" s="170" t="str">
        <f>+IF($C$33&lt;&gt;"",PROYECTO!M25,"")</f>
        <v>Aprestamiento del proyecto (Gestión)</v>
      </c>
      <c r="J37" s="764" t="s">
        <v>59</v>
      </c>
      <c r="K37" s="767">
        <f>PROYECTO!H52</f>
        <v>0</v>
      </c>
      <c r="L37" s="771" t="e">
        <f t="shared" si="0"/>
        <v>#REF!</v>
      </c>
      <c r="M37" s="771" t="e">
        <f>IF(G37&lt;&gt;"",R37,"")</f>
        <v>#REF!</v>
      </c>
      <c r="N37" s="2403" t="e">
        <f>SUM(M37:M40)</f>
        <v>#REF!</v>
      </c>
      <c r="O37" s="2397">
        <f>+PROYECTO!L52</f>
        <v>0</v>
      </c>
      <c r="P37" s="870" t="e">
        <f t="shared" si="1"/>
        <v>#REF!</v>
      </c>
      <c r="R37" s="88" t="e">
        <f>IF(E37=FINANC!$B$13,(GESTION!J14+GESTION!J19+GESTION!J20+GESTION!J21+GESTION!J22+GESTION!J23)*FINANC!$E$13,"xx")</f>
        <v>#REF!</v>
      </c>
      <c r="T37" s="402" t="s">
        <v>1196</v>
      </c>
      <c r="U37" s="870" t="e">
        <f>R34+R38+R42+R46+R50+R53+R57</f>
        <v>#REF!</v>
      </c>
      <c r="V37" s="471" t="e">
        <f>U37-FINANC!E72</f>
        <v>#REF!</v>
      </c>
    </row>
    <row r="38" spans="1:22" hidden="1" x14ac:dyDescent="0.2">
      <c r="A38" s="869"/>
      <c r="B38" s="2441"/>
      <c r="C38" s="2412"/>
      <c r="D38" s="2024"/>
      <c r="E38" s="2413"/>
      <c r="F38" s="2414"/>
      <c r="G38" s="2415"/>
      <c r="H38" s="961" t="str">
        <f>CONCATENATE(D37,".2")</f>
        <v>1.1.2</v>
      </c>
      <c r="I38" s="87" t="str">
        <f>+IF($C$33&lt;&gt;"",PROYECTO!M26,"")</f>
        <v>Mantenimiento</v>
      </c>
      <c r="J38" s="765" t="s">
        <v>59</v>
      </c>
      <c r="K38" s="174">
        <f>K37</f>
        <v>0</v>
      </c>
      <c r="L38" s="769" t="e">
        <f t="shared" si="0"/>
        <v>#DIV/0!</v>
      </c>
      <c r="M38" s="769">
        <f>IF(G37&lt;&gt;"",R38,"")</f>
        <v>0</v>
      </c>
      <c r="N38" s="2404"/>
      <c r="O38" s="2395"/>
      <c r="P38" s="870">
        <f t="shared" si="1"/>
        <v>0</v>
      </c>
      <c r="R38" s="88">
        <f>IF(E37=FINANC!$B$13,MANTEN!$M$55*FINANC!$E$13,"XX")</f>
        <v>0</v>
      </c>
      <c r="T38" s="402" t="s">
        <v>425</v>
      </c>
      <c r="U38" s="870">
        <f>R35+R39+R43+R47+R54</f>
        <v>0</v>
      </c>
      <c r="V38" s="471">
        <f>U38-FINANC!E73</f>
        <v>0</v>
      </c>
    </row>
    <row r="39" spans="1:22" ht="0.2" hidden="1" customHeight="1" x14ac:dyDescent="0.2">
      <c r="A39" s="869"/>
      <c r="B39" s="2441"/>
      <c r="C39" s="2412"/>
      <c r="D39" s="2024"/>
      <c r="E39" s="2413"/>
      <c r="F39" s="2414"/>
      <c r="G39" s="2415"/>
      <c r="H39" s="961" t="str">
        <f>CONCATENATE(D37,".3")</f>
        <v>1.1.3</v>
      </c>
      <c r="I39" s="87" t="str">
        <f>+IF($C$33&lt;&gt;"",PROYECTO!M27,"")</f>
        <v>Aislamiento</v>
      </c>
      <c r="J39" s="765" t="s">
        <v>59</v>
      </c>
      <c r="K39" s="174">
        <f>PROYECTO!K52</f>
        <v>0</v>
      </c>
      <c r="L39" s="769">
        <f>IF(M39=0,0,M39/K39)</f>
        <v>0</v>
      </c>
      <c r="M39" s="769">
        <f>IF(K39=0,0,R39)</f>
        <v>0</v>
      </c>
      <c r="N39" s="2404"/>
      <c r="O39" s="2395">
        <f>+PROYECTO!N52</f>
        <v>0</v>
      </c>
      <c r="P39" s="870">
        <f t="shared" si="1"/>
        <v>0</v>
      </c>
      <c r="R39" s="88">
        <f>IF(FINANC!C13="x",Aisl.!$G$43*FINANC!$D$13,0)</f>
        <v>0</v>
      </c>
      <c r="T39" s="402" t="s">
        <v>1197</v>
      </c>
      <c r="U39" s="870" t="e">
        <f>R36+R40+R44+R48+R51+R55+R58</f>
        <v>#REF!</v>
      </c>
      <c r="V39" s="471" t="e">
        <f>U39-FINANC!E74</f>
        <v>#REF!</v>
      </c>
    </row>
    <row r="40" spans="1:22" ht="13.5" hidden="1" thickBot="1" x14ac:dyDescent="0.25">
      <c r="A40" s="869"/>
      <c r="B40" s="2442"/>
      <c r="C40" s="2417"/>
      <c r="D40" s="2423"/>
      <c r="E40" s="2443"/>
      <c r="F40" s="2420"/>
      <c r="G40" s="2444"/>
      <c r="H40" s="962" t="str">
        <f>CONCATENATE(D37,".3")</f>
        <v>1.1.3</v>
      </c>
      <c r="I40" s="173" t="str">
        <f>+IF($C$33&lt;&gt;"",PROYECTO!M28,"")</f>
        <v>Divulgación, Capacitación y Seguimiento</v>
      </c>
      <c r="J40" s="765" t="s">
        <v>59</v>
      </c>
      <c r="K40" s="175">
        <f>K38</f>
        <v>0</v>
      </c>
      <c r="L40" s="772" t="e">
        <f t="shared" si="0"/>
        <v>#DIV/0!</v>
      </c>
      <c r="M40" s="772">
        <f>IF(G37&lt;&gt;"",R40,"")</f>
        <v>0</v>
      </c>
      <c r="N40" s="2405"/>
      <c r="O40" s="2396"/>
      <c r="P40" s="870">
        <f t="shared" si="1"/>
        <v>0</v>
      </c>
      <c r="R40" s="88">
        <f>IF(MANTEN!M24&gt;0,(GESTION!J16+GESTION!J17+GESTION!J26+GESTION!J27+GESTION!J28)*(FINANC!$E$13),0)</f>
        <v>0</v>
      </c>
      <c r="U40" s="870" t="e">
        <f>SUM(U36:U39)</f>
        <v>#REF!</v>
      </c>
      <c r="V40" s="471" t="e">
        <f>U40-FINANC!E75</f>
        <v>#REF!</v>
      </c>
    </row>
    <row r="41" spans="1:22" ht="12.75" hidden="1" customHeight="1" x14ac:dyDescent="0.2">
      <c r="A41" s="869"/>
      <c r="B41" s="2440">
        <f>+OBJETIVOS!B47</f>
        <v>1</v>
      </c>
      <c r="C41" s="2416" t="str">
        <f>PROYECTO!C29</f>
        <v>Objetivo del sistema Reforestación Protectora Productora con Guadua SIN INCLUIR METAS</v>
      </c>
      <c r="D41" s="2422" t="str">
        <f>CONCATENATE(OBJETIVOS!B47,".1")</f>
        <v>1.1</v>
      </c>
      <c r="E41" s="2409" t="str">
        <f>PROYECTO!C53</f>
        <v>Reforestación Protectora - Productora con Guadua</v>
      </c>
      <c r="F41" s="2419" t="str">
        <f>+IF(E41&lt;&gt;"","Has","")</f>
        <v>Has</v>
      </c>
      <c r="G41" s="2421">
        <f>PROYECTO!H53</f>
        <v>0</v>
      </c>
      <c r="H41" s="960" t="str">
        <f>CONCATENATE(D41,".1")</f>
        <v>1.1.1</v>
      </c>
      <c r="I41" s="171" t="str">
        <f>+IF($C$33&lt;&gt;"",PROYECTO!M29,"")</f>
        <v>Aprestamiento del proyecto (Gestión)</v>
      </c>
      <c r="J41" s="764" t="s">
        <v>59</v>
      </c>
      <c r="K41" s="767">
        <f>PROYECTO!H53</f>
        <v>0</v>
      </c>
      <c r="L41" s="768" t="e">
        <f t="shared" si="0"/>
        <v>#REF!</v>
      </c>
      <c r="M41" s="768" t="e">
        <f>IF(G41&lt;&gt;"",R41,"")</f>
        <v>#REF!</v>
      </c>
      <c r="N41" s="2403" t="e">
        <f>SUM(M41:M44)</f>
        <v>#REF!</v>
      </c>
      <c r="O41" s="2397">
        <f>+PROYECTO!L53</f>
        <v>0</v>
      </c>
      <c r="P41" s="870" t="e">
        <f t="shared" si="1"/>
        <v>#REF!</v>
      </c>
      <c r="R41" s="88" t="e">
        <f>IF(E41=FINANC!$B$14,(GESTION!J14+GESTION!J19+GESTION!J20+GESTION!J21+GESTION!J22+GESTION!J23)*FINANC!$E$14,"xx")</f>
        <v>#REF!</v>
      </c>
    </row>
    <row r="42" spans="1:22" hidden="1" x14ac:dyDescent="0.2">
      <c r="A42" s="869"/>
      <c r="B42" s="2441"/>
      <c r="C42" s="2412"/>
      <c r="D42" s="2024"/>
      <c r="E42" s="2413"/>
      <c r="F42" s="2414"/>
      <c r="G42" s="2415"/>
      <c r="H42" s="961" t="str">
        <f>CONCATENATE(D41,".2")</f>
        <v>1.1.2</v>
      </c>
      <c r="I42" s="87" t="str">
        <f>+IF($C$33&lt;&gt;"",PROYECTO!M30,"")</f>
        <v>Mantenimiento</v>
      </c>
      <c r="J42" s="765" t="s">
        <v>59</v>
      </c>
      <c r="K42" s="174">
        <f>K41</f>
        <v>0</v>
      </c>
      <c r="L42" s="769" t="e">
        <f t="shared" si="0"/>
        <v>#DIV/0!</v>
      </c>
      <c r="M42" s="769">
        <f>IF(G41&lt;&gt;"",R42,"")</f>
        <v>0</v>
      </c>
      <c r="N42" s="2404"/>
      <c r="O42" s="2395"/>
      <c r="P42" s="870">
        <f t="shared" si="1"/>
        <v>0</v>
      </c>
      <c r="R42" s="88">
        <f>IF(E41=FINANC!$B$14,MANTEN!$S$55*FINANC!$E$14,"XX")</f>
        <v>0</v>
      </c>
    </row>
    <row r="43" spans="1:22" ht="0.2" hidden="1" customHeight="1" x14ac:dyDescent="0.2">
      <c r="A43" s="869"/>
      <c r="B43" s="2441"/>
      <c r="C43" s="2412"/>
      <c r="D43" s="2024"/>
      <c r="E43" s="2413"/>
      <c r="F43" s="2414"/>
      <c r="G43" s="2415"/>
      <c r="H43" s="961" t="str">
        <f>CONCATENATE(D41,".3")</f>
        <v>1.1.3</v>
      </c>
      <c r="I43" s="87" t="str">
        <f>+IF($C$33&lt;&gt;"",PROYECTO!M31,"")</f>
        <v>Aislamiento</v>
      </c>
      <c r="J43" s="765" t="s">
        <v>59</v>
      </c>
      <c r="K43" s="174">
        <f>PROYECTO!K53</f>
        <v>0</v>
      </c>
      <c r="L43" s="769">
        <f>IF(M43=0,0,M43/K43)</f>
        <v>0</v>
      </c>
      <c r="M43" s="769">
        <f>IF(K43=0,0,R43)</f>
        <v>0</v>
      </c>
      <c r="N43" s="2404"/>
      <c r="O43" s="2395">
        <f>+PROYECTO!N53</f>
        <v>0</v>
      </c>
      <c r="P43" s="870">
        <f t="shared" si="1"/>
        <v>0</v>
      </c>
      <c r="R43" s="88">
        <f>IF(FINANC!C14="x",Aisl.!$G$43*FINANC!$D$14,0)</f>
        <v>0</v>
      </c>
    </row>
    <row r="44" spans="1:22" ht="13.5" hidden="1" thickBot="1" x14ac:dyDescent="0.25">
      <c r="A44" s="869"/>
      <c r="B44" s="2442"/>
      <c r="C44" s="2417"/>
      <c r="D44" s="2423"/>
      <c r="E44" s="2443"/>
      <c r="F44" s="2420"/>
      <c r="G44" s="2444"/>
      <c r="H44" s="962" t="str">
        <f>CONCATENATE(D41,".3")</f>
        <v>1.1.3</v>
      </c>
      <c r="I44" s="172" t="str">
        <f>+IF($C$33&lt;&gt;"",PROYECTO!M32,"")</f>
        <v>Divulgación, Capacitación y Seguimiento</v>
      </c>
      <c r="J44" s="765" t="s">
        <v>59</v>
      </c>
      <c r="K44" s="176">
        <f>K42</f>
        <v>0</v>
      </c>
      <c r="L44" s="770" t="e">
        <f t="shared" si="0"/>
        <v>#REF!</v>
      </c>
      <c r="M44" s="770" t="e">
        <f>IF(G41&lt;&gt;"",R44,"")</f>
        <v>#REF!</v>
      </c>
      <c r="N44" s="2405"/>
      <c r="O44" s="2396"/>
      <c r="P44" s="870" t="e">
        <f t="shared" si="1"/>
        <v>#REF!</v>
      </c>
      <c r="R44" s="88" t="e">
        <f>IF(E41=FINANC!$B$14,(GESTION!J16+GESTION!J17+GESTION!J28+GESTION!J27+GESTION!J26)*(FINANC!$E$14),"xx")</f>
        <v>#REF!</v>
      </c>
    </row>
    <row r="45" spans="1:22" hidden="1" x14ac:dyDescent="0.2">
      <c r="A45" s="869"/>
      <c r="B45" s="2440">
        <f>+OBJETIVOS!B51</f>
        <v>1</v>
      </c>
      <c r="C45" s="2412" t="str">
        <f>PROYECTO!C33</f>
        <v>Objetivo del sistema Sistemas Agroforestales SIN INCLUIR METAS</v>
      </c>
      <c r="D45" s="2422" t="str">
        <f>CONCATENATE(OBJETIVOS!B51,".1")</f>
        <v>1.1</v>
      </c>
      <c r="E45" s="2413" t="str">
        <f>PROYECTO!C54</f>
        <v>Establecimiento de cobertura arbórea mediante Sistemas Agroforestales / Silvopastoriles (SAF/SSP)</v>
      </c>
      <c r="F45" s="2414" t="str">
        <f>+IF(E45&lt;&gt;"","Has","")</f>
        <v>Has</v>
      </c>
      <c r="G45" s="2415">
        <f>PROYECTO!H54</f>
        <v>0</v>
      </c>
      <c r="H45" s="960" t="str">
        <f>CONCATENATE(D45,".1")</f>
        <v>1.1.1</v>
      </c>
      <c r="I45" s="170" t="str">
        <f>+IF($C$33&lt;&gt;"",PROYECTO!M33,"")</f>
        <v>Aprestamiento del proyecto (Gestión)</v>
      </c>
      <c r="J45" s="764" t="s">
        <v>59</v>
      </c>
      <c r="K45" s="767">
        <f>PROYECTO!H54</f>
        <v>0</v>
      </c>
      <c r="L45" s="771" t="e">
        <f t="shared" si="0"/>
        <v>#REF!</v>
      </c>
      <c r="M45" s="771" t="e">
        <f>IF(G45&lt;&gt;"",R45,"")</f>
        <v>#REF!</v>
      </c>
      <c r="N45" s="2404" t="e">
        <f>SUM(M45:M48)</f>
        <v>#REF!</v>
      </c>
      <c r="O45" s="2397">
        <f>+PROYECTO!L54</f>
        <v>0</v>
      </c>
      <c r="P45" s="870" t="e">
        <f t="shared" si="1"/>
        <v>#REF!</v>
      </c>
      <c r="R45" s="88" t="e">
        <f>IF(E45=FINANC!$B$15,(GESTION!J14+GESTION!J19+GESTION!J20+GESTION!J21+GESTION!J22+GESTION!J23)*FINANC!$E$15,"xx")</f>
        <v>#REF!</v>
      </c>
    </row>
    <row r="46" spans="1:22" hidden="1" x14ac:dyDescent="0.2">
      <c r="A46" s="869"/>
      <c r="B46" s="2441"/>
      <c r="C46" s="2412"/>
      <c r="D46" s="2024"/>
      <c r="E46" s="2410"/>
      <c r="F46" s="2414"/>
      <c r="G46" s="2414"/>
      <c r="H46" s="961" t="str">
        <f>CONCATENATE(D45,".2")</f>
        <v>1.1.2</v>
      </c>
      <c r="I46" s="87" t="str">
        <f>+IF($C$33&lt;&gt;"",PROYECTO!M34,"")</f>
        <v>Mantenimiento</v>
      </c>
      <c r="J46" s="765" t="s">
        <v>59</v>
      </c>
      <c r="K46" s="174">
        <f>K45</f>
        <v>0</v>
      </c>
      <c r="L46" s="769" t="e">
        <f t="shared" si="0"/>
        <v>#DIV/0!</v>
      </c>
      <c r="M46" s="769">
        <f>IF(G45&lt;&gt;"",R46,"")</f>
        <v>0</v>
      </c>
      <c r="N46" s="2404"/>
      <c r="O46" s="2395"/>
      <c r="P46" s="870">
        <f t="shared" si="1"/>
        <v>0</v>
      </c>
      <c r="R46" s="88">
        <f>IF(E45=FINANC!$B$15,MANTEN!$Z$55*FINANC!$E$15,"XX")</f>
        <v>0</v>
      </c>
    </row>
    <row r="47" spans="1:22" ht="0.2" hidden="1" customHeight="1" x14ac:dyDescent="0.2">
      <c r="A47" s="869"/>
      <c r="B47" s="2441"/>
      <c r="C47" s="2412"/>
      <c r="D47" s="2024"/>
      <c r="E47" s="2410"/>
      <c r="F47" s="2414"/>
      <c r="G47" s="2414"/>
      <c r="H47" s="961" t="str">
        <f>CONCATENATE(D45,".3")</f>
        <v>1.1.3</v>
      </c>
      <c r="I47" s="87" t="str">
        <f>+IF($C$33&lt;&gt;"",PROYECTO!M35,"")</f>
        <v>Aislamiento</v>
      </c>
      <c r="J47" s="765" t="s">
        <v>59</v>
      </c>
      <c r="K47" s="174">
        <f>PROYECTO!K54</f>
        <v>0</v>
      </c>
      <c r="L47" s="769">
        <f>IF(M47=0,0,M47/K47)</f>
        <v>0</v>
      </c>
      <c r="M47" s="769">
        <f>IF(K47=0,0,R47)</f>
        <v>0</v>
      </c>
      <c r="N47" s="2404"/>
      <c r="O47" s="2395">
        <f>+PROYECTO!N54</f>
        <v>0</v>
      </c>
      <c r="P47" s="870">
        <f t="shared" si="1"/>
        <v>0</v>
      </c>
      <c r="R47" s="88">
        <f>IF(FINANC!C15="x",Aisl.!$G$43*FINANC!$D$15,0)</f>
        <v>0</v>
      </c>
    </row>
    <row r="48" spans="1:22" ht="13.5" hidden="1" thickBot="1" x14ac:dyDescent="0.25">
      <c r="A48" s="869"/>
      <c r="B48" s="2442"/>
      <c r="C48" s="2412"/>
      <c r="D48" s="2423"/>
      <c r="E48" s="2410"/>
      <c r="F48" s="2414"/>
      <c r="G48" s="2414"/>
      <c r="H48" s="962" t="str">
        <f>CONCATENATE(D45,".3")</f>
        <v>1.1.3</v>
      </c>
      <c r="I48" s="173" t="str">
        <f>+IF($C$33&lt;&gt;"",PROYECTO!M36,"")</f>
        <v>Divulgación, Capacitación y Seguimiento</v>
      </c>
      <c r="J48" s="765" t="s">
        <v>59</v>
      </c>
      <c r="K48" s="175">
        <f>K46</f>
        <v>0</v>
      </c>
      <c r="L48" s="772" t="e">
        <f t="shared" si="0"/>
        <v>#REF!</v>
      </c>
      <c r="M48" s="772" t="e">
        <f>IF(G45&lt;&gt;"",R48,"")</f>
        <v>#REF!</v>
      </c>
      <c r="N48" s="2404"/>
      <c r="O48" s="2396"/>
      <c r="P48" s="870" t="e">
        <f t="shared" si="1"/>
        <v>#REF!</v>
      </c>
      <c r="R48" s="88" t="e">
        <f>IF(E45=FINANC!$B$15,(GESTION!J16+GESTION!J17+GESTION!J26+GESTION!J27+GESTION!J28)*(FINANC!$E$15),"xx")</f>
        <v>#REF!</v>
      </c>
    </row>
    <row r="49" spans="1:28" hidden="1" x14ac:dyDescent="0.2">
      <c r="A49" s="869"/>
      <c r="B49" s="2440" t="str">
        <f>+OBJETIVOS!B55</f>
        <v>XX</v>
      </c>
      <c r="C49" s="2416" t="str">
        <f>PROYECTO!C37</f>
        <v>Objetivo del sistema Cercas Vivas SIN INCLUIR METAS</v>
      </c>
      <c r="D49" s="2422" t="str">
        <f>CONCATENATE(OBJETIVOS!B55,".1")</f>
        <v>XX.1</v>
      </c>
      <c r="E49" s="2409" t="str">
        <f>PROYECTO!C55</f>
        <v>Cercas o Barreras Vivas (CV - BV)</v>
      </c>
      <c r="F49" s="2419" t="str">
        <f>+IF(E49&lt;&gt;"","Has","")</f>
        <v>Has</v>
      </c>
      <c r="G49" s="2421" t="e">
        <f>PROYECTO!H55</f>
        <v>#REF!</v>
      </c>
      <c r="H49" s="960" t="str">
        <f>CONCATENATE(D49,".1")</f>
        <v>XX.1.1</v>
      </c>
      <c r="I49" s="171" t="str">
        <f>+IF($C$33&lt;&gt;"",PROYECTO!M37,"")</f>
        <v>Aprestamiento del proyecto (Gestión)</v>
      </c>
      <c r="J49" s="764" t="s">
        <v>59</v>
      </c>
      <c r="K49" s="767" t="e">
        <f>PROYECTO!H55</f>
        <v>#REF!</v>
      </c>
      <c r="L49" s="768" t="e">
        <f t="shared" si="0"/>
        <v>#REF!</v>
      </c>
      <c r="M49" s="768" t="e">
        <f>IF(G49&lt;&gt;"",R49,"")</f>
        <v>#REF!</v>
      </c>
      <c r="N49" s="2403" t="e">
        <f>SUM(M49:M51)</f>
        <v>#REF!</v>
      </c>
      <c r="O49" s="763">
        <f>+PROYECTO!L55</f>
        <v>0</v>
      </c>
      <c r="P49" s="870" t="e">
        <f t="shared" si="1"/>
        <v>#REF!</v>
      </c>
      <c r="R49" s="88" t="e">
        <f>IF(E49=FINANC!$B$16,(GESTION!J14+GESTION!J19+GESTION!J20+GESTION!J21+GESTION!J22+GESTION!J23)*FINANC!$E$16,"xx")</f>
        <v>#REF!</v>
      </c>
    </row>
    <row r="50" spans="1:28" hidden="1" x14ac:dyDescent="0.2">
      <c r="A50" s="869"/>
      <c r="B50" s="2441"/>
      <c r="C50" s="2412"/>
      <c r="D50" s="2024"/>
      <c r="E50" s="2410"/>
      <c r="F50" s="2414"/>
      <c r="G50" s="2414"/>
      <c r="H50" s="961" t="str">
        <f>CONCATENATE(D49,".2")</f>
        <v>XX.1.2</v>
      </c>
      <c r="I50" s="87" t="str">
        <f>+IF($C$33&lt;&gt;"",PROYECTO!M38,"")</f>
        <v>Mantenimiento</v>
      </c>
      <c r="J50" s="765" t="s">
        <v>59</v>
      </c>
      <c r="K50" s="174" t="e">
        <f>K49</f>
        <v>#REF!</v>
      </c>
      <c r="L50" s="769" t="e">
        <f t="shared" si="0"/>
        <v>#REF!</v>
      </c>
      <c r="M50" s="769" t="e">
        <f>IF(G49&lt;&gt;"",R50,"")</f>
        <v>#REF!</v>
      </c>
      <c r="N50" s="2404"/>
      <c r="O50" s="2395">
        <f>+PROYECTO!N55</f>
        <v>0</v>
      </c>
      <c r="P50" s="870" t="e">
        <f t="shared" si="1"/>
        <v>#REF!</v>
      </c>
      <c r="R50" s="88" t="e">
        <f>IF(E49=FINANC!$B$16,MANTEN!#REF!*FINANC!$E$16,"XX")</f>
        <v>#REF!</v>
      </c>
    </row>
    <row r="51" spans="1:28" ht="13.5" hidden="1" thickBot="1" x14ac:dyDescent="0.25">
      <c r="A51" s="869"/>
      <c r="B51" s="2442"/>
      <c r="C51" s="2417"/>
      <c r="D51" s="2423"/>
      <c r="E51" s="2418"/>
      <c r="F51" s="2420"/>
      <c r="G51" s="2420"/>
      <c r="H51" s="961" t="str">
        <f>CONCATENATE(D49,".3")</f>
        <v>XX.1.3</v>
      </c>
      <c r="I51" s="172" t="str">
        <f>+IF($C$33&lt;&gt;"",PROYECTO!M39,"")</f>
        <v>Divulgación, Capacitación y Seguimiento</v>
      </c>
      <c r="J51" s="765" t="s">
        <v>59</v>
      </c>
      <c r="K51" s="176" t="e">
        <f>K50</f>
        <v>#REF!</v>
      </c>
      <c r="L51" s="770" t="e">
        <f t="shared" si="0"/>
        <v>#REF!</v>
      </c>
      <c r="M51" s="770" t="e">
        <f>IF(G49&lt;&gt;"",R51,"")</f>
        <v>#REF!</v>
      </c>
      <c r="N51" s="2405"/>
      <c r="O51" s="2396"/>
      <c r="P51" s="870" t="e">
        <f t="shared" si="1"/>
        <v>#REF!</v>
      </c>
      <c r="R51" s="88" t="e">
        <f>IF(E49=FINANC!$B$16,(GESTION!J16+GESTION!J17+GESTION!J26+GESTION!J27+GESTION!J28)*(FINANC!$E$16),"xx")</f>
        <v>#REF!</v>
      </c>
    </row>
    <row r="52" spans="1:28" hidden="1" x14ac:dyDescent="0.2">
      <c r="A52" s="869"/>
      <c r="B52" s="2440" t="str">
        <f>+OBJETIVOS!B59</f>
        <v>xx</v>
      </c>
      <c r="C52" s="2412" t="str">
        <f>PROYECTO!C40</f>
        <v>Objetivo del sistema Enriquecimientos Vegetales SIN INCLUIR METAS</v>
      </c>
      <c r="D52" s="2422" t="str">
        <f>CONCATENATE(OBJETIVOS!B59,".1")</f>
        <v>xx.1</v>
      </c>
      <c r="E52" s="2413" t="str">
        <f>PROYECTO!C56</f>
        <v>Enriquecimientos vegetales</v>
      </c>
      <c r="F52" s="2414" t="str">
        <f>+IF(E52&lt;&gt;"","Has","")</f>
        <v>Has</v>
      </c>
      <c r="G52" s="2415" t="e">
        <f>PROYECTO!H56</f>
        <v>#REF!</v>
      </c>
      <c r="H52" s="960" t="str">
        <f>CONCATENATE(D52,".1")</f>
        <v>xx.1.1</v>
      </c>
      <c r="I52" s="170" t="str">
        <f>+IF($C$33&lt;&gt;"",PROYECTO!M40,"")</f>
        <v>Aprestamiento del proyecto (Gestión)</v>
      </c>
      <c r="J52" s="764" t="s">
        <v>59</v>
      </c>
      <c r="K52" s="767" t="e">
        <f>PROYECTO!H56</f>
        <v>#REF!</v>
      </c>
      <c r="L52" s="771" t="e">
        <f t="shared" si="0"/>
        <v>#REF!</v>
      </c>
      <c r="M52" s="771" t="e">
        <f>IF(G52&lt;&gt;"",R52,"")</f>
        <v>#REF!</v>
      </c>
      <c r="N52" s="2404" t="e">
        <f>SUM(M52:M55)</f>
        <v>#REF!</v>
      </c>
      <c r="O52" s="2397">
        <f>+PROYECTO!L56</f>
        <v>0</v>
      </c>
      <c r="P52" s="870" t="e">
        <f t="shared" si="1"/>
        <v>#REF!</v>
      </c>
      <c r="R52" s="88" t="e">
        <f>IF(E52=FINANC!$B$17,(GESTION!J14+GESTION!J19+GESTION!J20+GESTION!J21+GESTION!J22+GESTION!J23)*FINANC!$E$17,"XX")</f>
        <v>#REF!</v>
      </c>
    </row>
    <row r="53" spans="1:28" hidden="1" x14ac:dyDescent="0.2">
      <c r="A53" s="869"/>
      <c r="B53" s="2441"/>
      <c r="C53" s="2412"/>
      <c r="D53" s="2024"/>
      <c r="E53" s="2410"/>
      <c r="F53" s="2414"/>
      <c r="G53" s="2414"/>
      <c r="H53" s="961" t="str">
        <f>CONCATENATE(D52,".2")</f>
        <v>xx.1.2</v>
      </c>
      <c r="I53" s="87" t="str">
        <f>+IF($C$33&lt;&gt;"",PROYECTO!M41,"")</f>
        <v>Mantenimiento</v>
      </c>
      <c r="J53" s="765" t="s">
        <v>59</v>
      </c>
      <c r="K53" s="174" t="e">
        <f>K52</f>
        <v>#REF!</v>
      </c>
      <c r="L53" s="769" t="e">
        <f t="shared" si="0"/>
        <v>#REF!</v>
      </c>
      <c r="M53" s="769" t="e">
        <f>IF(G52&lt;&gt;"",R53,"")</f>
        <v>#REF!</v>
      </c>
      <c r="N53" s="2404"/>
      <c r="O53" s="2395"/>
      <c r="P53" s="870" t="e">
        <f t="shared" si="1"/>
        <v>#REF!</v>
      </c>
      <c r="R53" s="88" t="e">
        <f>IF(E52=FINANC!$B$17,MANTEN!#REF!*FINANC!$E$17,"XX")</f>
        <v>#REF!</v>
      </c>
    </row>
    <row r="54" spans="1:28" ht="0.2" hidden="1" customHeight="1" x14ac:dyDescent="0.2">
      <c r="A54" s="869"/>
      <c r="B54" s="2441"/>
      <c r="C54" s="2412"/>
      <c r="D54" s="2024"/>
      <c r="E54" s="2410"/>
      <c r="F54" s="2414"/>
      <c r="G54" s="2414"/>
      <c r="H54" s="961" t="str">
        <f>CONCATENATE(D52,".3")</f>
        <v>xx.1.3</v>
      </c>
      <c r="I54" s="87" t="str">
        <f>+IF($C$33&lt;&gt;"",PROYECTO!M42,"")</f>
        <v>Aislamiento</v>
      </c>
      <c r="J54" s="765" t="s">
        <v>59</v>
      </c>
      <c r="K54" s="174">
        <f>PROYECTO!K56</f>
        <v>0</v>
      </c>
      <c r="L54" s="769">
        <f>IF(M54=0,0,M54/K54)</f>
        <v>0</v>
      </c>
      <c r="M54" s="769">
        <f>IF(K54=0,0,R54)</f>
        <v>0</v>
      </c>
      <c r="N54" s="2404"/>
      <c r="O54" s="2395">
        <f>+PROYECTO!N56</f>
        <v>0</v>
      </c>
      <c r="P54" s="870">
        <f t="shared" si="1"/>
        <v>0</v>
      </c>
      <c r="R54" s="88">
        <f>IF(FINANC!C17="x",Aisl.!$G$43*FINANC!$D$17,0)</f>
        <v>0</v>
      </c>
    </row>
    <row r="55" spans="1:28" ht="13.5" hidden="1" thickBot="1" x14ac:dyDescent="0.25">
      <c r="A55" s="869"/>
      <c r="B55" s="2442"/>
      <c r="C55" s="2412"/>
      <c r="D55" s="2423"/>
      <c r="E55" s="2410"/>
      <c r="F55" s="2414"/>
      <c r="G55" s="2414"/>
      <c r="H55" s="962" t="str">
        <f>CONCATENATE(D52,".3")</f>
        <v>xx.1.3</v>
      </c>
      <c r="I55" s="173" t="str">
        <f>+IF($C$33&lt;&gt;"",PROYECTO!M43,"")</f>
        <v>Divulgación, Capacitación y Seguimiento</v>
      </c>
      <c r="J55" s="765" t="s">
        <v>59</v>
      </c>
      <c r="K55" s="175" t="e">
        <f>K53</f>
        <v>#REF!</v>
      </c>
      <c r="L55" s="772" t="e">
        <f t="shared" si="0"/>
        <v>#REF!</v>
      </c>
      <c r="M55" s="772" t="e">
        <f>IF(G52&lt;&gt;"",R55,"")</f>
        <v>#REF!</v>
      </c>
      <c r="N55" s="2404"/>
      <c r="O55" s="2396"/>
      <c r="P55" s="870" t="e">
        <f t="shared" si="1"/>
        <v>#REF!</v>
      </c>
      <c r="R55" s="88" t="e">
        <f>IF(E52=FINANC!$B$17,(GESTION!J16+GESTION!J17+GESTION!J26+GESTION!J27+GESTION!J28)*(FINANC!$E$17),"xx")</f>
        <v>#REF!</v>
      </c>
    </row>
    <row r="56" spans="1:28" ht="12.75" hidden="1" customHeight="1" x14ac:dyDescent="0.2">
      <c r="A56" s="869"/>
      <c r="B56" s="2440" t="str">
        <f>+OBJETIVOS!B63</f>
        <v>xx</v>
      </c>
      <c r="C56" s="2406" t="str">
        <f>PROYECTO!C44</f>
        <v>Objetivo del sistema Conservación de Bosque Natural - Aislamiento</v>
      </c>
      <c r="D56" s="2422" t="str">
        <f>CONCATENATE(OBJETIVOS!B63,".1")</f>
        <v>xx.1</v>
      </c>
      <c r="E56" s="2409" t="str">
        <f>PROYECTO!C57</f>
        <v>Conservación de Bosque Natural - Aislamiento</v>
      </c>
      <c r="F56" s="1754" t="str">
        <f>+IF(E56&lt;&gt;"","Has","")</f>
        <v>Has</v>
      </c>
      <c r="G56" s="2411">
        <f>PROYECTO!H57</f>
        <v>0</v>
      </c>
      <c r="H56" s="960" t="e">
        <f>CONCATENATE(#REF!,".1")</f>
        <v>#REF!</v>
      </c>
      <c r="I56" s="171" t="str">
        <f>+IF($C$33&lt;&gt;"",PROYECTO!M44,"")</f>
        <v>Aprestamiento del proyecto (Gestión)</v>
      </c>
      <c r="J56" s="764" t="s">
        <v>59</v>
      </c>
      <c r="K56" s="767">
        <f>PROYECTO!H57</f>
        <v>0</v>
      </c>
      <c r="L56" s="768" t="e">
        <f t="shared" si="0"/>
        <v>#REF!</v>
      </c>
      <c r="M56" s="768" t="e">
        <f>IF(G56&lt;&gt;"",R56,"")</f>
        <v>#REF!</v>
      </c>
      <c r="N56" s="2403" t="e">
        <f>SUM(M56:M58)</f>
        <v>#REF!</v>
      </c>
      <c r="O56" s="763">
        <f>+PROYECTO!L57</f>
        <v>0</v>
      </c>
      <c r="P56" s="870" t="e">
        <f t="shared" si="1"/>
        <v>#REF!</v>
      </c>
      <c r="R56" s="88" t="e">
        <f>IF(E56=FINANC!$B$18,(GESTION!J14+GESTION!J19+GESTION!J20+GESTION!J21+GESTION!J22+GESTION!J23)*FINANC!$E$18,"xx")</f>
        <v>#REF!</v>
      </c>
    </row>
    <row r="57" spans="1:28" ht="12.75" hidden="1" customHeight="1" x14ac:dyDescent="0.2">
      <c r="A57" s="869"/>
      <c r="B57" s="2441"/>
      <c r="C57" s="2407"/>
      <c r="D57" s="2024"/>
      <c r="E57" s="2410"/>
      <c r="F57" s="1756"/>
      <c r="G57" s="1756"/>
      <c r="H57" s="961" t="e">
        <f>CONCATENATE(#REF!,".2")</f>
        <v>#REF!</v>
      </c>
      <c r="I57" s="87" t="str">
        <f>+IF($C$33&lt;&gt;"",PROYECTO!M45,"")</f>
        <v>Establecimiento</v>
      </c>
      <c r="J57" s="765" t="s">
        <v>59</v>
      </c>
      <c r="K57" s="174">
        <f>K56</f>
        <v>0</v>
      </c>
      <c r="L57" s="769" t="e">
        <f t="shared" si="0"/>
        <v>#DIV/0!</v>
      </c>
      <c r="M57" s="769">
        <f>IF(G56&lt;&gt;"",R57,"")</f>
        <v>0</v>
      </c>
      <c r="N57" s="2404"/>
      <c r="O57" s="2395">
        <f>+PROYECTO!N57</f>
        <v>0</v>
      </c>
      <c r="P57" s="870">
        <f t="shared" si="1"/>
        <v>0</v>
      </c>
      <c r="R57" s="88">
        <f>IF(E56=FINANC!$B$18,MANTEN!$AG$45*FINANC!$E$18,"XX")</f>
        <v>0</v>
      </c>
    </row>
    <row r="58" spans="1:28" ht="13.5" hidden="1" customHeight="1" thickBot="1" x14ac:dyDescent="0.25">
      <c r="A58" s="869"/>
      <c r="B58" s="2442"/>
      <c r="C58" s="2408"/>
      <c r="D58" s="2423"/>
      <c r="E58" s="2410"/>
      <c r="F58" s="1759"/>
      <c r="G58" s="1759"/>
      <c r="H58" s="961" t="e">
        <f>CONCATENATE(#REF!,".3")</f>
        <v>#REF!</v>
      </c>
      <c r="I58" s="173" t="str">
        <f>+IF($C$33&lt;&gt;"",PROYECTO!M46,"")</f>
        <v>Divulgación, Capacitación y Seguimiento</v>
      </c>
      <c r="J58" s="766" t="s">
        <v>59</v>
      </c>
      <c r="K58" s="175">
        <f>K57</f>
        <v>0</v>
      </c>
      <c r="L58" s="772" t="e">
        <f t="shared" si="0"/>
        <v>#DIV/0!</v>
      </c>
      <c r="M58" s="772">
        <f>IF(G56&lt;&gt;"",R58,"")</f>
        <v>0</v>
      </c>
      <c r="N58" s="2404"/>
      <c r="O58" s="2396"/>
      <c r="P58" s="870">
        <f t="shared" si="1"/>
        <v>0</v>
      </c>
      <c r="R58" s="88">
        <f>IF(MANTEN!AG24&gt;0,((GESTION!J16+GESTION!J17+GESTION!J26+GESTION!J27+GESTION!J28)*MANTEN!AG24)+GESTION!J25*MANTEN!AG24,0)</f>
        <v>0</v>
      </c>
    </row>
    <row r="59" spans="1:28" ht="24" customHeight="1" thickBot="1" x14ac:dyDescent="0.25">
      <c r="A59" s="869"/>
      <c r="B59" s="1307"/>
      <c r="C59" s="1308"/>
      <c r="D59" s="1308"/>
      <c r="E59" s="1308"/>
      <c r="F59" s="1308"/>
      <c r="G59" s="1308"/>
      <c r="H59" s="1308"/>
      <c r="I59" s="1308"/>
      <c r="J59" s="1308"/>
      <c r="K59" s="1308"/>
      <c r="L59" s="1309"/>
      <c r="M59" s="1310">
        <f>IFERROR((SUM(M33:M58)),0)</f>
        <v>0</v>
      </c>
      <c r="N59" s="1310">
        <f>IFERROR((SUM(N33:N58)),0)</f>
        <v>0</v>
      </c>
      <c r="O59" s="1311"/>
    </row>
    <row r="60" spans="1:28" s="402" customFormat="1" x14ac:dyDescent="0.2">
      <c r="A60" s="869"/>
      <c r="B60" s="482"/>
      <c r="C60" s="483"/>
      <c r="D60" s="483"/>
      <c r="E60" s="483"/>
      <c r="F60" s="483"/>
      <c r="G60" s="483"/>
      <c r="H60" s="483"/>
      <c r="I60" s="483"/>
      <c r="J60" s="483"/>
      <c r="K60" s="483"/>
      <c r="L60" s="483"/>
      <c r="M60" s="483"/>
      <c r="N60" s="483"/>
      <c r="O60" s="490"/>
    </row>
    <row r="61" spans="1:28" s="773" customFormat="1" ht="16.5" x14ac:dyDescent="0.3">
      <c r="A61" s="869"/>
      <c r="B61" s="482"/>
      <c r="C61" s="2402" t="s">
        <v>1227</v>
      </c>
      <c r="D61" s="2402"/>
      <c r="E61" s="2402"/>
      <c r="F61" s="2393">
        <f>OBJETIVOS!D10</f>
        <v>0</v>
      </c>
      <c r="G61" s="2393"/>
      <c r="H61" s="2393"/>
      <c r="I61" s="2393"/>
      <c r="J61" s="2393"/>
      <c r="K61" s="2393"/>
      <c r="L61" s="1567"/>
      <c r="M61" s="1567" t="s">
        <v>1228</v>
      </c>
      <c r="N61" s="2393">
        <f>OBJETIVOS!D12</f>
        <v>0</v>
      </c>
      <c r="O61" s="2394"/>
      <c r="P61" s="402"/>
      <c r="W61" s="402"/>
      <c r="X61" s="402"/>
      <c r="Y61" s="402"/>
      <c r="Z61" s="402"/>
      <c r="AA61" s="402"/>
      <c r="AB61" s="402"/>
    </row>
    <row r="62" spans="1:28" s="773" customFormat="1" ht="16.5" x14ac:dyDescent="0.3">
      <c r="A62" s="869"/>
      <c r="B62" s="482"/>
      <c r="C62" s="1567"/>
      <c r="D62" s="1567"/>
      <c r="E62" s="1567"/>
      <c r="F62" s="1567"/>
      <c r="G62" s="1567"/>
      <c r="H62" s="1567"/>
      <c r="I62" s="1567"/>
      <c r="J62" s="1567"/>
      <c r="K62" s="1567"/>
      <c r="L62" s="1567"/>
      <c r="M62" s="1567"/>
      <c r="N62" s="1567"/>
      <c r="O62" s="774"/>
      <c r="P62" s="402"/>
      <c r="W62" s="402"/>
      <c r="X62" s="402"/>
      <c r="Y62" s="402"/>
      <c r="Z62" s="402"/>
      <c r="AA62" s="402"/>
      <c r="AB62" s="402"/>
    </row>
    <row r="63" spans="1:28" s="773" customFormat="1" ht="16.5" x14ac:dyDescent="0.3">
      <c r="A63" s="869"/>
      <c r="B63" s="482"/>
      <c r="C63" s="2402" t="s">
        <v>1229</v>
      </c>
      <c r="D63" s="2402"/>
      <c r="E63" s="1568">
        <f>OBJETIVOS!D14</f>
        <v>0</v>
      </c>
      <c r="F63" s="1566" t="s">
        <v>1230</v>
      </c>
      <c r="G63" s="2401">
        <f>OBJETIVOS!D16</f>
        <v>0</v>
      </c>
      <c r="H63" s="2401"/>
      <c r="I63" s="2401"/>
      <c r="J63" s="679"/>
      <c r="K63" s="1566" t="s">
        <v>1186</v>
      </c>
      <c r="L63" s="2393">
        <f>OBJETIVOS!M8</f>
        <v>0</v>
      </c>
      <c r="M63" s="2393"/>
      <c r="N63" s="2393"/>
      <c r="O63" s="2394"/>
      <c r="P63" s="402"/>
      <c r="Q63" s="679"/>
      <c r="R63" s="679"/>
      <c r="W63" s="402"/>
      <c r="X63" s="402"/>
      <c r="Y63" s="402"/>
      <c r="Z63" s="402"/>
      <c r="AA63" s="402"/>
      <c r="AB63" s="402"/>
    </row>
    <row r="64" spans="1:28" s="402" customFormat="1" ht="13.5" thickBot="1" x14ac:dyDescent="0.25">
      <c r="A64" s="869"/>
      <c r="B64" s="411"/>
      <c r="C64" s="412"/>
      <c r="D64" s="412"/>
      <c r="E64" s="412"/>
      <c r="F64" s="412"/>
      <c r="G64" s="412"/>
      <c r="H64" s="412"/>
      <c r="I64" s="412"/>
      <c r="J64" s="412"/>
      <c r="K64" s="412"/>
      <c r="L64" s="412"/>
      <c r="M64" s="412"/>
      <c r="N64" s="412"/>
      <c r="O64" s="873"/>
    </row>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row r="135" s="402" customFormat="1" x14ac:dyDescent="0.2"/>
    <row r="136" s="402" customFormat="1" x14ac:dyDescent="0.2"/>
    <row r="137" s="402" customFormat="1" x14ac:dyDescent="0.2"/>
    <row r="138" s="402" customFormat="1" x14ac:dyDescent="0.2"/>
    <row r="139" s="402" customFormat="1" x14ac:dyDescent="0.2"/>
    <row r="140" s="402" customFormat="1" x14ac:dyDescent="0.2"/>
    <row r="141" s="402" customFormat="1" x14ac:dyDescent="0.2"/>
    <row r="142" s="402" customFormat="1" x14ac:dyDescent="0.2"/>
    <row r="143" s="402" customFormat="1" x14ac:dyDescent="0.2"/>
    <row r="144" s="402" customFormat="1" x14ac:dyDescent="0.2"/>
    <row r="145" s="402" customFormat="1" x14ac:dyDescent="0.2"/>
    <row r="146" s="402" customFormat="1" x14ac:dyDescent="0.2"/>
    <row r="147" s="402" customFormat="1" x14ac:dyDescent="0.2"/>
    <row r="148" s="402" customFormat="1" x14ac:dyDescent="0.2"/>
    <row r="149" s="402" customFormat="1" x14ac:dyDescent="0.2"/>
    <row r="150" s="402" customFormat="1" x14ac:dyDescent="0.2"/>
    <row r="151" s="402" customFormat="1" x14ac:dyDescent="0.2"/>
    <row r="152" s="402" customFormat="1" x14ac:dyDescent="0.2"/>
    <row r="153" s="402" customFormat="1" x14ac:dyDescent="0.2"/>
    <row r="154" s="402" customFormat="1" x14ac:dyDescent="0.2"/>
    <row r="155" s="402" customFormat="1" x14ac:dyDescent="0.2"/>
    <row r="156" s="402" customFormat="1" x14ac:dyDescent="0.2"/>
    <row r="157" s="402" customFormat="1" x14ac:dyDescent="0.2"/>
    <row r="158" s="402" customFormat="1" x14ac:dyDescent="0.2"/>
    <row r="159" s="402" customFormat="1" x14ac:dyDescent="0.2"/>
    <row r="16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row r="177" s="402" customFormat="1" x14ac:dyDescent="0.2"/>
    <row r="178" s="402" customFormat="1" x14ac:dyDescent="0.2"/>
    <row r="179" s="402" customFormat="1" x14ac:dyDescent="0.2"/>
    <row r="180" s="402" customFormat="1" x14ac:dyDescent="0.2"/>
    <row r="181" s="402" customFormat="1" x14ac:dyDescent="0.2"/>
    <row r="182" s="402" customFormat="1" x14ac:dyDescent="0.2"/>
    <row r="183" s="402" customFormat="1" x14ac:dyDescent="0.2"/>
    <row r="184" s="402" customFormat="1" x14ac:dyDescent="0.2"/>
    <row r="185" s="402" customFormat="1" x14ac:dyDescent="0.2"/>
    <row r="186" s="402" customFormat="1" x14ac:dyDescent="0.2"/>
    <row r="187" s="402" customFormat="1" x14ac:dyDescent="0.2"/>
    <row r="188" s="402" customFormat="1" x14ac:dyDescent="0.2"/>
    <row r="189" s="402" customFormat="1" x14ac:dyDescent="0.2"/>
    <row r="190" s="402" customFormat="1" x14ac:dyDescent="0.2"/>
    <row r="191" s="402" customFormat="1" x14ac:dyDescent="0.2"/>
    <row r="192" s="402" customFormat="1" x14ac:dyDescent="0.2"/>
    <row r="193" s="402" customFormat="1" x14ac:dyDescent="0.2"/>
    <row r="194" s="402" customFormat="1" x14ac:dyDescent="0.2"/>
    <row r="195" s="402" customFormat="1" x14ac:dyDescent="0.2"/>
    <row r="196" s="402" customFormat="1" x14ac:dyDescent="0.2"/>
    <row r="197" s="402" customFormat="1" x14ac:dyDescent="0.2"/>
    <row r="198" s="402" customFormat="1" x14ac:dyDescent="0.2"/>
    <row r="199" s="402" customFormat="1" x14ac:dyDescent="0.2"/>
    <row r="200" s="402" customFormat="1" x14ac:dyDescent="0.2"/>
    <row r="201" s="402" customFormat="1" x14ac:dyDescent="0.2"/>
    <row r="202" s="402" customFormat="1" x14ac:dyDescent="0.2"/>
    <row r="203" s="402" customFormat="1" x14ac:dyDescent="0.2"/>
    <row r="204" s="402" customFormat="1" x14ac:dyDescent="0.2"/>
    <row r="205" s="402" customFormat="1" x14ac:dyDescent="0.2"/>
    <row r="206" s="402" customFormat="1" x14ac:dyDescent="0.2"/>
    <row r="207" s="402" customFormat="1" x14ac:dyDescent="0.2"/>
    <row r="208" s="402" customFormat="1" x14ac:dyDescent="0.2"/>
    <row r="209" s="402" customFormat="1" x14ac:dyDescent="0.2"/>
    <row r="210" s="402" customFormat="1" x14ac:dyDescent="0.2"/>
    <row r="211" s="402" customFormat="1" x14ac:dyDescent="0.2"/>
    <row r="212" s="402" customFormat="1" x14ac:dyDescent="0.2"/>
    <row r="213" s="402" customFormat="1" x14ac:dyDescent="0.2"/>
    <row r="214" s="402" customFormat="1" x14ac:dyDescent="0.2"/>
    <row r="215" s="402" customFormat="1" x14ac:dyDescent="0.2"/>
    <row r="216" s="402" customFormat="1" x14ac:dyDescent="0.2"/>
    <row r="217" s="402" customFormat="1" x14ac:dyDescent="0.2"/>
    <row r="218" s="402" customFormat="1" x14ac:dyDescent="0.2"/>
    <row r="219" s="402" customFormat="1" x14ac:dyDescent="0.2"/>
    <row r="220" s="402" customFormat="1" x14ac:dyDescent="0.2"/>
    <row r="221" s="402" customFormat="1" x14ac:dyDescent="0.2"/>
    <row r="222" s="402" customFormat="1" x14ac:dyDescent="0.2"/>
    <row r="223" s="402" customFormat="1" x14ac:dyDescent="0.2"/>
    <row r="224" s="402" customFormat="1" x14ac:dyDescent="0.2"/>
    <row r="225" s="402" customFormat="1" x14ac:dyDescent="0.2"/>
    <row r="226" s="402" customFormat="1" x14ac:dyDescent="0.2"/>
    <row r="227" s="402" customFormat="1" x14ac:dyDescent="0.2"/>
    <row r="228" s="402" customFormat="1" x14ac:dyDescent="0.2"/>
    <row r="229" s="402" customFormat="1" x14ac:dyDescent="0.2"/>
    <row r="230" s="402" customFormat="1" x14ac:dyDescent="0.2"/>
    <row r="231" s="402" customFormat="1" x14ac:dyDescent="0.2"/>
    <row r="232" s="402" customFormat="1" x14ac:dyDescent="0.2"/>
    <row r="233" s="402" customFormat="1" x14ac:dyDescent="0.2"/>
    <row r="234" s="402" customFormat="1" x14ac:dyDescent="0.2"/>
    <row r="235" s="402" customFormat="1" x14ac:dyDescent="0.2"/>
    <row r="236" s="402" customFormat="1" x14ac:dyDescent="0.2"/>
    <row r="237" s="402" customFormat="1" x14ac:dyDescent="0.2"/>
    <row r="238" s="402" customFormat="1" x14ac:dyDescent="0.2"/>
    <row r="239" s="402" customFormat="1" x14ac:dyDescent="0.2"/>
    <row r="240" s="402" customFormat="1" x14ac:dyDescent="0.2"/>
    <row r="241" s="402" customFormat="1" x14ac:dyDescent="0.2"/>
    <row r="242" s="402" customFormat="1" x14ac:dyDescent="0.2"/>
    <row r="243" s="402" customFormat="1" x14ac:dyDescent="0.2"/>
    <row r="244" s="402" customFormat="1" x14ac:dyDescent="0.2"/>
    <row r="245" s="402" customFormat="1" x14ac:dyDescent="0.2"/>
    <row r="246" s="402" customFormat="1" x14ac:dyDescent="0.2"/>
    <row r="247" s="402" customFormat="1" x14ac:dyDescent="0.2"/>
    <row r="248" s="402" customFormat="1" x14ac:dyDescent="0.2"/>
  </sheetData>
  <sheetProtection algorithmName="SHA-512" hashValue="fi9jK1s/AoemIBQajxRWMQZtL+K6hylCr3OfAbU/7j1G3sYx4bbdRMFRXd6wefTy7psUGFa05bAd4sT9vEy9Ig==" saltValue="JYaFkABuREHzTP4oCO9fig==" spinCount="100000" sheet="1" objects="1" scenarios="1"/>
  <mergeCells count="135">
    <mergeCell ref="B56:B58"/>
    <mergeCell ref="C41:C44"/>
    <mergeCell ref="E41:E44"/>
    <mergeCell ref="F41:F44"/>
    <mergeCell ref="G41:G44"/>
    <mergeCell ref="C37:C40"/>
    <mergeCell ref="E37:E40"/>
    <mergeCell ref="F37:F40"/>
    <mergeCell ref="G37:G40"/>
    <mergeCell ref="E52:E55"/>
    <mergeCell ref="D37:D40"/>
    <mergeCell ref="D41:D44"/>
    <mergeCell ref="B37:B40"/>
    <mergeCell ref="B41:B44"/>
    <mergeCell ref="B45:B48"/>
    <mergeCell ref="D49:D51"/>
    <mergeCell ref="D52:D55"/>
    <mergeCell ref="D56:D58"/>
    <mergeCell ref="C26:D26"/>
    <mergeCell ref="D33:D36"/>
    <mergeCell ref="G52:G55"/>
    <mergeCell ref="C52:C55"/>
    <mergeCell ref="B30:O30"/>
    <mergeCell ref="B31:B32"/>
    <mergeCell ref="B33:B36"/>
    <mergeCell ref="B52:B55"/>
    <mergeCell ref="B49:B51"/>
    <mergeCell ref="C33:C36"/>
    <mergeCell ref="E33:E36"/>
    <mergeCell ref="F33:F36"/>
    <mergeCell ref="G33:G36"/>
    <mergeCell ref="O33:O34"/>
    <mergeCell ref="O35:O36"/>
    <mergeCell ref="O37:O38"/>
    <mergeCell ref="O39:O40"/>
    <mergeCell ref="O41:O42"/>
    <mergeCell ref="M20:N20"/>
    <mergeCell ref="M26:N26"/>
    <mergeCell ref="I20:J20"/>
    <mergeCell ref="K20:L20"/>
    <mergeCell ref="G17:I17"/>
    <mergeCell ref="J17:K17"/>
    <mergeCell ref="M24:N24"/>
    <mergeCell ref="C63:D63"/>
    <mergeCell ref="E20:H20"/>
    <mergeCell ref="E19:H19"/>
    <mergeCell ref="E21:H21"/>
    <mergeCell ref="E22:H22"/>
    <mergeCell ref="E23:H23"/>
    <mergeCell ref="E24:H24"/>
    <mergeCell ref="E25:H25"/>
    <mergeCell ref="E26:H26"/>
    <mergeCell ref="H31:H32"/>
    <mergeCell ref="C19:D19"/>
    <mergeCell ref="C20:D20"/>
    <mergeCell ref="C21:D21"/>
    <mergeCell ref="C22:D22"/>
    <mergeCell ref="C23:D23"/>
    <mergeCell ref="C24:D24"/>
    <mergeCell ref="C25:D25"/>
    <mergeCell ref="M23:N23"/>
    <mergeCell ref="I23:J23"/>
    <mergeCell ref="K23:L23"/>
    <mergeCell ref="M21:N21"/>
    <mergeCell ref="M22:N22"/>
    <mergeCell ref="I21:J21"/>
    <mergeCell ref="I22:J22"/>
    <mergeCell ref="K21:L21"/>
    <mergeCell ref="K22:L22"/>
    <mergeCell ref="R31:R32"/>
    <mergeCell ref="C31:C32"/>
    <mergeCell ref="E31:E32"/>
    <mergeCell ref="F31:F32"/>
    <mergeCell ref="O31:O32"/>
    <mergeCell ref="I31:I32"/>
    <mergeCell ref="J31:J32"/>
    <mergeCell ref="K31:K32"/>
    <mergeCell ref="M31:M32"/>
    <mergeCell ref="N31:N32"/>
    <mergeCell ref="D31:D32"/>
    <mergeCell ref="G31:G32"/>
    <mergeCell ref="L31:L32"/>
    <mergeCell ref="G63:I63"/>
    <mergeCell ref="L63:O63"/>
    <mergeCell ref="C61:E61"/>
    <mergeCell ref="N56:N58"/>
    <mergeCell ref="N37:N40"/>
    <mergeCell ref="N41:N44"/>
    <mergeCell ref="N45:N48"/>
    <mergeCell ref="N49:N51"/>
    <mergeCell ref="N52:N55"/>
    <mergeCell ref="C56:C58"/>
    <mergeCell ref="E56:E58"/>
    <mergeCell ref="F56:F58"/>
    <mergeCell ref="G56:G58"/>
    <mergeCell ref="C45:C48"/>
    <mergeCell ref="E45:E48"/>
    <mergeCell ref="F45:F48"/>
    <mergeCell ref="G45:G48"/>
    <mergeCell ref="C49:C51"/>
    <mergeCell ref="E49:E51"/>
    <mergeCell ref="F49:F51"/>
    <mergeCell ref="G49:G51"/>
    <mergeCell ref="F52:F55"/>
    <mergeCell ref="O50:O51"/>
    <mergeCell ref="D45:D48"/>
    <mergeCell ref="I25:J25"/>
    <mergeCell ref="I24:J24"/>
    <mergeCell ref="F61:K61"/>
    <mergeCell ref="N61:O61"/>
    <mergeCell ref="O57:O58"/>
    <mergeCell ref="O43:O44"/>
    <mergeCell ref="O45:O46"/>
    <mergeCell ref="O47:O48"/>
    <mergeCell ref="M25:N25"/>
    <mergeCell ref="K25:L25"/>
    <mergeCell ref="K24:L24"/>
    <mergeCell ref="O52:O53"/>
    <mergeCell ref="O54:O55"/>
    <mergeCell ref="E28:O28"/>
    <mergeCell ref="N33:N36"/>
    <mergeCell ref="I26:J26"/>
    <mergeCell ref="K26:L26"/>
    <mergeCell ref="B9:O9"/>
    <mergeCell ref="B2:D6"/>
    <mergeCell ref="E2:M5"/>
    <mergeCell ref="E6:M6"/>
    <mergeCell ref="N7:O7"/>
    <mergeCell ref="E7:M7"/>
    <mergeCell ref="I19:J19"/>
    <mergeCell ref="K19:L19"/>
    <mergeCell ref="M19:N19"/>
    <mergeCell ref="B7:D7"/>
    <mergeCell ref="E11:O11"/>
    <mergeCell ref="E13:O13"/>
  </mergeCells>
  <phoneticPr fontId="6" type="noConversion"/>
  <printOptions horizontalCentered="1" verticalCentered="1"/>
  <pageMargins left="0.19685039370078741" right="0.19685039370078741" top="0.19685039370078741" bottom="0.19685039370078741" header="0" footer="0"/>
  <pageSetup scale="59" orientation="landscape" r:id="rId1"/>
  <headerFooter alignWithMargins="0">
    <oddFooter>&amp;L&amp;"Arial Narrow,Cursiva"&amp;8F-PY.103.15 - Objetivos, metas y actividades - POA -1&amp;C&amp;"Arial Narrow,Normal"&amp;8Página &amp;P de &amp;N&amp;R&amp;"Arial Narrow,Cursiva"&amp;8Fecha aprobación de esta versión del POA: __________________________________________</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pageSetUpPr fitToPage="1"/>
  </sheetPr>
  <dimension ref="A1:CG1085"/>
  <sheetViews>
    <sheetView showGridLines="0" zoomScaleNormal="100" workbookViewId="0">
      <selection activeCell="M6" sqref="M6:N7"/>
    </sheetView>
  </sheetViews>
  <sheetFormatPr baseColWidth="10" defaultRowHeight="12.75" x14ac:dyDescent="0.2"/>
  <cols>
    <col min="1" max="1" width="2.28515625" style="402" customWidth="1"/>
    <col min="2" max="2" width="8.5703125" style="402" customWidth="1"/>
    <col min="3" max="3" width="26.85546875" customWidth="1"/>
    <col min="4" max="4" width="13" customWidth="1"/>
    <col min="5" max="5" width="30.5703125" customWidth="1"/>
    <col min="7" max="7" width="15.140625" bestFit="1" customWidth="1"/>
    <col min="8" max="8" width="22.85546875" customWidth="1"/>
    <col min="9" max="9" width="9.5703125" bestFit="1" customWidth="1"/>
    <col min="10" max="10" width="29.85546875" bestFit="1" customWidth="1"/>
    <col min="11" max="11" width="11.7109375" customWidth="1"/>
    <col min="12" max="12" width="51.140625" customWidth="1"/>
    <col min="13" max="13" width="13" customWidth="1"/>
    <col min="14" max="14" width="14.28515625" bestFit="1" customWidth="1"/>
    <col min="15" max="15" width="11.42578125" style="402"/>
    <col min="16" max="16" width="32.140625" style="402" hidden="1" customWidth="1"/>
    <col min="17" max="19" width="11.42578125" style="402" hidden="1" customWidth="1"/>
    <col min="20" max="20" width="58.28515625" style="402" hidden="1" customWidth="1"/>
    <col min="21" max="21" width="3.140625" style="402" hidden="1" customWidth="1"/>
    <col min="22" max="22" width="32.140625" style="402" hidden="1" customWidth="1"/>
    <col min="23" max="25" width="11.42578125" style="402" hidden="1" customWidth="1"/>
    <col min="26" max="26" width="58.28515625" hidden="1" customWidth="1"/>
    <col min="27" max="27" width="3.140625" hidden="1" customWidth="1"/>
    <col min="28" max="28" width="32.140625" hidden="1" customWidth="1"/>
    <col min="29" max="31" width="11.42578125" hidden="1" customWidth="1"/>
    <col min="32" max="32" width="58.28515625" hidden="1" customWidth="1"/>
  </cols>
  <sheetData>
    <row r="1" spans="2:85" s="402" customFormat="1" ht="13.5" thickBot="1" x14ac:dyDescent="0.25"/>
    <row r="2" spans="2:85" ht="15.75" customHeight="1" x14ac:dyDescent="0.2">
      <c r="B2" s="2489" t="s">
        <v>1532</v>
      </c>
      <c r="C2" s="2490"/>
      <c r="D2" s="2375" t="s">
        <v>1541</v>
      </c>
      <c r="E2" s="2375"/>
      <c r="F2" s="2375"/>
      <c r="G2" s="2375"/>
      <c r="H2" s="2375"/>
      <c r="I2" s="2375"/>
      <c r="J2" s="2375"/>
      <c r="K2" s="2375"/>
      <c r="L2" s="2376"/>
      <c r="M2" s="2500"/>
      <c r="N2" s="2501"/>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row>
    <row r="3" spans="2:85" ht="3.75" customHeight="1" x14ac:dyDescent="0.2">
      <c r="B3" s="2491"/>
      <c r="C3" s="2492"/>
      <c r="D3" s="2378"/>
      <c r="E3" s="2378"/>
      <c r="F3" s="2378"/>
      <c r="G3" s="2378"/>
      <c r="H3" s="2378"/>
      <c r="I3" s="2378"/>
      <c r="J3" s="2378"/>
      <c r="K3" s="2378"/>
      <c r="L3" s="2379"/>
      <c r="M3" s="2502"/>
      <c r="N3" s="2503"/>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row>
    <row r="4" spans="2:85" ht="9" customHeight="1" x14ac:dyDescent="0.2">
      <c r="B4" s="2491"/>
      <c r="C4" s="2492"/>
      <c r="D4" s="2378"/>
      <c r="E4" s="2378"/>
      <c r="F4" s="2378"/>
      <c r="G4" s="2378"/>
      <c r="H4" s="2378"/>
      <c r="I4" s="2378"/>
      <c r="J4" s="2378"/>
      <c r="K4" s="2378"/>
      <c r="L4" s="2379"/>
      <c r="M4" s="2502"/>
      <c r="N4" s="2503"/>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row>
    <row r="5" spans="2:85" ht="18" customHeight="1" x14ac:dyDescent="0.2">
      <c r="B5" s="2491"/>
      <c r="C5" s="2492"/>
      <c r="D5" s="2507" t="s">
        <v>1530</v>
      </c>
      <c r="E5" s="2508"/>
      <c r="F5" s="2508"/>
      <c r="G5" s="2508"/>
      <c r="H5" s="2508"/>
      <c r="I5" s="2508"/>
      <c r="J5" s="2508"/>
      <c r="K5" s="2508"/>
      <c r="L5" s="2508"/>
      <c r="M5" s="2502"/>
      <c r="N5" s="2503"/>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row>
    <row r="6" spans="2:85" ht="12.75" customHeight="1" x14ac:dyDescent="0.2">
      <c r="B6" s="2476" t="s">
        <v>1529</v>
      </c>
      <c r="C6" s="2477"/>
      <c r="D6" s="2504" t="s">
        <v>1545</v>
      </c>
      <c r="E6" s="2509"/>
      <c r="F6" s="2509"/>
      <c r="G6" s="2509"/>
      <c r="H6" s="2509"/>
      <c r="I6" s="2509"/>
      <c r="J6" s="2509"/>
      <c r="K6" s="2509"/>
      <c r="L6" s="2510"/>
      <c r="M6" s="2504" t="s">
        <v>1546</v>
      </c>
      <c r="N6" s="18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row>
    <row r="7" spans="2:85" ht="6" customHeight="1" x14ac:dyDescent="0.2">
      <c r="B7" s="2478"/>
      <c r="C7" s="2479"/>
      <c r="D7" s="2511"/>
      <c r="E7" s="2512"/>
      <c r="F7" s="2512"/>
      <c r="G7" s="2512"/>
      <c r="H7" s="2512"/>
      <c r="I7" s="2512"/>
      <c r="J7" s="2512"/>
      <c r="K7" s="2512"/>
      <c r="L7" s="2513"/>
      <c r="M7" s="2505"/>
      <c r="N7" s="2506"/>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2"/>
      <c r="CF7" s="402"/>
      <c r="CG7" s="402"/>
    </row>
    <row r="8" spans="2:85" x14ac:dyDescent="0.2">
      <c r="B8" s="482"/>
      <c r="C8" s="1569"/>
      <c r="D8" s="1569"/>
      <c r="E8" s="1569"/>
      <c r="F8" s="1569"/>
      <c r="G8" s="1569"/>
      <c r="H8" s="1569"/>
      <c r="I8" s="1569"/>
      <c r="J8" s="1569"/>
      <c r="K8" s="1569"/>
      <c r="L8" s="1569"/>
      <c r="M8" s="1569"/>
      <c r="N8" s="405"/>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02"/>
      <c r="CE8" s="402"/>
      <c r="CF8" s="402"/>
      <c r="CG8" s="402"/>
    </row>
    <row r="9" spans="2:85" ht="15.75" customHeight="1" x14ac:dyDescent="0.2">
      <c r="B9" s="482"/>
      <c r="C9" s="485" t="s">
        <v>294</v>
      </c>
      <c r="D9" s="2388">
        <f>+PROYECTO!C7</f>
        <v>0</v>
      </c>
      <c r="E9" s="2388"/>
      <c r="F9" s="2388"/>
      <c r="G9" s="2388"/>
      <c r="H9" s="2388"/>
      <c r="I9" s="2388"/>
      <c r="J9" s="2388"/>
      <c r="K9" s="2388"/>
      <c r="L9" s="2388"/>
      <c r="M9" s="2388"/>
      <c r="N9" s="2389"/>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02"/>
      <c r="CE9" s="402"/>
      <c r="CF9" s="402"/>
      <c r="CG9" s="402"/>
    </row>
    <row r="10" spans="2:85" x14ac:dyDescent="0.2">
      <c r="B10" s="482"/>
      <c r="N10" s="409"/>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02"/>
      <c r="CE10" s="402"/>
      <c r="CF10" s="402"/>
      <c r="CG10" s="402"/>
    </row>
    <row r="11" spans="2:85" ht="45" customHeight="1" x14ac:dyDescent="0.2">
      <c r="B11" s="482"/>
      <c r="C11" s="485" t="s">
        <v>1188</v>
      </c>
      <c r="D11" s="2390">
        <f>+PROYECTO!B17</f>
        <v>0</v>
      </c>
      <c r="E11" s="2390"/>
      <c r="F11" s="2390"/>
      <c r="G11" s="2390"/>
      <c r="H11" s="2390"/>
      <c r="I11" s="2390"/>
      <c r="J11" s="2390"/>
      <c r="K11" s="2390"/>
      <c r="L11" s="2390"/>
      <c r="M11" s="2390"/>
      <c r="N11" s="2391"/>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02"/>
      <c r="BP11" s="402"/>
      <c r="BQ11" s="402"/>
      <c r="BR11" s="402"/>
      <c r="BS11" s="402"/>
      <c r="BT11" s="402"/>
      <c r="BU11" s="402"/>
      <c r="BV11" s="402"/>
      <c r="BW11" s="402"/>
      <c r="BX11" s="402"/>
      <c r="BY11" s="402"/>
      <c r="BZ11" s="402"/>
      <c r="CA11" s="402"/>
      <c r="CB11" s="402"/>
      <c r="CC11" s="402"/>
      <c r="CD11" s="402"/>
      <c r="CE11" s="402"/>
      <c r="CF11" s="402"/>
      <c r="CG11" s="402"/>
    </row>
    <row r="12" spans="2:85" ht="13.5" thickBot="1" x14ac:dyDescent="0.25">
      <c r="B12" s="482"/>
      <c r="C12" s="485"/>
      <c r="D12" s="2461"/>
      <c r="E12" s="2461"/>
      <c r="F12" s="2461"/>
      <c r="G12" s="2461"/>
      <c r="H12" s="2461"/>
      <c r="I12" s="2461"/>
      <c r="J12" s="2461"/>
      <c r="K12" s="2461"/>
      <c r="L12" s="2461"/>
      <c r="M12" s="2461"/>
      <c r="N12" s="246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02"/>
      <c r="CE12" s="402"/>
      <c r="CF12" s="402"/>
      <c r="CG12" s="402"/>
    </row>
    <row r="13" spans="2:85" ht="18" customHeight="1" thickBot="1" x14ac:dyDescent="0.25">
      <c r="B13" s="1933" t="s">
        <v>1195</v>
      </c>
      <c r="C13" s="1934"/>
      <c r="D13" s="1934"/>
      <c r="E13" s="1934"/>
      <c r="F13" s="1934"/>
      <c r="G13" s="1934"/>
      <c r="H13" s="1934"/>
      <c r="I13" s="1934"/>
      <c r="J13" s="1934"/>
      <c r="K13" s="1934"/>
      <c r="L13" s="1934"/>
      <c r="M13" s="1934"/>
      <c r="N13" s="1935"/>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c r="BN13" s="402"/>
      <c r="BO13" s="402"/>
      <c r="BP13" s="402"/>
      <c r="BQ13" s="402"/>
      <c r="BR13" s="402"/>
      <c r="BS13" s="402"/>
      <c r="BT13" s="402"/>
      <c r="BU13" s="402"/>
      <c r="BV13" s="402"/>
      <c r="BW13" s="402"/>
      <c r="BX13" s="402"/>
      <c r="BY13" s="402"/>
      <c r="BZ13" s="402"/>
      <c r="CA13" s="402"/>
      <c r="CB13" s="402"/>
      <c r="CC13" s="402"/>
      <c r="CD13" s="402"/>
      <c r="CE13" s="402"/>
      <c r="CF13" s="402"/>
      <c r="CG13" s="402"/>
    </row>
    <row r="14" spans="2:85" ht="22.5" customHeight="1" x14ac:dyDescent="0.2">
      <c r="B14" s="2498" t="s">
        <v>1284</v>
      </c>
      <c r="C14" s="2493" t="s">
        <v>1281</v>
      </c>
      <c r="D14" s="2463" t="s">
        <v>1385</v>
      </c>
      <c r="E14" s="2463" t="s">
        <v>398</v>
      </c>
      <c r="F14" s="2463" t="s">
        <v>399</v>
      </c>
      <c r="G14" s="2452" t="s">
        <v>400</v>
      </c>
      <c r="H14" s="2452" t="s">
        <v>401</v>
      </c>
      <c r="I14" s="2452" t="s">
        <v>1283</v>
      </c>
      <c r="J14" s="2463" t="s">
        <v>402</v>
      </c>
      <c r="K14" s="2463" t="s">
        <v>1385</v>
      </c>
      <c r="L14" s="2452" t="s">
        <v>403</v>
      </c>
      <c r="M14" s="2465" t="s">
        <v>399</v>
      </c>
      <c r="N14" s="2449" t="s">
        <v>400</v>
      </c>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c r="BU14" s="402"/>
      <c r="BV14" s="402"/>
      <c r="BW14" s="402"/>
      <c r="BX14" s="402"/>
      <c r="BY14" s="402"/>
      <c r="BZ14" s="402"/>
      <c r="CA14" s="402"/>
      <c r="CB14" s="402"/>
      <c r="CC14" s="402"/>
      <c r="CD14" s="402"/>
      <c r="CE14" s="402"/>
      <c r="CF14" s="402"/>
      <c r="CG14" s="402"/>
    </row>
    <row r="15" spans="2:85" ht="27.75" customHeight="1" thickBot="1" x14ac:dyDescent="0.25">
      <c r="B15" s="2499"/>
      <c r="C15" s="2494"/>
      <c r="D15" s="2464"/>
      <c r="E15" s="2464"/>
      <c r="F15" s="2464"/>
      <c r="G15" s="2428"/>
      <c r="H15" s="2428"/>
      <c r="I15" s="2429"/>
      <c r="J15" s="2464"/>
      <c r="K15" s="2464"/>
      <c r="L15" s="2428"/>
      <c r="M15" s="2466"/>
      <c r="N15" s="2450"/>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c r="BU15" s="402"/>
      <c r="BV15" s="402"/>
      <c r="BW15" s="402"/>
      <c r="BX15" s="402"/>
      <c r="BY15" s="402"/>
      <c r="BZ15" s="402"/>
      <c r="CA15" s="402"/>
      <c r="CB15" s="402"/>
      <c r="CC15" s="402"/>
      <c r="CD15" s="402"/>
      <c r="CE15" s="402"/>
      <c r="CF15" s="402"/>
      <c r="CG15" s="402"/>
    </row>
    <row r="16" spans="2:85" ht="30.75" customHeight="1" x14ac:dyDescent="0.2">
      <c r="B16" s="2456" t="str">
        <f>'POA-1'!D33</f>
        <v>1.1</v>
      </c>
      <c r="C16" s="2458" t="str">
        <f>PROYECTO!C51</f>
        <v>Plantación de Material Vegetal en sistema tradicional</v>
      </c>
      <c r="D16" s="2483"/>
      <c r="E16" s="2422" t="s">
        <v>1393</v>
      </c>
      <c r="F16" s="2495">
        <f>+IF(C16&lt;&gt;"",PROYECTO!H51,"")</f>
        <v>10</v>
      </c>
      <c r="G16" s="2467" t="e">
        <f>(F16)/$F$52</f>
        <v>#REF!</v>
      </c>
      <c r="H16" s="2419" t="str">
        <f>+PROYECTO!J51</f>
        <v>Sucre</v>
      </c>
      <c r="I16" s="915" t="str">
        <f>'POA-1'!H33</f>
        <v>1.1.1</v>
      </c>
      <c r="J16" s="1312" t="str">
        <f>'POA-1'!I33</f>
        <v>Aprestamiento del proyecto (Gestión)</v>
      </c>
      <c r="K16" s="764"/>
      <c r="L16" s="860" t="s">
        <v>1315</v>
      </c>
      <c r="M16" s="1315">
        <f>+FINANC!$G$12+(GESTION!$J$29*FINANC!$E$12)</f>
        <v>21013968.036746308</v>
      </c>
      <c r="N16" s="805" t="e">
        <f>+IF(M16&gt;0,$M$60,0%)</f>
        <v>#REF!</v>
      </c>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row>
    <row r="17" spans="2:85" ht="30.75" customHeight="1" x14ac:dyDescent="0.2">
      <c r="B17" s="2023"/>
      <c r="C17" s="2459"/>
      <c r="D17" s="2484"/>
      <c r="E17" s="2024"/>
      <c r="F17" s="2496"/>
      <c r="G17" s="2468"/>
      <c r="H17" s="2451"/>
      <c r="I17" s="916" t="str">
        <f>'POA-1'!H34</f>
        <v>1.1.2</v>
      </c>
      <c r="J17" s="1313" t="str">
        <f>'POA-1'!I34</f>
        <v>Mantenimiento</v>
      </c>
      <c r="K17" s="765"/>
      <c r="L17" s="87" t="s">
        <v>1318</v>
      </c>
      <c r="M17" s="1316">
        <f>'POA-1'!K34</f>
        <v>10</v>
      </c>
      <c r="N17" s="806" t="e">
        <f>+IF(M17&gt;0,$N$60,0%)</f>
        <v>#REF!</v>
      </c>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02"/>
      <c r="BX17" s="402"/>
      <c r="BY17" s="402"/>
      <c r="BZ17" s="402"/>
      <c r="CA17" s="402"/>
      <c r="CB17" s="402"/>
      <c r="CC17" s="402"/>
      <c r="CD17" s="402"/>
      <c r="CE17" s="402"/>
      <c r="CF17" s="402"/>
      <c r="CG17" s="402"/>
    </row>
    <row r="18" spans="2:85" ht="0.2" customHeight="1" x14ac:dyDescent="0.2">
      <c r="B18" s="2023"/>
      <c r="C18" s="2459"/>
      <c r="D18" s="2484"/>
      <c r="E18" s="2024"/>
      <c r="F18" s="2496"/>
      <c r="G18" s="2468"/>
      <c r="H18" s="2414" t="str">
        <f>+PROYECTO!N51</f>
        <v>San Benito Abad, San Marcos, Sucre, Caimito, La Union.</v>
      </c>
      <c r="I18" s="916" t="str">
        <f>'POA-1'!H35</f>
        <v>1.1.3</v>
      </c>
      <c r="J18" s="1313" t="str">
        <f>'POA-1'!I35</f>
        <v>Aislamiento</v>
      </c>
      <c r="K18" s="765"/>
      <c r="L18" s="861" t="s">
        <v>1314</v>
      </c>
      <c r="M18" s="1316">
        <f>'POA-1'!K35</f>
        <v>0</v>
      </c>
      <c r="N18" s="806">
        <f>+IF(M18&gt;0,$O$60,0%)</f>
        <v>0</v>
      </c>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402"/>
      <c r="BT18" s="402"/>
      <c r="BU18" s="402"/>
      <c r="BV18" s="402"/>
      <c r="BW18" s="402"/>
      <c r="BX18" s="402"/>
      <c r="BY18" s="402"/>
      <c r="BZ18" s="402"/>
      <c r="CA18" s="402"/>
      <c r="CB18" s="402"/>
      <c r="CC18" s="402"/>
      <c r="CD18" s="402"/>
      <c r="CE18" s="402"/>
      <c r="CF18" s="402"/>
      <c r="CG18" s="402"/>
    </row>
    <row r="19" spans="2:85" ht="30.75" customHeight="1" x14ac:dyDescent="0.2">
      <c r="B19" s="2023"/>
      <c r="C19" s="2459"/>
      <c r="D19" s="2484"/>
      <c r="E19" s="2024"/>
      <c r="F19" s="2496"/>
      <c r="G19" s="2468"/>
      <c r="H19" s="2414"/>
      <c r="I19" s="2470" t="str">
        <f>'POA-1'!H36</f>
        <v>1.1.3</v>
      </c>
      <c r="J19" s="2472" t="str">
        <f>'POA-1'!I36</f>
        <v>Divulgación, Capacitación y Seguimiento</v>
      </c>
      <c r="K19" s="766"/>
      <c r="L19" s="941" t="s">
        <v>1316</v>
      </c>
      <c r="M19" s="1317">
        <f>+GESTION!AF14</f>
        <v>0</v>
      </c>
      <c r="N19" s="942">
        <f>+IF(M19&gt;0,$AG$60,0%)</f>
        <v>0</v>
      </c>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02"/>
      <c r="BR19" s="402"/>
      <c r="BS19" s="402"/>
      <c r="BT19" s="402"/>
      <c r="BU19" s="402"/>
      <c r="BV19" s="402"/>
      <c r="BW19" s="402"/>
      <c r="BX19" s="402"/>
      <c r="BY19" s="402"/>
      <c r="BZ19" s="402"/>
      <c r="CA19" s="402"/>
      <c r="CB19" s="402"/>
      <c r="CC19" s="402"/>
      <c r="CD19" s="402"/>
      <c r="CE19" s="402"/>
      <c r="CF19" s="402"/>
      <c r="CG19" s="402"/>
    </row>
    <row r="20" spans="2:85" ht="30.75" customHeight="1" thickBot="1" x14ac:dyDescent="0.25">
      <c r="B20" s="2457"/>
      <c r="C20" s="2460"/>
      <c r="D20" s="2485"/>
      <c r="E20" s="2423"/>
      <c r="F20" s="2497"/>
      <c r="G20" s="2469"/>
      <c r="H20" s="2420"/>
      <c r="I20" s="2471"/>
      <c r="J20" s="2473"/>
      <c r="K20" s="894"/>
      <c r="L20" s="862" t="s">
        <v>1317</v>
      </c>
      <c r="M20" s="1318">
        <f>+GESTION!AG14</f>
        <v>0</v>
      </c>
      <c r="N20" s="807">
        <f>+IF(M20&gt;0,$AH$60,0%)</f>
        <v>0</v>
      </c>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2"/>
      <c r="BE20" s="402"/>
      <c r="BF20" s="402"/>
      <c r="BG20" s="402"/>
      <c r="BH20" s="402"/>
      <c r="BI20" s="402"/>
      <c r="BJ20" s="402"/>
      <c r="BK20" s="402"/>
      <c r="BL20" s="402"/>
      <c r="BM20" s="402"/>
      <c r="BN20" s="402"/>
      <c r="BO20" s="402"/>
      <c r="BP20" s="402"/>
      <c r="BQ20" s="402"/>
      <c r="BR20" s="402"/>
      <c r="BS20" s="402"/>
      <c r="BT20" s="402"/>
      <c r="BU20" s="402"/>
      <c r="BV20" s="402"/>
      <c r="BW20" s="402"/>
      <c r="BX20" s="402"/>
      <c r="BY20" s="402"/>
      <c r="BZ20" s="402"/>
      <c r="CA20" s="402"/>
      <c r="CB20" s="402"/>
      <c r="CC20" s="402"/>
      <c r="CD20" s="402"/>
      <c r="CE20" s="402"/>
      <c r="CF20" s="402"/>
      <c r="CG20" s="402"/>
    </row>
    <row r="21" spans="2:85" ht="30.75" hidden="1" customHeight="1" x14ac:dyDescent="0.2">
      <c r="B21" s="2456" t="str">
        <f>'POA-1'!D37</f>
        <v>1.1</v>
      </c>
      <c r="C21" s="2480" t="str">
        <f>PROYECTO!C52</f>
        <v>Plantación de Material Vegetal al azar o por núcleos</v>
      </c>
      <c r="D21" s="2483"/>
      <c r="E21" s="2422" t="s">
        <v>1393</v>
      </c>
      <c r="F21" s="2486">
        <f>+IF(C21&lt;&gt;"",PROYECTO!H52,"")</f>
        <v>0</v>
      </c>
      <c r="G21" s="2467" t="e">
        <f>(F21)/$F$52</f>
        <v>#REF!</v>
      </c>
      <c r="H21" s="2419">
        <f>+PROYECTO!L52</f>
        <v>0</v>
      </c>
      <c r="I21" s="917" t="str">
        <f>'POA-1'!H37</f>
        <v>1.1.1</v>
      </c>
      <c r="J21" s="512" t="str">
        <f>'POA-1'!I37</f>
        <v>Aprestamiento del proyecto (Gestión)</v>
      </c>
      <c r="K21" s="893"/>
      <c r="L21" s="943" t="str">
        <f>+L16</f>
        <v>Cumplimiento del Plan de Adquisiciones (contratación del presupuesto en $).</v>
      </c>
      <c r="M21" s="1060">
        <f>+FINANC!$G$13+(GESTION!$J$29*FINANC!$E$13)</f>
        <v>0</v>
      </c>
      <c r="N21" s="944">
        <f>+IF(M21&gt;0,$M$61,0%)</f>
        <v>0</v>
      </c>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c r="BT21" s="402"/>
      <c r="BU21" s="402"/>
      <c r="BV21" s="402"/>
      <c r="BW21" s="402"/>
      <c r="BX21" s="402"/>
      <c r="BY21" s="402"/>
      <c r="BZ21" s="402"/>
      <c r="CA21" s="402"/>
      <c r="CB21" s="402"/>
      <c r="CC21" s="402"/>
      <c r="CD21" s="402"/>
      <c r="CE21" s="402"/>
      <c r="CF21" s="402"/>
      <c r="CG21" s="402"/>
    </row>
    <row r="22" spans="2:85" ht="30.75" hidden="1" customHeight="1" x14ac:dyDescent="0.2">
      <c r="B22" s="2023"/>
      <c r="C22" s="2481"/>
      <c r="D22" s="2484"/>
      <c r="E22" s="2024"/>
      <c r="F22" s="2487"/>
      <c r="G22" s="2468"/>
      <c r="H22" s="2451"/>
      <c r="I22" s="916" t="str">
        <f>'POA-1'!H38</f>
        <v>1.1.2</v>
      </c>
      <c r="J22" s="505" t="str">
        <f>'POA-1'!I38</f>
        <v>Mantenimiento</v>
      </c>
      <c r="K22" s="765"/>
      <c r="L22" s="87" t="str">
        <f>+L17</f>
        <v>Hectáreas establecidas de sistemas forestales para la recuperación, conservación y protección de Recursos Naturales Renovables .</v>
      </c>
      <c r="M22" s="1059">
        <f>'POA-1'!K38</f>
        <v>0</v>
      </c>
      <c r="N22" s="806">
        <f>+IF(M22&gt;0,$N$61,0%)</f>
        <v>0</v>
      </c>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c r="BY22" s="402"/>
      <c r="BZ22" s="402"/>
      <c r="CA22" s="402"/>
      <c r="CB22" s="402"/>
      <c r="CC22" s="402"/>
      <c r="CD22" s="402"/>
      <c r="CE22" s="402"/>
      <c r="CF22" s="402"/>
      <c r="CG22" s="402"/>
    </row>
    <row r="23" spans="2:85" ht="0.2" hidden="1" customHeight="1" x14ac:dyDescent="0.2">
      <c r="B23" s="2023"/>
      <c r="C23" s="2481"/>
      <c r="D23" s="2484"/>
      <c r="E23" s="2024"/>
      <c r="F23" s="2487"/>
      <c r="G23" s="2468"/>
      <c r="H23" s="2414">
        <f>+PROYECTO!N52</f>
        <v>0</v>
      </c>
      <c r="I23" s="916" t="str">
        <f>'POA-1'!H39</f>
        <v>1.1.3</v>
      </c>
      <c r="J23" s="505" t="str">
        <f>'POA-1'!I39</f>
        <v>Aislamiento</v>
      </c>
      <c r="K23" s="765"/>
      <c r="L23" s="861" t="str">
        <f>+L18</f>
        <v>Hectáreas aisladas de sistemas forestales para la recuperación, conservación y protección de Recursos Naturales Renovables.</v>
      </c>
      <c r="M23" s="1059">
        <f>'POA-1'!K39</f>
        <v>0</v>
      </c>
      <c r="N23" s="806">
        <f>+IF(M23&gt;0,$O$61,0%)</f>
        <v>0</v>
      </c>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c r="BN23" s="402"/>
      <c r="BO23" s="402"/>
      <c r="BP23" s="402"/>
      <c r="BQ23" s="402"/>
      <c r="BR23" s="402"/>
      <c r="BS23" s="402"/>
      <c r="BT23" s="402"/>
      <c r="BU23" s="402"/>
      <c r="BV23" s="402"/>
      <c r="BW23" s="402"/>
      <c r="BX23" s="402"/>
      <c r="BY23" s="402"/>
      <c r="BZ23" s="402"/>
      <c r="CA23" s="402"/>
      <c r="CB23" s="402"/>
      <c r="CC23" s="402"/>
      <c r="CD23" s="402"/>
      <c r="CE23" s="402"/>
      <c r="CF23" s="402"/>
      <c r="CG23" s="402"/>
    </row>
    <row r="24" spans="2:85" ht="30.75" hidden="1" customHeight="1" x14ac:dyDescent="0.2">
      <c r="B24" s="2023"/>
      <c r="C24" s="2481"/>
      <c r="D24" s="2484"/>
      <c r="E24" s="2024"/>
      <c r="F24" s="2487"/>
      <c r="G24" s="2468"/>
      <c r="H24" s="2414"/>
      <c r="I24" s="2470" t="str">
        <f>'POA-1'!H40</f>
        <v>1.1.3</v>
      </c>
      <c r="J24" s="2474" t="str">
        <f>'POA-1'!I40</f>
        <v>Divulgación, Capacitación y Seguimiento</v>
      </c>
      <c r="K24" s="945"/>
      <c r="L24" s="941" t="str">
        <f>+L19</f>
        <v>Talleres de divulgación y capacitación de proyectos de recuperación, conservación y protección de Recursos Naturales Renovables.</v>
      </c>
      <c r="M24" s="973">
        <f>+GESTION!AF15</f>
        <v>0</v>
      </c>
      <c r="N24" s="942">
        <f>+IF(M24&gt;0,$AG$61,0%)</f>
        <v>0</v>
      </c>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c r="BN24" s="402"/>
      <c r="BO24" s="402"/>
      <c r="BP24" s="402"/>
      <c r="BQ24" s="402"/>
      <c r="BR24" s="402"/>
      <c r="BS24" s="402"/>
      <c r="BT24" s="402"/>
      <c r="BU24" s="402"/>
      <c r="BV24" s="402"/>
      <c r="BW24" s="402"/>
      <c r="BX24" s="402"/>
      <c r="BY24" s="402"/>
      <c r="BZ24" s="402"/>
      <c r="CA24" s="402"/>
      <c r="CB24" s="402"/>
      <c r="CC24" s="402"/>
      <c r="CD24" s="402"/>
      <c r="CE24" s="402"/>
      <c r="CF24" s="402"/>
      <c r="CG24" s="402"/>
    </row>
    <row r="25" spans="2:85" ht="30.75" hidden="1" customHeight="1" thickBot="1" x14ac:dyDescent="0.25">
      <c r="B25" s="2457"/>
      <c r="C25" s="2482"/>
      <c r="D25" s="2485"/>
      <c r="E25" s="2423"/>
      <c r="F25" s="2488"/>
      <c r="G25" s="2469"/>
      <c r="H25" s="2420"/>
      <c r="I25" s="2471"/>
      <c r="J25" s="2475"/>
      <c r="K25" s="946"/>
      <c r="L25" s="862" t="str">
        <f>+L20</f>
        <v>Informes de seguimiento a proyectos de recuperación, conservación y protección de Recursos Naturales Renovables.</v>
      </c>
      <c r="M25" s="974">
        <f>+GESTION!AG15</f>
        <v>0</v>
      </c>
      <c r="N25" s="807">
        <f>+IF(M25&gt;0,$AH$61,0%)</f>
        <v>0</v>
      </c>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c r="BE25" s="402"/>
      <c r="BF25" s="402"/>
      <c r="BG25" s="402"/>
      <c r="BH25" s="402"/>
      <c r="BI25" s="402"/>
      <c r="BJ25" s="402"/>
      <c r="BK25" s="402"/>
      <c r="BL25" s="402"/>
      <c r="BM25" s="402"/>
      <c r="BN25" s="402"/>
      <c r="BO25" s="402"/>
      <c r="BP25" s="402"/>
      <c r="BQ25" s="402"/>
      <c r="BR25" s="402"/>
      <c r="BS25" s="402"/>
      <c r="BT25" s="402"/>
      <c r="BU25" s="402"/>
      <c r="BV25" s="402"/>
      <c r="BW25" s="402"/>
      <c r="BX25" s="402"/>
      <c r="BY25" s="402"/>
      <c r="BZ25" s="402"/>
      <c r="CA25" s="402"/>
      <c r="CB25" s="402"/>
      <c r="CC25" s="402"/>
      <c r="CD25" s="402"/>
      <c r="CE25" s="402"/>
      <c r="CF25" s="402"/>
      <c r="CG25" s="402"/>
    </row>
    <row r="26" spans="2:85" ht="30.75" hidden="1" customHeight="1" x14ac:dyDescent="0.2">
      <c r="B26" s="2456" t="str">
        <f>'POA-1'!D41</f>
        <v>1.1</v>
      </c>
      <c r="C26" s="2480" t="str">
        <f>PROYECTO!C53</f>
        <v>Reforestación Protectora - Productora con Guadua</v>
      </c>
      <c r="D26" s="2483"/>
      <c r="E26" s="2422" t="s">
        <v>1393</v>
      </c>
      <c r="F26" s="2486">
        <f>+IF(C26&lt;&gt;"",PROYECTO!H53,"")</f>
        <v>0</v>
      </c>
      <c r="G26" s="2467" t="e">
        <f>(F26)/$F$52</f>
        <v>#REF!</v>
      </c>
      <c r="H26" s="2419">
        <f>+PROYECTO!L53</f>
        <v>0</v>
      </c>
      <c r="I26" s="917" t="str">
        <f>'POA-1'!H41</f>
        <v>1.1.1</v>
      </c>
      <c r="J26" s="512" t="str">
        <f>'POA-1'!I41</f>
        <v>Aprestamiento del proyecto (Gestión)</v>
      </c>
      <c r="K26" s="893"/>
      <c r="L26" s="943" t="str">
        <f>+L16</f>
        <v>Cumplimiento del Plan de Adquisiciones (contratación del presupuesto en $).</v>
      </c>
      <c r="M26" s="1060">
        <f>+FINANC!$G$14+(GESTION!$J$29*FINANC!$E$14)</f>
        <v>0</v>
      </c>
      <c r="N26" s="944">
        <f>+IF(M26&gt;0,$M$62,0%)</f>
        <v>0</v>
      </c>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02"/>
      <c r="BT26" s="402"/>
      <c r="BU26" s="402"/>
      <c r="BV26" s="402"/>
      <c r="BW26" s="402"/>
      <c r="BX26" s="402"/>
      <c r="BY26" s="402"/>
      <c r="BZ26" s="402"/>
      <c r="CA26" s="402"/>
      <c r="CB26" s="402"/>
      <c r="CC26" s="402"/>
      <c r="CD26" s="402"/>
      <c r="CE26" s="402"/>
      <c r="CF26" s="402"/>
      <c r="CG26" s="402"/>
    </row>
    <row r="27" spans="2:85" ht="30.75" hidden="1" customHeight="1" x14ac:dyDescent="0.2">
      <c r="B27" s="2023"/>
      <c r="C27" s="2481"/>
      <c r="D27" s="2484"/>
      <c r="E27" s="2024"/>
      <c r="F27" s="2487"/>
      <c r="G27" s="2468"/>
      <c r="H27" s="2451"/>
      <c r="I27" s="916" t="str">
        <f>'POA-1'!H42</f>
        <v>1.1.2</v>
      </c>
      <c r="J27" s="505" t="str">
        <f>'POA-1'!I42</f>
        <v>Mantenimiento</v>
      </c>
      <c r="K27" s="765"/>
      <c r="L27" s="87" t="str">
        <f>+L17</f>
        <v>Hectáreas establecidas de sistemas forestales para la recuperación, conservación y protección de Recursos Naturales Renovables .</v>
      </c>
      <c r="M27" s="1059">
        <f>'POA-1'!K42</f>
        <v>0</v>
      </c>
      <c r="N27" s="806">
        <f>+IF(M27&gt;0,$N$62,0%)</f>
        <v>0</v>
      </c>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402"/>
      <c r="BN27" s="402"/>
      <c r="BO27" s="402"/>
      <c r="BP27" s="402"/>
      <c r="BQ27" s="402"/>
      <c r="BR27" s="402"/>
      <c r="BS27" s="402"/>
      <c r="BT27" s="402"/>
      <c r="BU27" s="402"/>
      <c r="BV27" s="402"/>
      <c r="BW27" s="402"/>
      <c r="BX27" s="402"/>
      <c r="BY27" s="402"/>
      <c r="BZ27" s="402"/>
      <c r="CA27" s="402"/>
      <c r="CB27" s="402"/>
      <c r="CC27" s="402"/>
      <c r="CD27" s="402"/>
      <c r="CE27" s="402"/>
      <c r="CF27" s="402"/>
      <c r="CG27" s="402"/>
    </row>
    <row r="28" spans="2:85" ht="0.2" hidden="1" customHeight="1" x14ac:dyDescent="0.2">
      <c r="B28" s="2023"/>
      <c r="C28" s="2481"/>
      <c r="D28" s="2484"/>
      <c r="E28" s="2024"/>
      <c r="F28" s="2487"/>
      <c r="G28" s="2468"/>
      <c r="H28" s="2414">
        <f>+PROYECTO!N53</f>
        <v>0</v>
      </c>
      <c r="I28" s="916" t="str">
        <f>'POA-1'!H43</f>
        <v>1.1.3</v>
      </c>
      <c r="J28" s="505" t="str">
        <f>'POA-1'!I43</f>
        <v>Aislamiento</v>
      </c>
      <c r="K28" s="765"/>
      <c r="L28" s="861" t="str">
        <f>+L18</f>
        <v>Hectáreas aisladas de sistemas forestales para la recuperación, conservación y protección de Recursos Naturales Renovables.</v>
      </c>
      <c r="M28" s="1059">
        <f>'POA-1'!K43</f>
        <v>0</v>
      </c>
      <c r="N28" s="806">
        <f>+IF(M28&gt;0,$O$62,0%)</f>
        <v>0</v>
      </c>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c r="BV28" s="402"/>
      <c r="BW28" s="402"/>
      <c r="BX28" s="402"/>
      <c r="BY28" s="402"/>
      <c r="BZ28" s="402"/>
      <c r="CA28" s="402"/>
      <c r="CB28" s="402"/>
      <c r="CC28" s="402"/>
      <c r="CD28" s="402"/>
      <c r="CE28" s="402"/>
      <c r="CF28" s="402"/>
      <c r="CG28" s="402"/>
    </row>
    <row r="29" spans="2:85" ht="30.75" hidden="1" customHeight="1" x14ac:dyDescent="0.2">
      <c r="B29" s="2023"/>
      <c r="C29" s="2481"/>
      <c r="D29" s="2484"/>
      <c r="E29" s="2024"/>
      <c r="F29" s="2487"/>
      <c r="G29" s="2468"/>
      <c r="H29" s="2414"/>
      <c r="I29" s="2470" t="str">
        <f>'POA-1'!H44</f>
        <v>1.1.3</v>
      </c>
      <c r="J29" s="2474" t="str">
        <f>'POA-1'!I44</f>
        <v>Divulgación, Capacitación y Seguimiento</v>
      </c>
      <c r="K29" s="945"/>
      <c r="L29" s="941" t="str">
        <f>+L19</f>
        <v>Talleres de divulgación y capacitación de proyectos de recuperación, conservación y protección de Recursos Naturales Renovables.</v>
      </c>
      <c r="M29" s="973">
        <f>+GESTION!AF16</f>
        <v>0</v>
      </c>
      <c r="N29" s="942">
        <f>+IF(M29&gt;0,$AG$62,0%)</f>
        <v>0</v>
      </c>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c r="BI29" s="402"/>
      <c r="BJ29" s="402"/>
      <c r="BK29" s="402"/>
      <c r="BL29" s="402"/>
      <c r="BM29" s="402"/>
      <c r="BN29" s="402"/>
      <c r="BO29" s="402"/>
      <c r="BP29" s="402"/>
      <c r="BQ29" s="402"/>
      <c r="BR29" s="402"/>
      <c r="BS29" s="402"/>
      <c r="BT29" s="402"/>
      <c r="BU29" s="402"/>
      <c r="BV29" s="402"/>
      <c r="BW29" s="402"/>
      <c r="BX29" s="402"/>
      <c r="BY29" s="402"/>
      <c r="BZ29" s="402"/>
      <c r="CA29" s="402"/>
      <c r="CB29" s="402"/>
      <c r="CC29" s="402"/>
      <c r="CD29" s="402"/>
      <c r="CE29" s="402"/>
      <c r="CF29" s="402"/>
      <c r="CG29" s="402"/>
    </row>
    <row r="30" spans="2:85" ht="30.75" hidden="1" customHeight="1" thickBot="1" x14ac:dyDescent="0.25">
      <c r="B30" s="2457"/>
      <c r="C30" s="2482"/>
      <c r="D30" s="2485"/>
      <c r="E30" s="2423"/>
      <c r="F30" s="2488"/>
      <c r="G30" s="2469"/>
      <c r="H30" s="2420"/>
      <c r="I30" s="2471"/>
      <c r="J30" s="2475"/>
      <c r="K30" s="946"/>
      <c r="L30" s="862" t="str">
        <f>+L20</f>
        <v>Informes de seguimiento a proyectos de recuperación, conservación y protección de Recursos Naturales Renovables.</v>
      </c>
      <c r="M30" s="974">
        <f>+GESTION!AG16</f>
        <v>0</v>
      </c>
      <c r="N30" s="807">
        <f>+IF(M30&gt;0,$AH$62,0%)</f>
        <v>0</v>
      </c>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row>
    <row r="31" spans="2:85" ht="30.75" hidden="1" customHeight="1" x14ac:dyDescent="0.2">
      <c r="B31" s="2456" t="str">
        <f>'POA-1'!D45</f>
        <v>1.1</v>
      </c>
      <c r="C31" s="2480" t="str">
        <f>PROYECTO!C54</f>
        <v>Establecimiento de cobertura arbórea mediante Sistemas Agroforestales / Silvopastoriles (SAF/SSP)</v>
      </c>
      <c r="D31" s="2483"/>
      <c r="E31" s="2422" t="s">
        <v>1393</v>
      </c>
      <c r="F31" s="2486">
        <f>+IF(C31&lt;&gt;"",PROYECTO!H54,"")</f>
        <v>0</v>
      </c>
      <c r="G31" s="2467" t="e">
        <f>(F31)/$F$52</f>
        <v>#REF!</v>
      </c>
      <c r="H31" s="2419">
        <f>+PROYECTO!L54</f>
        <v>0</v>
      </c>
      <c r="I31" s="917" t="str">
        <f>'POA-1'!H45</f>
        <v>1.1.1</v>
      </c>
      <c r="J31" s="512" t="str">
        <f>'POA-1'!I45</f>
        <v>Aprestamiento del proyecto (Gestión)</v>
      </c>
      <c r="K31" s="893"/>
      <c r="L31" s="943" t="str">
        <f>+L16</f>
        <v>Cumplimiento del Plan de Adquisiciones (contratación del presupuesto en $).</v>
      </c>
      <c r="M31" s="1060">
        <f>+FINANC!$G$15+(GESTION!$J$29*FINANC!$E$15)</f>
        <v>0</v>
      </c>
      <c r="N31" s="944">
        <f>+IF(M31&gt;0,$M$63,0%)</f>
        <v>0</v>
      </c>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2"/>
      <c r="BD31" s="402"/>
      <c r="BE31" s="402"/>
      <c r="BF31" s="402"/>
      <c r="BG31" s="402"/>
      <c r="BH31" s="402"/>
      <c r="BI31" s="402"/>
      <c r="BJ31" s="402"/>
      <c r="BK31" s="402"/>
      <c r="BL31" s="402"/>
      <c r="BM31" s="402"/>
      <c r="BN31" s="402"/>
      <c r="BO31" s="402"/>
      <c r="BP31" s="402"/>
      <c r="BQ31" s="402"/>
      <c r="BR31" s="402"/>
      <c r="BS31" s="402"/>
      <c r="BT31" s="402"/>
      <c r="BU31" s="402"/>
      <c r="BV31" s="402"/>
      <c r="BW31" s="402"/>
      <c r="BX31" s="402"/>
      <c r="BY31" s="402"/>
      <c r="BZ31" s="402"/>
      <c r="CA31" s="402"/>
      <c r="CB31" s="402"/>
      <c r="CC31" s="402"/>
      <c r="CD31" s="402"/>
      <c r="CE31" s="402"/>
      <c r="CF31" s="402"/>
      <c r="CG31" s="402"/>
    </row>
    <row r="32" spans="2:85" ht="30.75" hidden="1" customHeight="1" x14ac:dyDescent="0.2">
      <c r="B32" s="2023"/>
      <c r="C32" s="2481"/>
      <c r="D32" s="2484"/>
      <c r="E32" s="2024"/>
      <c r="F32" s="2487"/>
      <c r="G32" s="2468"/>
      <c r="H32" s="2451"/>
      <c r="I32" s="916" t="str">
        <f>'POA-1'!H46</f>
        <v>1.1.2</v>
      </c>
      <c r="J32" s="505" t="str">
        <f>'POA-1'!I46</f>
        <v>Mantenimiento</v>
      </c>
      <c r="K32" s="765"/>
      <c r="L32" s="87" t="str">
        <f>+L17</f>
        <v>Hectáreas establecidas de sistemas forestales para la recuperación, conservación y protección de Recursos Naturales Renovables .</v>
      </c>
      <c r="M32" s="1059">
        <f>'POA-1'!K46</f>
        <v>0</v>
      </c>
      <c r="N32" s="806">
        <f>+IF(M32&gt;0,$N$63,0%)</f>
        <v>0</v>
      </c>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2"/>
    </row>
    <row r="33" spans="2:85" ht="0.2" hidden="1" customHeight="1" x14ac:dyDescent="0.2">
      <c r="B33" s="2023"/>
      <c r="C33" s="2481"/>
      <c r="D33" s="2484"/>
      <c r="E33" s="2024"/>
      <c r="F33" s="2487"/>
      <c r="G33" s="2468"/>
      <c r="H33" s="2414">
        <f>+PROYECTO!N54</f>
        <v>0</v>
      </c>
      <c r="I33" s="916" t="str">
        <f>'POA-1'!H47</f>
        <v>1.1.3</v>
      </c>
      <c r="J33" s="505" t="str">
        <f>'POA-1'!I47</f>
        <v>Aislamiento</v>
      </c>
      <c r="K33" s="765"/>
      <c r="L33" s="861" t="str">
        <f>+L18</f>
        <v>Hectáreas aisladas de sistemas forestales para la recuperación, conservación y protección de Recursos Naturales Renovables.</v>
      </c>
      <c r="M33" s="1059">
        <f>'POA-1'!K47</f>
        <v>0</v>
      </c>
      <c r="N33" s="806">
        <f>+IF(M33&gt;0,$O$63,0%)</f>
        <v>0</v>
      </c>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402"/>
      <c r="CG33" s="402"/>
    </row>
    <row r="34" spans="2:85" ht="30.75" hidden="1" customHeight="1" x14ac:dyDescent="0.2">
      <c r="B34" s="2023"/>
      <c r="C34" s="2481"/>
      <c r="D34" s="2484"/>
      <c r="E34" s="2024"/>
      <c r="F34" s="2487"/>
      <c r="G34" s="2468"/>
      <c r="H34" s="2414"/>
      <c r="I34" s="2470" t="str">
        <f>'POA-1'!H48</f>
        <v>1.1.3</v>
      </c>
      <c r="J34" s="2474" t="str">
        <f>'POA-1'!I48</f>
        <v>Divulgación, Capacitación y Seguimiento</v>
      </c>
      <c r="K34" s="945"/>
      <c r="L34" s="941" t="str">
        <f>+L19</f>
        <v>Talleres de divulgación y capacitación de proyectos de recuperación, conservación y protección de Recursos Naturales Renovables.</v>
      </c>
      <c r="M34" s="973">
        <f>+GESTION!AF17</f>
        <v>0</v>
      </c>
      <c r="N34" s="942">
        <f>+IF(M34&gt;0,$AG$63,0%)</f>
        <v>0</v>
      </c>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row>
    <row r="35" spans="2:85" ht="30.75" hidden="1" customHeight="1" thickBot="1" x14ac:dyDescent="0.25">
      <c r="B35" s="2457"/>
      <c r="C35" s="2482"/>
      <c r="D35" s="2485"/>
      <c r="E35" s="2423"/>
      <c r="F35" s="2488"/>
      <c r="G35" s="2469"/>
      <c r="H35" s="2420"/>
      <c r="I35" s="2471"/>
      <c r="J35" s="2475"/>
      <c r="K35" s="946"/>
      <c r="L35" s="862" t="str">
        <f>+L20</f>
        <v>Informes de seguimiento a proyectos de recuperación, conservación y protección de Recursos Naturales Renovables.</v>
      </c>
      <c r="M35" s="974">
        <f>+GESTION!AG17</f>
        <v>0</v>
      </c>
      <c r="N35" s="807">
        <f>+IF(M35&gt;0,$AH$63,0%)</f>
        <v>0</v>
      </c>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row>
    <row r="36" spans="2:85" ht="30.75" hidden="1" customHeight="1" x14ac:dyDescent="0.2">
      <c r="B36" s="2456" t="str">
        <f>'POA-1'!D49</f>
        <v>XX.1</v>
      </c>
      <c r="C36" s="2480" t="str">
        <f>PROYECTO!C55</f>
        <v>Cercas o Barreras Vivas (CV - BV)</v>
      </c>
      <c r="D36" s="2483"/>
      <c r="E36" s="2422" t="s">
        <v>1393</v>
      </c>
      <c r="F36" s="2486" t="e">
        <f>+IF(C36&lt;&gt;"",PROYECTO!H55,"")</f>
        <v>#REF!</v>
      </c>
      <c r="G36" s="2467" t="e">
        <f>(F36)/$F$52</f>
        <v>#REF!</v>
      </c>
      <c r="H36" s="2419">
        <f>+PROYECTO!L55</f>
        <v>0</v>
      </c>
      <c r="I36" s="915" t="str">
        <f>'POA-1'!H49</f>
        <v>XX.1.1</v>
      </c>
      <c r="J36" s="516" t="str">
        <f>'POA-1'!I49</f>
        <v>Aprestamiento del proyecto (Gestión)</v>
      </c>
      <c r="K36" s="764"/>
      <c r="L36" s="860" t="str">
        <f>+L16</f>
        <v>Cumplimiento del Plan de Adquisiciones (contratación del presupuesto en $).</v>
      </c>
      <c r="M36" s="1058" t="e">
        <f>+FINANC!$G$16+(GESTION!$J$29*FINANC!$E$16)</f>
        <v>#REF!</v>
      </c>
      <c r="N36" s="805" t="e">
        <f>+IF(M36&gt;0,$M$64,0%)</f>
        <v>#REF!</v>
      </c>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2"/>
      <c r="CF36" s="402"/>
      <c r="CG36" s="402"/>
    </row>
    <row r="37" spans="2:85" ht="30.75" hidden="1" customHeight="1" x14ac:dyDescent="0.2">
      <c r="B37" s="2023"/>
      <c r="C37" s="2481"/>
      <c r="D37" s="2484"/>
      <c r="E37" s="2024"/>
      <c r="F37" s="2487"/>
      <c r="G37" s="2468"/>
      <c r="H37" s="2414"/>
      <c r="I37" s="916" t="str">
        <f>'POA-1'!H50</f>
        <v>XX.1.2</v>
      </c>
      <c r="J37" s="505" t="str">
        <f>'POA-1'!I50</f>
        <v>Mantenimiento</v>
      </c>
      <c r="K37" s="765"/>
      <c r="L37" s="87" t="str">
        <f>+L17</f>
        <v>Hectáreas establecidas de sistemas forestales para la recuperación, conservación y protección de Recursos Naturales Renovables .</v>
      </c>
      <c r="M37" s="1059" t="e">
        <f>'POA-1'!K50</f>
        <v>#REF!</v>
      </c>
      <c r="N37" s="806" t="e">
        <f>+IF(M37&gt;0,$N$64,0%)</f>
        <v>#REF!</v>
      </c>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c r="BU37" s="402"/>
      <c r="BV37" s="402"/>
      <c r="BW37" s="402"/>
      <c r="BX37" s="402"/>
      <c r="BY37" s="402"/>
      <c r="BZ37" s="402"/>
      <c r="CA37" s="402"/>
      <c r="CB37" s="402"/>
      <c r="CC37" s="402"/>
      <c r="CD37" s="402"/>
      <c r="CE37" s="402"/>
      <c r="CF37" s="402"/>
      <c r="CG37" s="402"/>
    </row>
    <row r="38" spans="2:85" ht="30.75" hidden="1" customHeight="1" x14ac:dyDescent="0.2">
      <c r="B38" s="2023"/>
      <c r="C38" s="2481"/>
      <c r="D38" s="2484"/>
      <c r="E38" s="2024"/>
      <c r="F38" s="2487"/>
      <c r="G38" s="2468"/>
      <c r="H38" s="2414">
        <f>+PROYECTO!N55</f>
        <v>0</v>
      </c>
      <c r="I38" s="2470" t="str">
        <f>'POA-1'!H51</f>
        <v>XX.1.3</v>
      </c>
      <c r="J38" s="2474" t="str">
        <f>'POA-1'!I51</f>
        <v>Divulgación, Capacitación y Seguimiento</v>
      </c>
      <c r="K38" s="766"/>
      <c r="L38" s="941" t="str">
        <f>+L19</f>
        <v>Talleres de divulgación y capacitación de proyectos de recuperación, conservación y protección de Recursos Naturales Renovables.</v>
      </c>
      <c r="M38" s="973">
        <f>+GESTION!AF18</f>
        <v>0</v>
      </c>
      <c r="N38" s="942">
        <f>+IF(M38&gt;0,$AG$64,0%)</f>
        <v>0</v>
      </c>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c r="BU38" s="402"/>
      <c r="BV38" s="402"/>
      <c r="BW38" s="402"/>
      <c r="BX38" s="402"/>
      <c r="BY38" s="402"/>
      <c r="BZ38" s="402"/>
      <c r="CA38" s="402"/>
      <c r="CB38" s="402"/>
      <c r="CC38" s="402"/>
      <c r="CD38" s="402"/>
      <c r="CE38" s="402"/>
      <c r="CF38" s="402"/>
      <c r="CG38" s="402"/>
    </row>
    <row r="39" spans="2:85" ht="30.75" hidden="1" customHeight="1" thickBot="1" x14ac:dyDescent="0.25">
      <c r="B39" s="2457"/>
      <c r="C39" s="2482"/>
      <c r="D39" s="2485"/>
      <c r="E39" s="2423"/>
      <c r="F39" s="2488"/>
      <c r="G39" s="2469"/>
      <c r="H39" s="2420"/>
      <c r="I39" s="2471"/>
      <c r="J39" s="2475"/>
      <c r="K39" s="894"/>
      <c r="L39" s="862" t="str">
        <f>+L20</f>
        <v>Informes de seguimiento a proyectos de recuperación, conservación y protección de Recursos Naturales Renovables.</v>
      </c>
      <c r="M39" s="974">
        <f>+GESTION!AG18</f>
        <v>0</v>
      </c>
      <c r="N39" s="807">
        <f>+IF(M39&gt;0,$AH$64,0%)</f>
        <v>0</v>
      </c>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row>
    <row r="40" spans="2:85" ht="30.75" hidden="1" customHeight="1" x14ac:dyDescent="0.2">
      <c r="B40" s="2023" t="str">
        <f>'POA-1'!D52</f>
        <v>xx.1</v>
      </c>
      <c r="C40" s="2481" t="str">
        <f>PROYECTO!C56</f>
        <v>Enriquecimientos vegetales</v>
      </c>
      <c r="D40" s="2484"/>
      <c r="E40" s="2024" t="s">
        <v>1393</v>
      </c>
      <c r="F40" s="2487" t="e">
        <f>+IF(C40&lt;&gt;"",PROYECTO!H56,"")</f>
        <v>#REF!</v>
      </c>
      <c r="G40" s="2468" t="e">
        <f>(F40)/$F$52</f>
        <v>#REF!</v>
      </c>
      <c r="H40" s="2414">
        <f>+PROYECTO!L56</f>
        <v>0</v>
      </c>
      <c r="I40" s="917" t="str">
        <f>'POA-1'!H52</f>
        <v>xx.1.1</v>
      </c>
      <c r="J40" s="512" t="str">
        <f>'POA-1'!I52</f>
        <v>Aprestamiento del proyecto (Gestión)</v>
      </c>
      <c r="K40" s="893"/>
      <c r="L40" s="943" t="str">
        <f>+L16</f>
        <v>Cumplimiento del Plan de Adquisiciones (contratación del presupuesto en $).</v>
      </c>
      <c r="M40" s="1060" t="e">
        <f>+FINANC!$G$17+(GESTION!$J$29*FINANC!$E$17)</f>
        <v>#REF!</v>
      </c>
      <c r="N40" s="944" t="e">
        <f>+IF(M40&gt;0,$M$65,0%)</f>
        <v>#REF!</v>
      </c>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c r="BT40" s="402"/>
      <c r="BU40" s="402"/>
      <c r="BV40" s="402"/>
      <c r="BW40" s="402"/>
      <c r="BX40" s="402"/>
      <c r="BY40" s="402"/>
      <c r="BZ40" s="402"/>
      <c r="CA40" s="402"/>
      <c r="CB40" s="402"/>
      <c r="CC40" s="402"/>
      <c r="CD40" s="402"/>
      <c r="CE40" s="402"/>
      <c r="CF40" s="402"/>
      <c r="CG40" s="402"/>
    </row>
    <row r="41" spans="2:85" ht="30.75" hidden="1" customHeight="1" x14ac:dyDescent="0.2">
      <c r="B41" s="2023"/>
      <c r="C41" s="2481"/>
      <c r="D41" s="2484"/>
      <c r="E41" s="2024"/>
      <c r="F41" s="2487"/>
      <c r="G41" s="2468"/>
      <c r="H41" s="2451"/>
      <c r="I41" s="916" t="str">
        <f>'POA-1'!H53</f>
        <v>xx.1.2</v>
      </c>
      <c r="J41" s="505" t="str">
        <f>'POA-1'!I53</f>
        <v>Mantenimiento</v>
      </c>
      <c r="K41" s="765"/>
      <c r="L41" s="87" t="str">
        <f>+L17</f>
        <v>Hectáreas establecidas de sistemas forestales para la recuperación, conservación y protección de Recursos Naturales Renovables .</v>
      </c>
      <c r="M41" s="1059" t="e">
        <f>'POA-1'!K53</f>
        <v>#REF!</v>
      </c>
      <c r="N41" s="806" t="e">
        <f>+IF(M41&gt;0,$N$65,0%)</f>
        <v>#REF!</v>
      </c>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row>
    <row r="42" spans="2:85" ht="0.2" hidden="1" customHeight="1" x14ac:dyDescent="0.2">
      <c r="B42" s="2023"/>
      <c r="C42" s="2481"/>
      <c r="D42" s="2484"/>
      <c r="E42" s="2024"/>
      <c r="F42" s="2487"/>
      <c r="G42" s="2468"/>
      <c r="H42" s="2414">
        <f>+PROYECTO!N56</f>
        <v>0</v>
      </c>
      <c r="I42" s="916" t="str">
        <f>'POA-1'!H54</f>
        <v>xx.1.3</v>
      </c>
      <c r="J42" s="505" t="str">
        <f>'POA-1'!I54</f>
        <v>Aislamiento</v>
      </c>
      <c r="K42" s="765"/>
      <c r="L42" s="861" t="str">
        <f>+L18</f>
        <v>Hectáreas aisladas de sistemas forestales para la recuperación, conservación y protección de Recursos Naturales Renovables.</v>
      </c>
      <c r="M42" s="1059">
        <f>'POA-1'!K54</f>
        <v>0</v>
      </c>
      <c r="N42" s="806">
        <f>+IF(M42&gt;0,$O$65,0%)</f>
        <v>0</v>
      </c>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c r="BT42" s="402"/>
      <c r="BU42" s="402"/>
      <c r="BV42" s="402"/>
      <c r="BW42" s="402"/>
      <c r="BX42" s="402"/>
      <c r="BY42" s="402"/>
      <c r="BZ42" s="402"/>
      <c r="CA42" s="402"/>
      <c r="CB42" s="402"/>
      <c r="CC42" s="402"/>
      <c r="CD42" s="402"/>
      <c r="CE42" s="402"/>
      <c r="CF42" s="402"/>
      <c r="CG42" s="402"/>
    </row>
    <row r="43" spans="2:85" ht="30.75" hidden="1" customHeight="1" x14ac:dyDescent="0.2">
      <c r="B43" s="2023"/>
      <c r="C43" s="2481"/>
      <c r="D43" s="2484"/>
      <c r="E43" s="2024"/>
      <c r="F43" s="2487"/>
      <c r="G43" s="2468"/>
      <c r="H43" s="2414"/>
      <c r="I43" s="2470" t="str">
        <f>'POA-1'!H55</f>
        <v>xx.1.3</v>
      </c>
      <c r="J43" s="2474" t="str">
        <f>'POA-1'!I55</f>
        <v>Divulgación, Capacitación y Seguimiento</v>
      </c>
      <c r="K43" s="945"/>
      <c r="L43" s="941" t="str">
        <f>+L19</f>
        <v>Talleres de divulgación y capacitación de proyectos de recuperación, conservación y protección de Recursos Naturales Renovables.</v>
      </c>
      <c r="M43" s="973">
        <f>+GESTION!AF19</f>
        <v>0</v>
      </c>
      <c r="N43" s="942">
        <f>+IF(M43&gt;0,$AG$65,0%)</f>
        <v>0</v>
      </c>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c r="BT43" s="402"/>
      <c r="BU43" s="402"/>
      <c r="BV43" s="402"/>
      <c r="BW43" s="402"/>
      <c r="BX43" s="402"/>
      <c r="BY43" s="402"/>
      <c r="BZ43" s="402"/>
      <c r="CA43" s="402"/>
      <c r="CB43" s="402"/>
      <c r="CC43" s="402"/>
      <c r="CD43" s="402"/>
      <c r="CE43" s="402"/>
      <c r="CF43" s="402"/>
      <c r="CG43" s="402"/>
    </row>
    <row r="44" spans="2:85" ht="30.75" hidden="1" customHeight="1" thickBot="1" x14ac:dyDescent="0.25">
      <c r="B44" s="2023"/>
      <c r="C44" s="2481"/>
      <c r="D44" s="2484"/>
      <c r="E44" s="2024"/>
      <c r="F44" s="2487"/>
      <c r="G44" s="2468"/>
      <c r="H44" s="2414"/>
      <c r="I44" s="2516"/>
      <c r="J44" s="2475"/>
      <c r="K44" s="945"/>
      <c r="L44" s="941" t="str">
        <f>+L20</f>
        <v>Informes de seguimiento a proyectos de recuperación, conservación y protección de Recursos Naturales Renovables.</v>
      </c>
      <c r="M44" s="974">
        <f>+GESTION!AG19</f>
        <v>0</v>
      </c>
      <c r="N44" s="807">
        <f>+IF(M44&gt;0,$AH$65,0%)</f>
        <v>0</v>
      </c>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c r="BT44" s="402"/>
      <c r="BU44" s="402"/>
      <c r="BV44" s="402"/>
      <c r="BW44" s="402"/>
      <c r="BX44" s="402"/>
      <c r="BY44" s="402"/>
      <c r="BZ44" s="402"/>
      <c r="CA44" s="402"/>
      <c r="CB44" s="402"/>
      <c r="CC44" s="402"/>
      <c r="CD44" s="402"/>
      <c r="CE44" s="402"/>
      <c r="CF44" s="402"/>
      <c r="CG44" s="402"/>
    </row>
    <row r="45" spans="2:85" ht="30.75" hidden="1" customHeight="1" x14ac:dyDescent="0.2">
      <c r="B45" s="2456" t="str">
        <f>'POA-1'!D56</f>
        <v>xx.1</v>
      </c>
      <c r="C45" s="2480" t="str">
        <f>PROYECTO!C57</f>
        <v>Conservación de Bosque Natural - Aislamiento</v>
      </c>
      <c r="D45" s="2483"/>
      <c r="E45" s="2422" t="s">
        <v>1308</v>
      </c>
      <c r="F45" s="2517">
        <f>+IF(C45&lt;&gt;"",PROYECTO!H57,"")</f>
        <v>0</v>
      </c>
      <c r="G45" s="2520" t="e">
        <f>(F45)/$F$52</f>
        <v>#REF!</v>
      </c>
      <c r="H45" s="2419">
        <f>+PROYECTO!L57</f>
        <v>0</v>
      </c>
      <c r="I45" s="957" t="e">
        <f>'POA-1'!H56</f>
        <v>#REF!</v>
      </c>
      <c r="J45" s="516" t="str">
        <f>'POA-1'!I56</f>
        <v>Aprestamiento del proyecto (Gestión)</v>
      </c>
      <c r="K45" s="764"/>
      <c r="L45" s="860" t="str">
        <f>+L16</f>
        <v>Cumplimiento del Plan de Adquisiciones (contratación del presupuesto en $).</v>
      </c>
      <c r="M45" s="971">
        <f>+FINANC!$G$18+(GESTION!$J$29*FINANC!$E$18)</f>
        <v>0</v>
      </c>
      <c r="N45" s="805">
        <f>+IF(M45&gt;0,$M$66,0%)</f>
        <v>0</v>
      </c>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c r="BT45" s="402"/>
      <c r="BU45" s="402"/>
      <c r="BV45" s="402"/>
      <c r="BW45" s="402"/>
      <c r="BX45" s="402"/>
      <c r="BY45" s="402"/>
      <c r="BZ45" s="402"/>
      <c r="CA45" s="402"/>
      <c r="CB45" s="402"/>
      <c r="CC45" s="402"/>
      <c r="CD45" s="402"/>
      <c r="CE45" s="402"/>
      <c r="CF45" s="402"/>
      <c r="CG45" s="402"/>
    </row>
    <row r="46" spans="2:85" ht="30.75" hidden="1" customHeight="1" x14ac:dyDescent="0.2">
      <c r="B46" s="2023"/>
      <c r="C46" s="2481"/>
      <c r="D46" s="2484"/>
      <c r="E46" s="2024"/>
      <c r="F46" s="2518"/>
      <c r="G46" s="2521"/>
      <c r="H46" s="2414">
        <f>+PROYECTO!N57</f>
        <v>0</v>
      </c>
      <c r="I46" s="958" t="e">
        <f>'POA-1'!H57</f>
        <v>#REF!</v>
      </c>
      <c r="J46" s="505" t="str">
        <f>'POA-1'!I57</f>
        <v>Establecimiento</v>
      </c>
      <c r="K46" s="765"/>
      <c r="L46" s="87" t="str">
        <f>+L17</f>
        <v>Hectáreas establecidas de sistemas forestales para la recuperación, conservación y protección de Recursos Naturales Renovables .</v>
      </c>
      <c r="M46" s="972">
        <f>'POA-1'!K57</f>
        <v>0</v>
      </c>
      <c r="N46" s="806">
        <f>+IF(M46&gt;0,$N$66,0%)</f>
        <v>0</v>
      </c>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c r="BT46" s="402"/>
      <c r="BU46" s="402"/>
      <c r="BV46" s="402"/>
      <c r="BW46" s="402"/>
      <c r="BX46" s="402"/>
      <c r="BY46" s="402"/>
      <c r="BZ46" s="402"/>
      <c r="CA46" s="402"/>
      <c r="CB46" s="402"/>
      <c r="CC46" s="402"/>
      <c r="CD46" s="402"/>
      <c r="CE46" s="402"/>
      <c r="CF46" s="402"/>
      <c r="CG46" s="402"/>
    </row>
    <row r="47" spans="2:85" ht="30.75" hidden="1" customHeight="1" x14ac:dyDescent="0.2">
      <c r="B47" s="2023"/>
      <c r="C47" s="2481"/>
      <c r="D47" s="2484"/>
      <c r="E47" s="2024"/>
      <c r="F47" s="2518"/>
      <c r="G47" s="2468"/>
      <c r="H47" s="2414">
        <f>+PROYECTO!N57</f>
        <v>0</v>
      </c>
      <c r="I47" s="2470" t="e">
        <f>'POA-1'!H58</f>
        <v>#REF!</v>
      </c>
      <c r="J47" s="2474" t="str">
        <f>'POA-1'!I58</f>
        <v>Divulgación, Capacitación y Seguimiento</v>
      </c>
      <c r="K47" s="766"/>
      <c r="L47" s="941" t="str">
        <f>+L19</f>
        <v>Talleres de divulgación y capacitación de proyectos de recuperación, conservación y protección de Recursos Naturales Renovables.</v>
      </c>
      <c r="M47" s="973">
        <f>+GESTION!AF20</f>
        <v>0</v>
      </c>
      <c r="N47" s="942">
        <f>+IF(M47&gt;0,$AG$66,0%)</f>
        <v>0</v>
      </c>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c r="BT47" s="402"/>
      <c r="BU47" s="402"/>
      <c r="BV47" s="402"/>
      <c r="BW47" s="402"/>
      <c r="BX47" s="402"/>
      <c r="BY47" s="402"/>
      <c r="BZ47" s="402"/>
      <c r="CA47" s="402"/>
      <c r="CB47" s="402"/>
      <c r="CC47" s="402"/>
      <c r="CD47" s="402"/>
      <c r="CE47" s="402"/>
      <c r="CF47" s="402"/>
      <c r="CG47" s="402"/>
    </row>
    <row r="48" spans="2:85" ht="30.75" hidden="1" customHeight="1" thickBot="1" x14ac:dyDescent="0.25">
      <c r="B48" s="2457"/>
      <c r="C48" s="2482"/>
      <c r="D48" s="2485"/>
      <c r="E48" s="2423"/>
      <c r="F48" s="2519"/>
      <c r="G48" s="2469"/>
      <c r="H48" s="2420">
        <f>+PROYECTO!N59</f>
        <v>0</v>
      </c>
      <c r="I48" s="2471"/>
      <c r="J48" s="2475"/>
      <c r="K48" s="894"/>
      <c r="L48" s="862" t="str">
        <f>+L20</f>
        <v>Informes de seguimiento a proyectos de recuperación, conservación y protección de Recursos Naturales Renovables.</v>
      </c>
      <c r="M48" s="974">
        <f>+GESTION!AG20</f>
        <v>0</v>
      </c>
      <c r="N48" s="807">
        <f>+IF(M48&gt;0,$AH$66,0%)</f>
        <v>0</v>
      </c>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c r="BT48" s="402"/>
      <c r="BU48" s="402"/>
      <c r="BV48" s="402"/>
      <c r="BW48" s="402"/>
      <c r="BX48" s="402"/>
      <c r="BY48" s="402"/>
      <c r="BZ48" s="402"/>
      <c r="CA48" s="402"/>
      <c r="CB48" s="402"/>
      <c r="CC48" s="402"/>
      <c r="CD48" s="402"/>
      <c r="CE48" s="402"/>
      <c r="CF48" s="402"/>
      <c r="CG48" s="402"/>
    </row>
    <row r="49" spans="2:85" ht="39" customHeight="1" thickBot="1" x14ac:dyDescent="0.25">
      <c r="B49" s="2453" t="s">
        <v>1231</v>
      </c>
      <c r="C49" s="2454"/>
      <c r="D49" s="2454"/>
      <c r="E49" s="2454"/>
      <c r="F49" s="2455"/>
      <c r="G49" s="1061">
        <f>IFERROR((SUM(G16:G47)),0)</f>
        <v>0</v>
      </c>
      <c r="H49" s="872"/>
      <c r="I49" s="872"/>
      <c r="J49" s="872"/>
      <c r="K49" s="872"/>
      <c r="L49" s="872"/>
      <c r="M49" s="872"/>
      <c r="N49" s="1062" t="e">
        <f>SUM(N16:N48)</f>
        <v>#REF!</v>
      </c>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W49" s="402"/>
      <c r="BX49" s="402"/>
      <c r="BY49" s="402"/>
      <c r="BZ49" s="402"/>
      <c r="CA49" s="402"/>
      <c r="CB49" s="402"/>
      <c r="CC49" s="402"/>
      <c r="CD49" s="402"/>
      <c r="CE49" s="402"/>
      <c r="CF49" s="402"/>
      <c r="CG49" s="402"/>
    </row>
    <row r="50" spans="2:85" s="402" customFormat="1" x14ac:dyDescent="0.2"/>
    <row r="51" spans="2:85" s="402" customFormat="1" x14ac:dyDescent="0.2">
      <c r="M51" s="975"/>
    </row>
    <row r="52" spans="2:85" s="402" customFormat="1" ht="17.25" hidden="1" customHeight="1" thickBot="1" x14ac:dyDescent="0.25">
      <c r="F52" s="449" t="e">
        <f>SUM(F16:F47)</f>
        <v>#REF!</v>
      </c>
      <c r="L52" s="775"/>
      <c r="M52" s="779" t="s">
        <v>1245</v>
      </c>
      <c r="N52" s="780" t="s">
        <v>73</v>
      </c>
      <c r="P52" s="2447" t="s">
        <v>398</v>
      </c>
      <c r="Q52" s="2447"/>
      <c r="R52" s="2447"/>
      <c r="S52" s="2447"/>
      <c r="T52" s="2448"/>
      <c r="U52"/>
      <c r="V52" s="2447" t="s">
        <v>403</v>
      </c>
      <c r="W52" s="2447"/>
      <c r="X52" s="2447"/>
      <c r="Y52" s="2447"/>
      <c r="Z52" s="2448"/>
      <c r="AA52"/>
      <c r="AB52" s="2447" t="s">
        <v>981</v>
      </c>
      <c r="AC52" s="2447"/>
      <c r="AD52" s="2447"/>
      <c r="AE52" s="2447"/>
      <c r="AF52" s="2448"/>
    </row>
    <row r="53" spans="2:85" s="402" customFormat="1" ht="17.25" hidden="1" customHeight="1" x14ac:dyDescent="0.2">
      <c r="L53" s="776" t="s">
        <v>334</v>
      </c>
      <c r="M53" s="777" t="e">
        <f>+M16+M21+M26+M31+M36+M40+M45</f>
        <v>#REF!</v>
      </c>
      <c r="N53" s="782">
        <v>0.2</v>
      </c>
      <c r="P53" s="731" t="s">
        <v>435</v>
      </c>
      <c r="Q53" s="732" t="s">
        <v>434</v>
      </c>
      <c r="R53" s="731" t="s">
        <v>5</v>
      </c>
      <c r="S53" s="731" t="s">
        <v>436</v>
      </c>
      <c r="T53" s="733" t="s">
        <v>248</v>
      </c>
      <c r="U53"/>
      <c r="V53" s="731" t="s">
        <v>435</v>
      </c>
      <c r="W53" s="732" t="s">
        <v>434</v>
      </c>
      <c r="X53" s="731" t="s">
        <v>5</v>
      </c>
      <c r="Y53" s="731" t="s">
        <v>436</v>
      </c>
      <c r="Z53" s="733" t="s">
        <v>248</v>
      </c>
      <c r="AA53"/>
      <c r="AB53" s="731" t="s">
        <v>435</v>
      </c>
      <c r="AC53" s="732" t="s">
        <v>434</v>
      </c>
      <c r="AD53" s="731" t="s">
        <v>5</v>
      </c>
      <c r="AE53" s="731" t="s">
        <v>436</v>
      </c>
      <c r="AF53" s="733" t="s">
        <v>248</v>
      </c>
    </row>
    <row r="54" spans="2:85" s="402" customFormat="1" ht="17.25" hidden="1" customHeight="1" x14ac:dyDescent="0.2">
      <c r="L54" s="776" t="s">
        <v>335</v>
      </c>
      <c r="M54" s="777" t="e">
        <f>+M17+M22+M27+M32+M37+M41+M46</f>
        <v>#REF!</v>
      </c>
      <c r="N54" s="782">
        <f>+IF(FINANC!$C$20&gt;0,50%,70%)</f>
        <v>0.7</v>
      </c>
      <c r="P54" s="734" t="s">
        <v>632</v>
      </c>
      <c r="Q54" s="735" t="s">
        <v>631</v>
      </c>
      <c r="R54" s="734" t="s">
        <v>438</v>
      </c>
      <c r="S54" s="734" t="s">
        <v>440</v>
      </c>
      <c r="T54" s="736" t="s">
        <v>440</v>
      </c>
      <c r="U54"/>
      <c r="V54" s="734" t="s">
        <v>1083</v>
      </c>
      <c r="W54" s="735" t="s">
        <v>1082</v>
      </c>
      <c r="X54" s="734" t="s">
        <v>438</v>
      </c>
      <c r="Y54" s="734" t="s">
        <v>440</v>
      </c>
      <c r="Z54" s="736" t="s">
        <v>440</v>
      </c>
      <c r="AA54"/>
      <c r="AB54" s="734" t="s">
        <v>743</v>
      </c>
      <c r="AC54" s="737" t="s">
        <v>742</v>
      </c>
      <c r="AD54" s="734" t="s">
        <v>437</v>
      </c>
      <c r="AE54" s="734" t="s">
        <v>744</v>
      </c>
      <c r="AF54" s="736" t="s">
        <v>745</v>
      </c>
    </row>
    <row r="55" spans="2:85" s="402" customFormat="1" ht="17.25" hidden="1" customHeight="1" x14ac:dyDescent="0.2">
      <c r="L55" s="776" t="s">
        <v>216</v>
      </c>
      <c r="M55" s="778">
        <f>+M18+M23+M28+M33+M42</f>
        <v>0</v>
      </c>
      <c r="N55" s="782">
        <f>+IF(M55&gt;0,20%,0)</f>
        <v>0</v>
      </c>
      <c r="P55" s="734" t="s">
        <v>481</v>
      </c>
      <c r="Q55" s="735" t="s">
        <v>480</v>
      </c>
      <c r="R55" s="734" t="s">
        <v>438</v>
      </c>
      <c r="S55" s="734" t="s">
        <v>482</v>
      </c>
      <c r="T55" s="736" t="s">
        <v>483</v>
      </c>
      <c r="U55"/>
      <c r="V55" s="734" t="s">
        <v>1085</v>
      </c>
      <c r="W55" s="735" t="s">
        <v>1084</v>
      </c>
      <c r="X55" s="734" t="s">
        <v>438</v>
      </c>
      <c r="Y55" s="734" t="s">
        <v>440</v>
      </c>
      <c r="Z55" s="736" t="s">
        <v>440</v>
      </c>
      <c r="AA55"/>
      <c r="AB55" s="734" t="s">
        <v>719</v>
      </c>
      <c r="AC55" s="737" t="s">
        <v>718</v>
      </c>
      <c r="AD55" s="734" t="s">
        <v>437</v>
      </c>
      <c r="AE55" s="734" t="s">
        <v>720</v>
      </c>
      <c r="AF55" s="736" t="s">
        <v>721</v>
      </c>
    </row>
    <row r="56" spans="2:85" s="402" customFormat="1" ht="17.25" hidden="1" customHeight="1" x14ac:dyDescent="0.2">
      <c r="L56" s="2514" t="s">
        <v>418</v>
      </c>
      <c r="M56" s="778">
        <f>+M19+M24+M29+M34+M38+M43+M47</f>
        <v>0</v>
      </c>
      <c r="N56" s="782">
        <v>0.05</v>
      </c>
      <c r="P56" s="738" t="s">
        <v>560</v>
      </c>
      <c r="Q56" s="739" t="s">
        <v>559</v>
      </c>
      <c r="R56" s="738" t="s">
        <v>437</v>
      </c>
      <c r="S56" s="738" t="s">
        <v>561</v>
      </c>
      <c r="T56" s="740" t="s">
        <v>562</v>
      </c>
      <c r="U56"/>
      <c r="V56" s="734" t="s">
        <v>1067</v>
      </c>
      <c r="W56" s="735" t="s">
        <v>1066</v>
      </c>
      <c r="X56" s="734" t="s">
        <v>438</v>
      </c>
      <c r="Y56" s="734" t="s">
        <v>1068</v>
      </c>
      <c r="Z56" s="736" t="s">
        <v>1069</v>
      </c>
      <c r="AA56"/>
      <c r="AB56" s="734" t="s">
        <v>814</v>
      </c>
      <c r="AC56" s="737" t="s">
        <v>813</v>
      </c>
      <c r="AD56" s="734" t="s">
        <v>445</v>
      </c>
      <c r="AE56" s="734" t="s">
        <v>815</v>
      </c>
      <c r="AF56" s="736" t="s">
        <v>816</v>
      </c>
    </row>
    <row r="57" spans="2:85" s="402" customFormat="1" ht="19.5" hidden="1" customHeight="1" x14ac:dyDescent="0.2">
      <c r="L57" s="2515"/>
      <c r="M57" s="778">
        <f>+M20+M25+M30+M35+M39+M44+M48</f>
        <v>0</v>
      </c>
      <c r="N57" s="782">
        <v>0.05</v>
      </c>
      <c r="P57" s="734" t="s">
        <v>528</v>
      </c>
      <c r="Q57" s="735" t="s">
        <v>527</v>
      </c>
      <c r="R57" s="734" t="s">
        <v>441</v>
      </c>
      <c r="S57" s="734" t="s">
        <v>529</v>
      </c>
      <c r="T57" s="736" t="s">
        <v>530</v>
      </c>
      <c r="U57"/>
      <c r="V57" s="738" t="s">
        <v>1030</v>
      </c>
      <c r="W57" s="739" t="s">
        <v>1029</v>
      </c>
      <c r="X57" s="738" t="s">
        <v>441</v>
      </c>
      <c r="Y57" s="738" t="s">
        <v>541</v>
      </c>
      <c r="Z57" s="740" t="s">
        <v>1031</v>
      </c>
      <c r="AA57"/>
      <c r="AB57" s="734" t="s">
        <v>862</v>
      </c>
      <c r="AC57" s="737" t="s">
        <v>861</v>
      </c>
      <c r="AD57" s="734" t="s">
        <v>437</v>
      </c>
      <c r="AE57" s="734" t="s">
        <v>863</v>
      </c>
      <c r="AF57" s="736" t="s">
        <v>864</v>
      </c>
    </row>
    <row r="58" spans="2:85" s="402" customFormat="1" ht="19.5" hidden="1" customHeight="1" x14ac:dyDescent="0.2">
      <c r="N58" s="784">
        <f>SUM(N53:N56)</f>
        <v>0.95</v>
      </c>
      <c r="P58" s="794" t="s">
        <v>1137</v>
      </c>
      <c r="Q58" s="795" t="s">
        <v>469</v>
      </c>
      <c r="R58" s="796" t="s">
        <v>437</v>
      </c>
      <c r="S58" s="796" t="s">
        <v>470</v>
      </c>
      <c r="T58" s="797" t="s">
        <v>471</v>
      </c>
      <c r="U58" s="798"/>
      <c r="V58" s="796" t="s">
        <v>994</v>
      </c>
      <c r="W58" s="795" t="s">
        <v>993</v>
      </c>
      <c r="X58" s="796" t="s">
        <v>441</v>
      </c>
      <c r="Y58" s="796" t="s">
        <v>995</v>
      </c>
      <c r="Z58" s="797" t="s">
        <v>996</v>
      </c>
      <c r="AA58" s="798"/>
      <c r="AB58" s="799" t="s">
        <v>866</v>
      </c>
      <c r="AC58" s="742" t="s">
        <v>865</v>
      </c>
      <c r="AD58" s="799" t="s">
        <v>437</v>
      </c>
      <c r="AE58" s="799" t="s">
        <v>867</v>
      </c>
      <c r="AF58" s="800" t="s">
        <v>868</v>
      </c>
      <c r="AG58" s="500" t="s">
        <v>65</v>
      </c>
      <c r="AH58" s="402" t="s">
        <v>138</v>
      </c>
    </row>
    <row r="59" spans="2:85" s="402" customFormat="1" ht="19.5" hidden="1" customHeight="1" x14ac:dyDescent="0.2">
      <c r="M59" s="500" t="s">
        <v>1246</v>
      </c>
      <c r="N59" s="500" t="s">
        <v>1247</v>
      </c>
      <c r="O59" s="500" t="s">
        <v>1248</v>
      </c>
      <c r="P59" s="801" t="s">
        <v>634</v>
      </c>
      <c r="Q59" s="802" t="s">
        <v>633</v>
      </c>
      <c r="R59" s="801" t="s">
        <v>438</v>
      </c>
      <c r="S59" s="801" t="s">
        <v>440</v>
      </c>
      <c r="T59" s="803" t="s">
        <v>440</v>
      </c>
      <c r="U59" s="804"/>
      <c r="V59" s="801" t="s">
        <v>1006</v>
      </c>
      <c r="W59" s="802" t="s">
        <v>1005</v>
      </c>
      <c r="X59" s="801" t="s">
        <v>438</v>
      </c>
      <c r="Y59" s="801" t="s">
        <v>1007</v>
      </c>
      <c r="Z59" s="803" t="s">
        <v>1008</v>
      </c>
      <c r="AA59" s="804"/>
      <c r="AB59" s="801" t="s">
        <v>874</v>
      </c>
      <c r="AC59" s="789" t="s">
        <v>873</v>
      </c>
      <c r="AD59" s="801" t="s">
        <v>437</v>
      </c>
      <c r="AE59" s="801" t="s">
        <v>875</v>
      </c>
      <c r="AF59" s="803" t="s">
        <v>876</v>
      </c>
    </row>
    <row r="60" spans="2:85" s="402" customFormat="1" ht="19.5" hidden="1" customHeight="1" x14ac:dyDescent="0.2">
      <c r="L60" s="471" t="s">
        <v>211</v>
      </c>
      <c r="M60" s="781" t="e">
        <f>+(M16/$M$53)*$N$53</f>
        <v>#REF!</v>
      </c>
      <c r="N60" s="781" t="e">
        <f>+(M17/$M$54)*$N$54</f>
        <v>#REF!</v>
      </c>
      <c r="O60" s="781" t="e">
        <f>+(M18/$M$55)*$N$55</f>
        <v>#DIV/0!</v>
      </c>
      <c r="P60" s="785" t="s">
        <v>636</v>
      </c>
      <c r="Q60" s="786" t="s">
        <v>635</v>
      </c>
      <c r="R60" s="785" t="s">
        <v>438</v>
      </c>
      <c r="S60" s="785" t="s">
        <v>440</v>
      </c>
      <c r="T60" s="787" t="s">
        <v>440</v>
      </c>
      <c r="U60" s="788"/>
      <c r="V60" s="785" t="s">
        <v>998</v>
      </c>
      <c r="W60" s="786" t="s">
        <v>997</v>
      </c>
      <c r="X60" s="785" t="s">
        <v>437</v>
      </c>
      <c r="Y60" s="785" t="s">
        <v>999</v>
      </c>
      <c r="Z60" s="787" t="s">
        <v>1000</v>
      </c>
      <c r="AA60" s="788"/>
      <c r="AB60" s="790" t="s">
        <v>878</v>
      </c>
      <c r="AC60" s="791" t="s">
        <v>877</v>
      </c>
      <c r="AD60" s="790" t="s">
        <v>437</v>
      </c>
      <c r="AE60" s="790" t="s">
        <v>879</v>
      </c>
      <c r="AF60" s="792" t="s">
        <v>880</v>
      </c>
      <c r="AG60" s="976" t="e">
        <f>+(M19/$M$56)*$N$56</f>
        <v>#DIV/0!</v>
      </c>
      <c r="AH60" s="976" t="e">
        <f>+(M20/$M$57)*$N$57</f>
        <v>#DIV/0!</v>
      </c>
    </row>
    <row r="61" spans="2:85" s="402" customFormat="1" ht="19.5" hidden="1" customHeight="1" x14ac:dyDescent="0.2">
      <c r="L61" s="471" t="s">
        <v>311</v>
      </c>
      <c r="M61" s="781" t="e">
        <f>+(M21/$M$53)*$N$53</f>
        <v>#REF!</v>
      </c>
      <c r="N61" s="781" t="e">
        <f>+(M22/$M$54)*$N$54</f>
        <v>#REF!</v>
      </c>
      <c r="O61" s="781" t="e">
        <f>+(M23/$M$55)*$N$55</f>
        <v>#DIV/0!</v>
      </c>
      <c r="P61" s="785" t="s">
        <v>638</v>
      </c>
      <c r="Q61" s="786" t="s">
        <v>637</v>
      </c>
      <c r="R61" s="785" t="s">
        <v>438</v>
      </c>
      <c r="S61" s="785" t="s">
        <v>440</v>
      </c>
      <c r="T61" s="787" t="s">
        <v>440</v>
      </c>
      <c r="U61" s="788"/>
      <c r="V61" s="785" t="s">
        <v>1014</v>
      </c>
      <c r="W61" s="786" t="s">
        <v>1013</v>
      </c>
      <c r="X61" s="785" t="s">
        <v>441</v>
      </c>
      <c r="Y61" s="785" t="s">
        <v>1015</v>
      </c>
      <c r="Z61" s="787" t="s">
        <v>1016</v>
      </c>
      <c r="AA61" s="788"/>
      <c r="AB61" s="785" t="s">
        <v>798</v>
      </c>
      <c r="AC61" s="789" t="s">
        <v>797</v>
      </c>
      <c r="AD61" s="785" t="s">
        <v>438</v>
      </c>
      <c r="AE61" s="785" t="s">
        <v>799</v>
      </c>
      <c r="AF61" s="787" t="s">
        <v>800</v>
      </c>
      <c r="AG61" s="976" t="e">
        <f>+(M24/$M$56)*$N$56</f>
        <v>#DIV/0!</v>
      </c>
      <c r="AH61" s="976" t="e">
        <f>+(M25/$M$57)*$N$57</f>
        <v>#DIV/0!</v>
      </c>
    </row>
    <row r="62" spans="2:85" s="402" customFormat="1" ht="19.5" hidden="1" customHeight="1" x14ac:dyDescent="0.2">
      <c r="L62" s="793" t="s">
        <v>1249</v>
      </c>
      <c r="M62" s="781" t="e">
        <f>+(M26/$M$53)*$N$53</f>
        <v>#REF!</v>
      </c>
      <c r="N62" s="781" t="e">
        <f>+(M27/$M$54)*$N$54</f>
        <v>#REF!</v>
      </c>
      <c r="O62" s="781" t="e">
        <f>+(M28/$M$55)*$N$55</f>
        <v>#DIV/0!</v>
      </c>
      <c r="P62" s="785" t="s">
        <v>640</v>
      </c>
      <c r="Q62" s="786" t="s">
        <v>639</v>
      </c>
      <c r="R62" s="785" t="s">
        <v>438</v>
      </c>
      <c r="S62" s="785" t="s">
        <v>440</v>
      </c>
      <c r="T62" s="787" t="s">
        <v>440</v>
      </c>
      <c r="U62" s="788"/>
      <c r="V62" s="785" t="s">
        <v>1010</v>
      </c>
      <c r="W62" s="786" t="s">
        <v>1009</v>
      </c>
      <c r="X62" s="785" t="s">
        <v>441</v>
      </c>
      <c r="Y62" s="785" t="s">
        <v>1011</v>
      </c>
      <c r="Z62" s="787" t="s">
        <v>1012</v>
      </c>
      <c r="AA62" s="788"/>
      <c r="AB62" s="785" t="s">
        <v>922</v>
      </c>
      <c r="AC62" s="789" t="s">
        <v>921</v>
      </c>
      <c r="AD62" s="785" t="s">
        <v>437</v>
      </c>
      <c r="AE62" s="785" t="s">
        <v>923</v>
      </c>
      <c r="AF62" s="787" t="s">
        <v>924</v>
      </c>
      <c r="AG62" s="976" t="e">
        <f>+(M29/$M$56)*$N$56</f>
        <v>#DIV/0!</v>
      </c>
      <c r="AH62" s="976" t="e">
        <f>+(M30/$M$57)*$N$57</f>
        <v>#DIV/0!</v>
      </c>
    </row>
    <row r="63" spans="2:85" s="402" customFormat="1" ht="19.5" hidden="1" customHeight="1" x14ac:dyDescent="0.2">
      <c r="L63" s="471" t="s">
        <v>271</v>
      </c>
      <c r="M63" s="781" t="e">
        <f>+(M31/$M$53)*$N$53</f>
        <v>#REF!</v>
      </c>
      <c r="N63" s="781" t="e">
        <f>+(M32/$M$54)*$N$54</f>
        <v>#REF!</v>
      </c>
      <c r="O63" s="781" t="e">
        <f>+(M33/$M$55)*$N$55</f>
        <v>#DIV/0!</v>
      </c>
      <c r="P63" s="785" t="s">
        <v>540</v>
      </c>
      <c r="Q63" s="786" t="s">
        <v>539</v>
      </c>
      <c r="R63" s="785" t="s">
        <v>438</v>
      </c>
      <c r="S63" s="785" t="s">
        <v>541</v>
      </c>
      <c r="T63" s="787" t="s">
        <v>542</v>
      </c>
      <c r="U63" s="788"/>
      <c r="V63" s="785" t="s">
        <v>1139</v>
      </c>
      <c r="W63" s="786" t="s">
        <v>1027</v>
      </c>
      <c r="X63" s="785" t="s">
        <v>438</v>
      </c>
      <c r="Y63" s="785" t="s">
        <v>1028</v>
      </c>
      <c r="Z63" s="787" t="s">
        <v>1140</v>
      </c>
      <c r="AA63" s="788"/>
      <c r="AB63" s="785" t="s">
        <v>858</v>
      </c>
      <c r="AC63" s="789" t="s">
        <v>857</v>
      </c>
      <c r="AD63" s="785" t="s">
        <v>437</v>
      </c>
      <c r="AE63" s="785" t="s">
        <v>859</v>
      </c>
      <c r="AF63" s="787" t="s">
        <v>860</v>
      </c>
      <c r="AG63" s="976" t="e">
        <f>+(M34/$M$56)*$N$56</f>
        <v>#DIV/0!</v>
      </c>
      <c r="AH63" s="976" t="e">
        <f>+(M35/$M$57)*$N$57</f>
        <v>#DIV/0!</v>
      </c>
    </row>
    <row r="64" spans="2:85" s="402" customFormat="1" ht="19.5" hidden="1" customHeight="1" x14ac:dyDescent="0.2">
      <c r="L64" s="471" t="s">
        <v>212</v>
      </c>
      <c r="M64" s="781" t="e">
        <f>+(M36/$M$53)*$N$53</f>
        <v>#REF!</v>
      </c>
      <c r="N64" s="781" t="e">
        <f>+(M37/$M$54)*$N$54</f>
        <v>#REF!</v>
      </c>
      <c r="O64" s="781">
        <v>0</v>
      </c>
      <c r="P64" s="785" t="s">
        <v>450</v>
      </c>
      <c r="Q64" s="786" t="s">
        <v>449</v>
      </c>
      <c r="R64" s="785" t="s">
        <v>438</v>
      </c>
      <c r="S64" s="785" t="s">
        <v>451</v>
      </c>
      <c r="T64" s="787" t="s">
        <v>452</v>
      </c>
      <c r="U64" s="788"/>
      <c r="V64" s="785" t="s">
        <v>1071</v>
      </c>
      <c r="W64" s="786" t="s">
        <v>1070</v>
      </c>
      <c r="X64" s="785" t="s">
        <v>438</v>
      </c>
      <c r="Y64" s="785" t="s">
        <v>1072</v>
      </c>
      <c r="Z64" s="787" t="s">
        <v>1073</v>
      </c>
      <c r="AA64" s="788"/>
      <c r="AB64" s="785" t="s">
        <v>854</v>
      </c>
      <c r="AC64" s="789" t="s">
        <v>853</v>
      </c>
      <c r="AD64" s="785" t="s">
        <v>437</v>
      </c>
      <c r="AE64" s="785" t="s">
        <v>855</v>
      </c>
      <c r="AF64" s="787" t="s">
        <v>856</v>
      </c>
      <c r="AG64" s="976" t="e">
        <f>+(M38/$M$56)*$N$56</f>
        <v>#DIV/0!</v>
      </c>
      <c r="AH64" s="976" t="e">
        <f>+(M39/$M$57)*$N$57</f>
        <v>#DIV/0!</v>
      </c>
    </row>
    <row r="65" spans="12:34" s="402" customFormat="1" ht="19.5" hidden="1" customHeight="1" x14ac:dyDescent="0.2">
      <c r="L65" s="471" t="s">
        <v>270</v>
      </c>
      <c r="M65" s="781" t="e">
        <f>+(M40/$M$53)*$N$53</f>
        <v>#REF!</v>
      </c>
      <c r="N65" s="781" t="e">
        <f>+(M41/$M$54)*$N$54</f>
        <v>#REF!</v>
      </c>
      <c r="O65" s="781" t="e">
        <f>+(M42/$M$55)*$N$55</f>
        <v>#DIV/0!</v>
      </c>
      <c r="P65" s="785" t="s">
        <v>454</v>
      </c>
      <c r="Q65" s="786" t="s">
        <v>453</v>
      </c>
      <c r="R65" s="785" t="s">
        <v>438</v>
      </c>
      <c r="S65" s="785" t="s">
        <v>455</v>
      </c>
      <c r="T65" s="787" t="s">
        <v>456</v>
      </c>
      <c r="U65" s="788"/>
      <c r="V65" s="785" t="s">
        <v>1033</v>
      </c>
      <c r="W65" s="786" t="s">
        <v>1032</v>
      </c>
      <c r="X65" s="785" t="s">
        <v>437</v>
      </c>
      <c r="Y65" s="785" t="s">
        <v>1034</v>
      </c>
      <c r="Z65" s="787" t="s">
        <v>1035</v>
      </c>
      <c r="AA65" s="788"/>
      <c r="AB65" s="785" t="s">
        <v>727</v>
      </c>
      <c r="AC65" s="789" t="s">
        <v>726</v>
      </c>
      <c r="AD65" s="785" t="s">
        <v>437</v>
      </c>
      <c r="AE65" s="785" t="s">
        <v>728</v>
      </c>
      <c r="AF65" s="787" t="s">
        <v>729</v>
      </c>
      <c r="AG65" s="976" t="e">
        <f>+(M43/$M$56)*$N$56</f>
        <v>#DIV/0!</v>
      </c>
      <c r="AH65" s="976" t="e">
        <f>+(M44/$M$57)*$N$57</f>
        <v>#DIV/0!</v>
      </c>
    </row>
    <row r="66" spans="12:34" s="402" customFormat="1" ht="19.5" hidden="1" customHeight="1" x14ac:dyDescent="0.2">
      <c r="L66" s="471" t="s">
        <v>214</v>
      </c>
      <c r="M66" s="781" t="e">
        <f>+(M45/$M$53)*$N$53</f>
        <v>#REF!</v>
      </c>
      <c r="N66" s="781" t="e">
        <f>+(M46/$M$54)*$N$54</f>
        <v>#REF!</v>
      </c>
      <c r="O66" s="781">
        <v>0</v>
      </c>
      <c r="P66" s="783">
        <f t="shared" ref="P66:AF66" si="0">SUM(P59:P65)</f>
        <v>0</v>
      </c>
      <c r="Q66" s="783">
        <f t="shared" si="0"/>
        <v>0</v>
      </c>
      <c r="R66" s="783">
        <f t="shared" si="0"/>
        <v>0</v>
      </c>
      <c r="S66" s="783">
        <f t="shared" si="0"/>
        <v>0</v>
      </c>
      <c r="T66" s="783">
        <f t="shared" si="0"/>
        <v>0</v>
      </c>
      <c r="U66" s="783">
        <f t="shared" si="0"/>
        <v>0</v>
      </c>
      <c r="V66" s="783">
        <f t="shared" si="0"/>
        <v>0</v>
      </c>
      <c r="W66" s="783">
        <f t="shared" si="0"/>
        <v>0</v>
      </c>
      <c r="X66" s="783">
        <f t="shared" si="0"/>
        <v>0</v>
      </c>
      <c r="Y66" s="783">
        <f t="shared" si="0"/>
        <v>0</v>
      </c>
      <c r="Z66" s="783">
        <f t="shared" si="0"/>
        <v>0</v>
      </c>
      <c r="AA66" s="783">
        <f t="shared" si="0"/>
        <v>0</v>
      </c>
      <c r="AB66" s="783">
        <f t="shared" si="0"/>
        <v>0</v>
      </c>
      <c r="AC66" s="783">
        <f t="shared" si="0"/>
        <v>0</v>
      </c>
      <c r="AD66" s="783">
        <f t="shared" si="0"/>
        <v>0</v>
      </c>
      <c r="AE66" s="783">
        <f t="shared" si="0"/>
        <v>0</v>
      </c>
      <c r="AF66" s="783">
        <f t="shared" si="0"/>
        <v>0</v>
      </c>
      <c r="AG66" s="976" t="e">
        <f>+(M47/$M$56)*$N$56</f>
        <v>#DIV/0!</v>
      </c>
      <c r="AH66" s="976" t="e">
        <f>+(M48/$M$57)*$N$57</f>
        <v>#DIV/0!</v>
      </c>
    </row>
    <row r="67" spans="12:34" s="402" customFormat="1" ht="19.5" hidden="1" customHeight="1" x14ac:dyDescent="0.2">
      <c r="M67" s="783" t="e">
        <f>SUM(M60:M66)</f>
        <v>#REF!</v>
      </c>
      <c r="N67" s="783" t="e">
        <f>SUM(N60:N66)</f>
        <v>#REF!</v>
      </c>
      <c r="O67" s="783" t="e">
        <f>SUM(O60:O66)</f>
        <v>#DIV/0!</v>
      </c>
      <c r="P67" s="734" t="s">
        <v>602</v>
      </c>
      <c r="Q67" s="735" t="s">
        <v>601</v>
      </c>
      <c r="R67" s="734" t="s">
        <v>445</v>
      </c>
      <c r="S67" s="734" t="s">
        <v>603</v>
      </c>
      <c r="T67" s="736" t="s">
        <v>604</v>
      </c>
      <c r="U67"/>
      <c r="V67" s="738" t="s">
        <v>1075</v>
      </c>
      <c r="W67" s="739" t="s">
        <v>1074</v>
      </c>
      <c r="X67" s="738" t="s">
        <v>437</v>
      </c>
      <c r="Y67" s="738" t="s">
        <v>1076</v>
      </c>
      <c r="Z67" s="740" t="s">
        <v>1077</v>
      </c>
      <c r="AA67"/>
      <c r="AB67" s="734" t="s">
        <v>731</v>
      </c>
      <c r="AC67" s="737" t="s">
        <v>730</v>
      </c>
      <c r="AD67" s="734" t="s">
        <v>437</v>
      </c>
      <c r="AE67" s="734" t="s">
        <v>732</v>
      </c>
      <c r="AF67" s="736" t="s">
        <v>733</v>
      </c>
      <c r="AG67" s="977"/>
      <c r="AH67" s="977"/>
    </row>
    <row r="68" spans="12:34" s="402" customFormat="1" ht="19.5" hidden="1" customHeight="1" x14ac:dyDescent="0.2">
      <c r="P68" s="734" t="s">
        <v>625</v>
      </c>
      <c r="Q68" s="735" t="s">
        <v>624</v>
      </c>
      <c r="R68" s="734" t="s">
        <v>443</v>
      </c>
      <c r="S68" s="734" t="s">
        <v>447</v>
      </c>
      <c r="T68" s="736" t="s">
        <v>626</v>
      </c>
      <c r="U68"/>
      <c r="V68" s="734" t="s">
        <v>1087</v>
      </c>
      <c r="W68" s="735" t="s">
        <v>1086</v>
      </c>
      <c r="X68" s="734" t="s">
        <v>438</v>
      </c>
      <c r="Y68" s="734" t="s">
        <v>440</v>
      </c>
      <c r="Z68" s="736" t="s">
        <v>440</v>
      </c>
      <c r="AA68"/>
      <c r="AB68" s="734" t="s">
        <v>811</v>
      </c>
      <c r="AC68" s="737" t="s">
        <v>810</v>
      </c>
      <c r="AD68" s="734" t="s">
        <v>437</v>
      </c>
      <c r="AE68" s="734" t="s">
        <v>812</v>
      </c>
      <c r="AF68" s="736" t="s">
        <v>1146</v>
      </c>
      <c r="AG68" s="977"/>
      <c r="AH68" s="977"/>
    </row>
    <row r="69" spans="12:34" s="402" customFormat="1" ht="19.5" hidden="1" customHeight="1" x14ac:dyDescent="0.2">
      <c r="P69" s="734" t="s">
        <v>628</v>
      </c>
      <c r="Q69" s="735" t="s">
        <v>627</v>
      </c>
      <c r="R69" s="734" t="s">
        <v>437</v>
      </c>
      <c r="S69" s="734" t="s">
        <v>629</v>
      </c>
      <c r="T69" s="736" t="s">
        <v>630</v>
      </c>
      <c r="U69"/>
      <c r="V69" s="734" t="s">
        <v>1079</v>
      </c>
      <c r="W69" s="735" t="s">
        <v>1078</v>
      </c>
      <c r="X69" s="734" t="s">
        <v>442</v>
      </c>
      <c r="Y69" s="734" t="s">
        <v>1080</v>
      </c>
      <c r="Z69" s="736" t="s">
        <v>1081</v>
      </c>
      <c r="AA69"/>
      <c r="AB69" s="734" t="s">
        <v>808</v>
      </c>
      <c r="AC69" s="737" t="s">
        <v>807</v>
      </c>
      <c r="AD69" s="734" t="s">
        <v>438</v>
      </c>
      <c r="AE69" s="734" t="s">
        <v>809</v>
      </c>
      <c r="AF69" s="736" t="s">
        <v>1145</v>
      </c>
    </row>
    <row r="70" spans="12:34" s="402" customFormat="1" ht="19.5" customHeight="1" x14ac:dyDescent="0.2">
      <c r="P70" s="734" t="s">
        <v>458</v>
      </c>
      <c r="Q70" s="735" t="s">
        <v>457</v>
      </c>
      <c r="R70" s="734" t="s">
        <v>438</v>
      </c>
      <c r="S70" s="734" t="s">
        <v>459</v>
      </c>
      <c r="T70" s="736" t="s">
        <v>460</v>
      </c>
      <c r="U70"/>
      <c r="V70" s="734" t="s">
        <v>1002</v>
      </c>
      <c r="W70" s="735" t="s">
        <v>1001</v>
      </c>
      <c r="X70" s="734" t="s">
        <v>441</v>
      </c>
      <c r="Y70" s="734" t="s">
        <v>1003</v>
      </c>
      <c r="Z70" s="736" t="s">
        <v>1004</v>
      </c>
      <c r="AA70"/>
      <c r="AB70" s="734" t="s">
        <v>958</v>
      </c>
      <c r="AC70" s="737" t="s">
        <v>957</v>
      </c>
      <c r="AD70" s="734" t="s">
        <v>437</v>
      </c>
      <c r="AE70" s="734" t="s">
        <v>959</v>
      </c>
      <c r="AF70" s="736" t="s">
        <v>960</v>
      </c>
    </row>
    <row r="71" spans="12:34" s="402" customFormat="1" ht="19.5" customHeight="1" x14ac:dyDescent="0.2">
      <c r="P71" s="734" t="s">
        <v>584</v>
      </c>
      <c r="Q71" s="735" t="s">
        <v>583</v>
      </c>
      <c r="R71" s="734" t="s">
        <v>437</v>
      </c>
      <c r="S71" s="734" t="s">
        <v>585</v>
      </c>
      <c r="T71" s="736" t="s">
        <v>586</v>
      </c>
      <c r="U71"/>
      <c r="V71" s="734" t="s">
        <v>1018</v>
      </c>
      <c r="W71" s="735" t="s">
        <v>1017</v>
      </c>
      <c r="X71" s="734" t="s">
        <v>437</v>
      </c>
      <c r="Y71" s="734" t="s">
        <v>1019</v>
      </c>
      <c r="Z71" s="736" t="s">
        <v>1020</v>
      </c>
      <c r="AA71"/>
      <c r="AB71" s="734" t="s">
        <v>962</v>
      </c>
      <c r="AC71" s="737" t="s">
        <v>961</v>
      </c>
      <c r="AD71" s="734" t="s">
        <v>437</v>
      </c>
      <c r="AE71" s="734" t="s">
        <v>963</v>
      </c>
      <c r="AF71" s="736" t="s">
        <v>964</v>
      </c>
    </row>
    <row r="72" spans="12:34" s="402" customFormat="1" ht="19.5" customHeight="1" x14ac:dyDescent="0.2">
      <c r="P72" s="734" t="s">
        <v>588</v>
      </c>
      <c r="Q72" s="735" t="s">
        <v>587</v>
      </c>
      <c r="R72" s="734" t="s">
        <v>437</v>
      </c>
      <c r="S72" s="734" t="s">
        <v>589</v>
      </c>
      <c r="T72" s="736" t="s">
        <v>590</v>
      </c>
      <c r="U72"/>
      <c r="V72" s="734" t="s">
        <v>1091</v>
      </c>
      <c r="W72" s="735" t="s">
        <v>1090</v>
      </c>
      <c r="X72" s="734" t="s">
        <v>438</v>
      </c>
      <c r="Y72" s="734" t="s">
        <v>440</v>
      </c>
      <c r="Z72" s="736" t="s">
        <v>440</v>
      </c>
      <c r="AA72"/>
      <c r="AB72" s="734" t="s">
        <v>954</v>
      </c>
      <c r="AC72" s="737" t="s">
        <v>953</v>
      </c>
      <c r="AD72" s="734" t="s">
        <v>437</v>
      </c>
      <c r="AE72" s="734" t="s">
        <v>955</v>
      </c>
      <c r="AF72" s="736" t="s">
        <v>956</v>
      </c>
    </row>
    <row r="73" spans="12:34" s="402" customFormat="1" ht="19.5" customHeight="1" x14ac:dyDescent="0.2">
      <c r="P73" s="734" t="s">
        <v>642</v>
      </c>
      <c r="Q73" s="735" t="s">
        <v>641</v>
      </c>
      <c r="R73" s="734" t="s">
        <v>438</v>
      </c>
      <c r="S73" s="734" t="s">
        <v>440</v>
      </c>
      <c r="T73" s="736" t="s">
        <v>440</v>
      </c>
      <c r="U73"/>
      <c r="V73" s="734" t="s">
        <v>1093</v>
      </c>
      <c r="W73" s="735" t="s">
        <v>1092</v>
      </c>
      <c r="X73" s="734" t="s">
        <v>438</v>
      </c>
      <c r="Y73" s="734" t="s">
        <v>440</v>
      </c>
      <c r="Z73" s="736" t="s">
        <v>440</v>
      </c>
      <c r="AA73"/>
      <c r="AB73" s="734" t="s">
        <v>950</v>
      </c>
      <c r="AC73" s="737" t="s">
        <v>949</v>
      </c>
      <c r="AD73" s="734" t="s">
        <v>437</v>
      </c>
      <c r="AE73" s="734" t="s">
        <v>951</v>
      </c>
      <c r="AF73" s="736" t="s">
        <v>952</v>
      </c>
    </row>
    <row r="74" spans="12:34" s="402" customFormat="1" ht="19.5" customHeight="1" x14ac:dyDescent="0.2">
      <c r="P74" s="734" t="s">
        <v>556</v>
      </c>
      <c r="Q74" s="735" t="s">
        <v>555</v>
      </c>
      <c r="R74" s="734" t="s">
        <v>438</v>
      </c>
      <c r="S74" s="734" t="s">
        <v>557</v>
      </c>
      <c r="T74" s="736" t="s">
        <v>558</v>
      </c>
      <c r="U74"/>
      <c r="V74" s="734" t="s">
        <v>1095</v>
      </c>
      <c r="W74" s="735" t="s">
        <v>1094</v>
      </c>
      <c r="X74" s="734" t="s">
        <v>438</v>
      </c>
      <c r="Y74" s="734" t="s">
        <v>440</v>
      </c>
      <c r="Z74" s="736" t="s">
        <v>440</v>
      </c>
      <c r="AA74"/>
      <c r="AB74" s="734" t="s">
        <v>966</v>
      </c>
      <c r="AC74" s="737" t="s">
        <v>965</v>
      </c>
      <c r="AD74" s="734" t="s">
        <v>437</v>
      </c>
      <c r="AE74" s="734" t="s">
        <v>967</v>
      </c>
      <c r="AF74" s="736" t="s">
        <v>968</v>
      </c>
    </row>
    <row r="75" spans="12:34" s="402" customFormat="1" ht="19.5" customHeight="1" x14ac:dyDescent="0.2">
      <c r="P75" s="734" t="s">
        <v>492</v>
      </c>
      <c r="Q75" s="735" t="s">
        <v>491</v>
      </c>
      <c r="R75" s="734" t="s">
        <v>438</v>
      </c>
      <c r="S75" s="734" t="s">
        <v>493</v>
      </c>
      <c r="T75" s="736" t="s">
        <v>494</v>
      </c>
      <c r="U75"/>
      <c r="V75" s="738" t="s">
        <v>1043</v>
      </c>
      <c r="W75" s="739" t="s">
        <v>1042</v>
      </c>
      <c r="X75" s="738" t="s">
        <v>438</v>
      </c>
      <c r="Y75" s="738" t="s">
        <v>1044</v>
      </c>
      <c r="Z75" s="740" t="s">
        <v>1045</v>
      </c>
      <c r="AA75"/>
      <c r="AB75" s="734" t="s">
        <v>766</v>
      </c>
      <c r="AC75" s="737" t="s">
        <v>765</v>
      </c>
      <c r="AD75" s="734" t="s">
        <v>437</v>
      </c>
      <c r="AE75" s="734" t="s">
        <v>767</v>
      </c>
      <c r="AF75" s="736" t="s">
        <v>768</v>
      </c>
    </row>
    <row r="76" spans="12:34" s="402" customFormat="1" ht="51" x14ac:dyDescent="0.2">
      <c r="P76" s="734" t="s">
        <v>477</v>
      </c>
      <c r="Q76" s="735" t="s">
        <v>476</v>
      </c>
      <c r="R76" s="734" t="s">
        <v>438</v>
      </c>
      <c r="S76" s="734" t="s">
        <v>478</v>
      </c>
      <c r="T76" s="736" t="s">
        <v>479</v>
      </c>
      <c r="U76"/>
      <c r="V76" s="734" t="s">
        <v>987</v>
      </c>
      <c r="W76" s="735" t="s">
        <v>986</v>
      </c>
      <c r="X76" s="734" t="s">
        <v>442</v>
      </c>
      <c r="Y76" s="734" t="s">
        <v>448</v>
      </c>
      <c r="Z76" s="736" t="s">
        <v>988</v>
      </c>
      <c r="AA76"/>
      <c r="AB76" s="734" t="s">
        <v>774</v>
      </c>
      <c r="AC76" s="737" t="s">
        <v>773</v>
      </c>
      <c r="AD76" s="734" t="s">
        <v>437</v>
      </c>
      <c r="AE76" s="734" t="s">
        <v>775</v>
      </c>
      <c r="AF76" s="736" t="s">
        <v>776</v>
      </c>
    </row>
    <row r="77" spans="12:34" s="402" customFormat="1" ht="63.75" x14ac:dyDescent="0.2">
      <c r="P77" s="734" t="s">
        <v>644</v>
      </c>
      <c r="Q77" s="735" t="s">
        <v>643</v>
      </c>
      <c r="R77" s="734" t="s">
        <v>438</v>
      </c>
      <c r="S77" s="734" t="s">
        <v>440</v>
      </c>
      <c r="T77" s="736" t="s">
        <v>440</v>
      </c>
      <c r="U77"/>
      <c r="V77" s="734" t="s">
        <v>1022</v>
      </c>
      <c r="W77" s="735" t="s">
        <v>1021</v>
      </c>
      <c r="X77" s="734" t="s">
        <v>438</v>
      </c>
      <c r="Y77" s="734" t="s">
        <v>1023</v>
      </c>
      <c r="Z77" s="736" t="s">
        <v>1024</v>
      </c>
      <c r="AA77"/>
      <c r="AB77" s="734" t="s">
        <v>790</v>
      </c>
      <c r="AC77" s="737" t="s">
        <v>789</v>
      </c>
      <c r="AD77" s="734" t="s">
        <v>437</v>
      </c>
      <c r="AE77" s="734" t="s">
        <v>791</v>
      </c>
      <c r="AF77" s="736" t="s">
        <v>792</v>
      </c>
    </row>
    <row r="78" spans="12:34" s="402" customFormat="1" ht="63.75" x14ac:dyDescent="0.2">
      <c r="P78" s="734" t="s">
        <v>646</v>
      </c>
      <c r="Q78" s="735" t="s">
        <v>645</v>
      </c>
      <c r="R78" s="734" t="s">
        <v>438</v>
      </c>
      <c r="S78" s="734" t="s">
        <v>440</v>
      </c>
      <c r="T78" s="736" t="s">
        <v>440</v>
      </c>
      <c r="U78"/>
      <c r="V78" s="734" t="s">
        <v>983</v>
      </c>
      <c r="W78" s="735" t="s">
        <v>982</v>
      </c>
      <c r="X78" s="734" t="s">
        <v>438</v>
      </c>
      <c r="Y78" s="734" t="s">
        <v>984</v>
      </c>
      <c r="Z78" s="736" t="s">
        <v>985</v>
      </c>
      <c r="AA78"/>
      <c r="AB78" s="734" t="s">
        <v>778</v>
      </c>
      <c r="AC78" s="737" t="s">
        <v>777</v>
      </c>
      <c r="AD78" s="734" t="s">
        <v>437</v>
      </c>
      <c r="AE78" s="734" t="s">
        <v>779</v>
      </c>
      <c r="AF78" s="736" t="s">
        <v>780</v>
      </c>
    </row>
    <row r="79" spans="12:34" s="402" customFormat="1" ht="51" x14ac:dyDescent="0.2">
      <c r="P79" s="734" t="s">
        <v>580</v>
      </c>
      <c r="Q79" s="735" t="s">
        <v>579</v>
      </c>
      <c r="R79" s="734" t="s">
        <v>437</v>
      </c>
      <c r="S79" s="734" t="s">
        <v>581</v>
      </c>
      <c r="T79" s="736" t="s">
        <v>582</v>
      </c>
      <c r="U79"/>
      <c r="V79" s="734" t="s">
        <v>1037</v>
      </c>
      <c r="W79" s="735" t="s">
        <v>1036</v>
      </c>
      <c r="X79" s="734" t="s">
        <v>437</v>
      </c>
      <c r="Y79" s="734" t="s">
        <v>1038</v>
      </c>
      <c r="Z79" s="736" t="s">
        <v>1039</v>
      </c>
      <c r="AA79"/>
      <c r="AB79" s="734" t="s">
        <v>786</v>
      </c>
      <c r="AC79" s="737" t="s">
        <v>785</v>
      </c>
      <c r="AD79" s="734" t="s">
        <v>437</v>
      </c>
      <c r="AE79" s="734" t="s">
        <v>787</v>
      </c>
      <c r="AF79" s="736" t="s">
        <v>788</v>
      </c>
    </row>
    <row r="80" spans="12:34" s="402" customFormat="1" ht="51" x14ac:dyDescent="0.2">
      <c r="P80" s="734" t="s">
        <v>598</v>
      </c>
      <c r="Q80" s="735" t="s">
        <v>597</v>
      </c>
      <c r="R80" s="734" t="s">
        <v>438</v>
      </c>
      <c r="S80" s="734" t="s">
        <v>599</v>
      </c>
      <c r="T80" s="736" t="s">
        <v>600</v>
      </c>
      <c r="U80"/>
      <c r="V80" s="734" t="s">
        <v>1097</v>
      </c>
      <c r="W80" s="735" t="s">
        <v>1096</v>
      </c>
      <c r="X80" s="734" t="s">
        <v>438</v>
      </c>
      <c r="Y80" s="734" t="s">
        <v>440</v>
      </c>
      <c r="Z80" s="736" t="s">
        <v>440</v>
      </c>
      <c r="AA80"/>
      <c r="AB80" s="734" t="s">
        <v>782</v>
      </c>
      <c r="AC80" s="737" t="s">
        <v>781</v>
      </c>
      <c r="AD80" s="734" t="s">
        <v>437</v>
      </c>
      <c r="AE80" s="734" t="s">
        <v>783</v>
      </c>
      <c r="AF80" s="736" t="s">
        <v>784</v>
      </c>
    </row>
    <row r="81" spans="16:32" s="402" customFormat="1" ht="51" x14ac:dyDescent="0.2">
      <c r="P81" s="734" t="s">
        <v>466</v>
      </c>
      <c r="Q81" s="735" t="s">
        <v>465</v>
      </c>
      <c r="R81" s="734" t="s">
        <v>438</v>
      </c>
      <c r="S81" s="734" t="s">
        <v>467</v>
      </c>
      <c r="T81" s="736" t="s">
        <v>468</v>
      </c>
      <c r="U81"/>
      <c r="V81" s="734" t="s">
        <v>1099</v>
      </c>
      <c r="W81" s="735" t="s">
        <v>1098</v>
      </c>
      <c r="X81" s="734" t="s">
        <v>438</v>
      </c>
      <c r="Y81" s="734" t="s">
        <v>440</v>
      </c>
      <c r="Z81" s="736" t="s">
        <v>440</v>
      </c>
      <c r="AA81"/>
      <c r="AB81" s="734" t="s">
        <v>970</v>
      </c>
      <c r="AC81" s="737" t="s">
        <v>969</v>
      </c>
      <c r="AD81" s="734" t="s">
        <v>437</v>
      </c>
      <c r="AE81" s="734" t="s">
        <v>971</v>
      </c>
      <c r="AF81" s="736" t="s">
        <v>972</v>
      </c>
    </row>
    <row r="82" spans="16:32" s="402" customFormat="1" ht="63.75" x14ac:dyDescent="0.2">
      <c r="P82" s="734" t="s">
        <v>485</v>
      </c>
      <c r="Q82" s="735" t="s">
        <v>484</v>
      </c>
      <c r="R82" s="734" t="s">
        <v>438</v>
      </c>
      <c r="S82" s="734" t="s">
        <v>486</v>
      </c>
      <c r="T82" s="736" t="s">
        <v>487</v>
      </c>
      <c r="U82"/>
      <c r="V82" s="734" t="s">
        <v>1055</v>
      </c>
      <c r="W82" s="735" t="s">
        <v>1054</v>
      </c>
      <c r="X82" s="734" t="s">
        <v>437</v>
      </c>
      <c r="Y82" s="734" t="s">
        <v>1056</v>
      </c>
      <c r="Z82" s="736" t="s">
        <v>1057</v>
      </c>
      <c r="AA82"/>
      <c r="AB82" s="734" t="s">
        <v>974</v>
      </c>
      <c r="AC82" s="737" t="s">
        <v>973</v>
      </c>
      <c r="AD82" s="734" t="s">
        <v>437</v>
      </c>
      <c r="AE82" s="734" t="s">
        <v>975</v>
      </c>
      <c r="AF82" s="736" t="s">
        <v>976</v>
      </c>
    </row>
    <row r="83" spans="16:32" s="402" customFormat="1" ht="63.75" x14ac:dyDescent="0.2">
      <c r="P83" s="734" t="s">
        <v>572</v>
      </c>
      <c r="Q83" s="735" t="s">
        <v>571</v>
      </c>
      <c r="R83" s="734" t="s">
        <v>437</v>
      </c>
      <c r="S83" s="734" t="s">
        <v>573</v>
      </c>
      <c r="T83" s="736" t="s">
        <v>574</v>
      </c>
      <c r="U83"/>
      <c r="V83" s="734" t="s">
        <v>1059</v>
      </c>
      <c r="W83" s="735" t="s">
        <v>1058</v>
      </c>
      <c r="X83" s="734" t="s">
        <v>437</v>
      </c>
      <c r="Y83" s="734" t="s">
        <v>1060</v>
      </c>
      <c r="Z83" s="736" t="s">
        <v>1061</v>
      </c>
      <c r="AA83"/>
      <c r="AB83" s="734" t="s">
        <v>770</v>
      </c>
      <c r="AC83" s="737" t="s">
        <v>769</v>
      </c>
      <c r="AD83" s="734" t="s">
        <v>438</v>
      </c>
      <c r="AE83" s="734" t="s">
        <v>771</v>
      </c>
      <c r="AF83" s="736" t="s">
        <v>772</v>
      </c>
    </row>
    <row r="84" spans="16:32" s="402" customFormat="1" ht="63.75" x14ac:dyDescent="0.2">
      <c r="P84" s="741" t="s">
        <v>1138</v>
      </c>
      <c r="Q84" s="735" t="s">
        <v>591</v>
      </c>
      <c r="R84" s="734" t="s">
        <v>438</v>
      </c>
      <c r="S84" s="734" t="s">
        <v>592</v>
      </c>
      <c r="T84" s="736" t="s">
        <v>1147</v>
      </c>
      <c r="U84"/>
      <c r="V84" s="734" t="s">
        <v>568</v>
      </c>
      <c r="W84" s="735" t="s">
        <v>1025</v>
      </c>
      <c r="X84" s="734" t="s">
        <v>438</v>
      </c>
      <c r="Y84" s="734" t="s">
        <v>1026</v>
      </c>
      <c r="Z84" s="736" t="s">
        <v>570</v>
      </c>
      <c r="AA84"/>
      <c r="AB84" s="734" t="s">
        <v>762</v>
      </c>
      <c r="AC84" s="737" t="s">
        <v>761</v>
      </c>
      <c r="AD84" s="734" t="s">
        <v>438</v>
      </c>
      <c r="AE84" s="734" t="s">
        <v>763</v>
      </c>
      <c r="AF84" s="736" t="s">
        <v>764</v>
      </c>
    </row>
    <row r="85" spans="16:32" s="402" customFormat="1" ht="63.75" x14ac:dyDescent="0.2">
      <c r="P85" s="734" t="s">
        <v>536</v>
      </c>
      <c r="Q85" s="735" t="s">
        <v>535</v>
      </c>
      <c r="R85" s="734" t="s">
        <v>438</v>
      </c>
      <c r="S85" s="734" t="s">
        <v>537</v>
      </c>
      <c r="T85" s="736" t="s">
        <v>538</v>
      </c>
      <c r="U85"/>
      <c r="V85" s="734" t="s">
        <v>1101</v>
      </c>
      <c r="W85" s="735" t="s">
        <v>1100</v>
      </c>
      <c r="X85" s="734" t="s">
        <v>438</v>
      </c>
      <c r="Y85" s="734" t="s">
        <v>440</v>
      </c>
      <c r="Z85" s="736" t="s">
        <v>440</v>
      </c>
      <c r="AA85"/>
      <c r="AB85" s="734" t="s">
        <v>850</v>
      </c>
      <c r="AC85" s="737" t="s">
        <v>849</v>
      </c>
      <c r="AD85" s="734" t="s">
        <v>438</v>
      </c>
      <c r="AE85" s="734" t="s">
        <v>851</v>
      </c>
      <c r="AF85" s="736" t="s">
        <v>852</v>
      </c>
    </row>
    <row r="86" spans="16:32" s="402" customFormat="1" ht="63.75" x14ac:dyDescent="0.2">
      <c r="P86" s="734" t="s">
        <v>496</v>
      </c>
      <c r="Q86" s="735" t="s">
        <v>495</v>
      </c>
      <c r="R86" s="734" t="s">
        <v>437</v>
      </c>
      <c r="S86" s="734" t="s">
        <v>497</v>
      </c>
      <c r="T86" s="736" t="s">
        <v>498</v>
      </c>
      <c r="U86"/>
      <c r="V86" s="734" t="s">
        <v>1103</v>
      </c>
      <c r="W86" s="735" t="s">
        <v>1102</v>
      </c>
      <c r="X86" s="734" t="s">
        <v>438</v>
      </c>
      <c r="Y86" s="734" t="s">
        <v>440</v>
      </c>
      <c r="Z86" s="736" t="s">
        <v>440</v>
      </c>
      <c r="AA86"/>
      <c r="AB86" s="734" t="s">
        <v>826</v>
      </c>
      <c r="AC86" s="737" t="s">
        <v>825</v>
      </c>
      <c r="AD86" s="734" t="s">
        <v>438</v>
      </c>
      <c r="AE86" s="734" t="s">
        <v>827</v>
      </c>
      <c r="AF86" s="736" t="s">
        <v>828</v>
      </c>
    </row>
    <row r="87" spans="16:32" s="402" customFormat="1" ht="63.75" x14ac:dyDescent="0.2">
      <c r="P87" s="734" t="s">
        <v>489</v>
      </c>
      <c r="Q87" s="735" t="s">
        <v>488</v>
      </c>
      <c r="R87" s="734" t="s">
        <v>438</v>
      </c>
      <c r="S87" s="734" t="s">
        <v>446</v>
      </c>
      <c r="T87" s="736" t="s">
        <v>490</v>
      </c>
      <c r="U87"/>
      <c r="V87" s="738" t="s">
        <v>1047</v>
      </c>
      <c r="W87" s="739" t="s">
        <v>1046</v>
      </c>
      <c r="X87" s="738" t="s">
        <v>438</v>
      </c>
      <c r="Y87" s="738" t="s">
        <v>1048</v>
      </c>
      <c r="Z87" s="740" t="s">
        <v>1049</v>
      </c>
      <c r="AA87"/>
      <c r="AB87" s="734" t="s">
        <v>818</v>
      </c>
      <c r="AC87" s="737" t="s">
        <v>817</v>
      </c>
      <c r="AD87" s="734" t="s">
        <v>438</v>
      </c>
      <c r="AE87" s="734" t="s">
        <v>819</v>
      </c>
      <c r="AF87" s="736" t="s">
        <v>820</v>
      </c>
    </row>
    <row r="88" spans="16:32" s="402" customFormat="1" ht="63.75" x14ac:dyDescent="0.2">
      <c r="P88" s="734" t="s">
        <v>473</v>
      </c>
      <c r="Q88" s="735" t="s">
        <v>472</v>
      </c>
      <c r="R88" s="734" t="s">
        <v>438</v>
      </c>
      <c r="S88" s="734" t="s">
        <v>474</v>
      </c>
      <c r="T88" s="736" t="s">
        <v>475</v>
      </c>
      <c r="U88"/>
      <c r="V88" s="734" t="s">
        <v>990</v>
      </c>
      <c r="W88" s="735" t="s">
        <v>989</v>
      </c>
      <c r="X88" s="734" t="s">
        <v>438</v>
      </c>
      <c r="Y88" s="734" t="s">
        <v>991</v>
      </c>
      <c r="Z88" s="736" t="s">
        <v>992</v>
      </c>
      <c r="AA88"/>
      <c r="AB88" s="734" t="s">
        <v>906</v>
      </c>
      <c r="AC88" s="737" t="s">
        <v>905</v>
      </c>
      <c r="AD88" s="734" t="s">
        <v>437</v>
      </c>
      <c r="AE88" s="734" t="s">
        <v>907</v>
      </c>
      <c r="AF88" s="736" t="s">
        <v>908</v>
      </c>
    </row>
    <row r="89" spans="16:32" s="402" customFormat="1" ht="63.75" x14ac:dyDescent="0.2">
      <c r="P89" s="738" t="s">
        <v>648</v>
      </c>
      <c r="Q89" s="739" t="s">
        <v>647</v>
      </c>
      <c r="R89" s="738" t="s">
        <v>438</v>
      </c>
      <c r="S89" s="738" t="s">
        <v>440</v>
      </c>
      <c r="T89" s="740" t="s">
        <v>440</v>
      </c>
      <c r="U89"/>
      <c r="V89" s="734" t="s">
        <v>1105</v>
      </c>
      <c r="W89" s="735" t="s">
        <v>1104</v>
      </c>
      <c r="X89" s="734" t="s">
        <v>438</v>
      </c>
      <c r="Y89" s="734" t="s">
        <v>440</v>
      </c>
      <c r="Z89" s="736" t="s">
        <v>440</v>
      </c>
      <c r="AA89"/>
      <c r="AB89" s="734" t="s">
        <v>918</v>
      </c>
      <c r="AC89" s="737" t="s">
        <v>917</v>
      </c>
      <c r="AD89" s="734" t="s">
        <v>437</v>
      </c>
      <c r="AE89" s="734" t="s">
        <v>919</v>
      </c>
      <c r="AF89" s="736" t="s">
        <v>920</v>
      </c>
    </row>
    <row r="90" spans="16:32" s="402" customFormat="1" ht="38.25" x14ac:dyDescent="0.2">
      <c r="P90" s="734" t="s">
        <v>650</v>
      </c>
      <c r="Q90" s="735" t="s">
        <v>649</v>
      </c>
      <c r="R90" s="734" t="s">
        <v>438</v>
      </c>
      <c r="S90" s="734" t="s">
        <v>440</v>
      </c>
      <c r="T90" s="736" t="s">
        <v>440</v>
      </c>
      <c r="U90"/>
      <c r="V90" s="734" t="s">
        <v>1107</v>
      </c>
      <c r="W90" s="735" t="s">
        <v>1106</v>
      </c>
      <c r="X90" s="734" t="s">
        <v>438</v>
      </c>
      <c r="Y90" s="734" t="s">
        <v>440</v>
      </c>
      <c r="Z90" s="736" t="s">
        <v>440</v>
      </c>
      <c r="AA90"/>
      <c r="AB90" s="734" t="s">
        <v>902</v>
      </c>
      <c r="AC90" s="737" t="s">
        <v>901</v>
      </c>
      <c r="AD90" s="734" t="s">
        <v>437</v>
      </c>
      <c r="AE90" s="734" t="s">
        <v>903</v>
      </c>
      <c r="AF90" s="736" t="s">
        <v>904</v>
      </c>
    </row>
    <row r="91" spans="16:32" s="402" customFormat="1" ht="51" x14ac:dyDescent="0.2">
      <c r="P91" s="734" t="s">
        <v>652</v>
      </c>
      <c r="Q91" s="735" t="s">
        <v>651</v>
      </c>
      <c r="R91" s="734" t="s">
        <v>438</v>
      </c>
      <c r="S91" s="734" t="s">
        <v>440</v>
      </c>
      <c r="T91" s="736" t="s">
        <v>440</v>
      </c>
      <c r="U91"/>
      <c r="V91" s="734" t="s">
        <v>679</v>
      </c>
      <c r="W91" s="735" t="s">
        <v>1108</v>
      </c>
      <c r="X91" s="734" t="s">
        <v>438</v>
      </c>
      <c r="Y91" s="734" t="s">
        <v>440</v>
      </c>
      <c r="Z91" s="736" t="s">
        <v>440</v>
      </c>
      <c r="AA91"/>
      <c r="AB91" s="734" t="s">
        <v>910</v>
      </c>
      <c r="AC91" s="737" t="s">
        <v>909</v>
      </c>
      <c r="AD91" s="734" t="s">
        <v>437</v>
      </c>
      <c r="AE91" s="734" t="s">
        <v>911</v>
      </c>
      <c r="AF91" s="736" t="s">
        <v>912</v>
      </c>
    </row>
    <row r="92" spans="16:32" s="402" customFormat="1" ht="63.75" x14ac:dyDescent="0.2">
      <c r="P92" s="734" t="s">
        <v>654</v>
      </c>
      <c r="Q92" s="735" t="s">
        <v>653</v>
      </c>
      <c r="R92" s="734" t="s">
        <v>438</v>
      </c>
      <c r="S92" s="734" t="s">
        <v>440</v>
      </c>
      <c r="T92" s="736" t="s">
        <v>440</v>
      </c>
      <c r="U92"/>
      <c r="V92" s="734" t="s">
        <v>1110</v>
      </c>
      <c r="W92" s="735" t="s">
        <v>1109</v>
      </c>
      <c r="X92" s="734" t="s">
        <v>438</v>
      </c>
      <c r="Y92" s="734" t="s">
        <v>440</v>
      </c>
      <c r="Z92" s="736" t="s">
        <v>440</v>
      </c>
      <c r="AA92"/>
      <c r="AB92" s="734" t="s">
        <v>914</v>
      </c>
      <c r="AC92" s="737" t="s">
        <v>913</v>
      </c>
      <c r="AD92" s="734" t="s">
        <v>437</v>
      </c>
      <c r="AE92" s="734" t="s">
        <v>915</v>
      </c>
      <c r="AF92" s="736" t="s">
        <v>916</v>
      </c>
    </row>
    <row r="93" spans="16:32" s="402" customFormat="1" ht="51" x14ac:dyDescent="0.2">
      <c r="P93" s="734" t="s">
        <v>656</v>
      </c>
      <c r="Q93" s="735" t="s">
        <v>655</v>
      </c>
      <c r="R93" s="734" t="s">
        <v>438</v>
      </c>
      <c r="S93" s="734" t="s">
        <v>440</v>
      </c>
      <c r="T93" s="736" t="s">
        <v>440</v>
      </c>
      <c r="U93"/>
      <c r="V93" s="734" t="s">
        <v>1112</v>
      </c>
      <c r="W93" s="735" t="s">
        <v>1111</v>
      </c>
      <c r="X93" s="734" t="s">
        <v>438</v>
      </c>
      <c r="Y93" s="734" t="s">
        <v>440</v>
      </c>
      <c r="Z93" s="736" t="s">
        <v>440</v>
      </c>
      <c r="AA93"/>
      <c r="AB93" s="734" t="s">
        <v>830</v>
      </c>
      <c r="AC93" s="737" t="s">
        <v>829</v>
      </c>
      <c r="AD93" s="734" t="s">
        <v>437</v>
      </c>
      <c r="AE93" s="734" t="s">
        <v>831</v>
      </c>
      <c r="AF93" s="736" t="s">
        <v>832</v>
      </c>
    </row>
    <row r="94" spans="16:32" s="402" customFormat="1" ht="51" x14ac:dyDescent="0.2">
      <c r="P94" s="734" t="s">
        <v>552</v>
      </c>
      <c r="Q94" s="735" t="s">
        <v>551</v>
      </c>
      <c r="R94" s="734" t="s">
        <v>438</v>
      </c>
      <c r="S94" s="734" t="s">
        <v>553</v>
      </c>
      <c r="T94" s="736" t="s">
        <v>554</v>
      </c>
      <c r="U94"/>
      <c r="V94" s="738" t="s">
        <v>1114</v>
      </c>
      <c r="W94" s="739" t="s">
        <v>1113</v>
      </c>
      <c r="X94" s="738" t="s">
        <v>438</v>
      </c>
      <c r="Y94" s="738" t="s">
        <v>440</v>
      </c>
      <c r="Z94" s="740" t="s">
        <v>440</v>
      </c>
      <c r="AA94"/>
      <c r="AB94" s="734" t="s">
        <v>834</v>
      </c>
      <c r="AC94" s="737" t="s">
        <v>833</v>
      </c>
      <c r="AD94" s="734" t="s">
        <v>437</v>
      </c>
      <c r="AE94" s="734" t="s">
        <v>835</v>
      </c>
      <c r="AF94" s="736" t="s">
        <v>836</v>
      </c>
    </row>
    <row r="95" spans="16:32" s="402" customFormat="1" ht="51" x14ac:dyDescent="0.2">
      <c r="P95" s="734" t="s">
        <v>594</v>
      </c>
      <c r="Q95" s="735" t="s">
        <v>593</v>
      </c>
      <c r="R95" s="734" t="s">
        <v>438</v>
      </c>
      <c r="S95" s="734" t="s">
        <v>595</v>
      </c>
      <c r="T95" s="736" t="s">
        <v>596</v>
      </c>
      <c r="U95"/>
      <c r="V95" s="734" t="s">
        <v>1116</v>
      </c>
      <c r="W95" s="735" t="s">
        <v>1115</v>
      </c>
      <c r="X95" s="734" t="s">
        <v>438</v>
      </c>
      <c r="Y95" s="734" t="s">
        <v>440</v>
      </c>
      <c r="Z95" s="736" t="s">
        <v>440</v>
      </c>
      <c r="AA95"/>
      <c r="AB95" s="734" t="s">
        <v>822</v>
      </c>
      <c r="AC95" s="737" t="s">
        <v>821</v>
      </c>
      <c r="AD95" s="734" t="s">
        <v>437</v>
      </c>
      <c r="AE95" s="734" t="s">
        <v>823</v>
      </c>
      <c r="AF95" s="736" t="s">
        <v>824</v>
      </c>
    </row>
    <row r="96" spans="16:32" s="402" customFormat="1" ht="51" x14ac:dyDescent="0.2">
      <c r="P96" s="734" t="s">
        <v>516</v>
      </c>
      <c r="Q96" s="735" t="s">
        <v>515</v>
      </c>
      <c r="R96" s="734" t="s">
        <v>438</v>
      </c>
      <c r="S96" s="734" t="s">
        <v>517</v>
      </c>
      <c r="T96" s="736" t="s">
        <v>518</v>
      </c>
      <c r="U96"/>
      <c r="V96" s="734" t="s">
        <v>1118</v>
      </c>
      <c r="W96" s="735" t="s">
        <v>1117</v>
      </c>
      <c r="X96" s="734" t="s">
        <v>438</v>
      </c>
      <c r="Y96" s="734" t="s">
        <v>440</v>
      </c>
      <c r="Z96" s="736" t="s">
        <v>440</v>
      </c>
      <c r="AA96"/>
      <c r="AB96" s="734" t="s">
        <v>802</v>
      </c>
      <c r="AC96" s="737" t="s">
        <v>801</v>
      </c>
      <c r="AD96" s="734" t="s">
        <v>437</v>
      </c>
      <c r="AE96" s="734" t="s">
        <v>803</v>
      </c>
      <c r="AF96" s="736" t="s">
        <v>804</v>
      </c>
    </row>
    <row r="97" spans="16:32" s="402" customFormat="1" ht="51" x14ac:dyDescent="0.2">
      <c r="P97" s="734" t="s">
        <v>658</v>
      </c>
      <c r="Q97" s="735" t="s">
        <v>657</v>
      </c>
      <c r="R97" s="734" t="s">
        <v>659</v>
      </c>
      <c r="S97" s="734" t="s">
        <v>440</v>
      </c>
      <c r="T97" s="736" t="s">
        <v>440</v>
      </c>
      <c r="U97"/>
      <c r="V97" s="734" t="s">
        <v>1120</v>
      </c>
      <c r="W97" s="735" t="s">
        <v>1119</v>
      </c>
      <c r="X97" s="734" t="s">
        <v>437</v>
      </c>
      <c r="Y97" s="734" t="s">
        <v>440</v>
      </c>
      <c r="Z97" s="736" t="s">
        <v>440</v>
      </c>
      <c r="AA97"/>
      <c r="AB97" s="734" t="s">
        <v>735</v>
      </c>
      <c r="AC97" s="737" t="s">
        <v>734</v>
      </c>
      <c r="AD97" s="734" t="s">
        <v>438</v>
      </c>
      <c r="AE97" s="734" t="s">
        <v>736</v>
      </c>
      <c r="AF97" s="736" t="s">
        <v>737</v>
      </c>
    </row>
    <row r="98" spans="16:32" s="402" customFormat="1" ht="51" x14ac:dyDescent="0.2">
      <c r="P98" s="734" t="s">
        <v>610</v>
      </c>
      <c r="Q98" s="735" t="s">
        <v>609</v>
      </c>
      <c r="R98" s="734" t="s">
        <v>437</v>
      </c>
      <c r="S98" s="734" t="s">
        <v>611</v>
      </c>
      <c r="T98" s="736" t="s">
        <v>1148</v>
      </c>
      <c r="U98"/>
      <c r="V98" s="734" t="s">
        <v>1122</v>
      </c>
      <c r="W98" s="735" t="s">
        <v>1121</v>
      </c>
      <c r="X98" s="734" t="s">
        <v>437</v>
      </c>
      <c r="Y98" s="734" t="s">
        <v>440</v>
      </c>
      <c r="Z98" s="736" t="s">
        <v>440</v>
      </c>
      <c r="AA98"/>
      <c r="AB98" s="734" t="s">
        <v>886</v>
      </c>
      <c r="AC98" s="737" t="s">
        <v>885</v>
      </c>
      <c r="AD98" s="734" t="s">
        <v>437</v>
      </c>
      <c r="AE98" s="734" t="s">
        <v>887</v>
      </c>
      <c r="AF98" s="736" t="s">
        <v>888</v>
      </c>
    </row>
    <row r="99" spans="16:32" s="402" customFormat="1" ht="38.25" x14ac:dyDescent="0.2">
      <c r="P99" s="734" t="s">
        <v>661</v>
      </c>
      <c r="Q99" s="735" t="s">
        <v>660</v>
      </c>
      <c r="R99" s="734" t="s">
        <v>438</v>
      </c>
      <c r="S99" s="734" t="s">
        <v>440</v>
      </c>
      <c r="T99" s="736" t="s">
        <v>440</v>
      </c>
      <c r="U99"/>
      <c r="V99" s="734" t="s">
        <v>1124</v>
      </c>
      <c r="W99" s="735" t="s">
        <v>1123</v>
      </c>
      <c r="X99" s="734" t="s">
        <v>437</v>
      </c>
      <c r="Y99" s="734" t="s">
        <v>440</v>
      </c>
      <c r="Z99" s="736" t="s">
        <v>440</v>
      </c>
      <c r="AA99"/>
      <c r="AB99" s="734" t="s">
        <v>898</v>
      </c>
      <c r="AC99" s="737" t="s">
        <v>897</v>
      </c>
      <c r="AD99" s="734" t="s">
        <v>437</v>
      </c>
      <c r="AE99" s="734" t="s">
        <v>899</v>
      </c>
      <c r="AF99" s="736" t="s">
        <v>900</v>
      </c>
    </row>
    <row r="100" spans="16:32" s="402" customFormat="1" ht="63.75" x14ac:dyDescent="0.2">
      <c r="P100" s="734" t="s">
        <v>663</v>
      </c>
      <c r="Q100" s="735" t="s">
        <v>662</v>
      </c>
      <c r="R100" s="734" t="s">
        <v>438</v>
      </c>
      <c r="S100" s="734" t="s">
        <v>440</v>
      </c>
      <c r="T100" s="736" t="s">
        <v>440</v>
      </c>
      <c r="U100"/>
      <c r="V100" s="734" t="s">
        <v>1132</v>
      </c>
      <c r="W100" s="735" t="s">
        <v>1131</v>
      </c>
      <c r="X100" s="734" t="s">
        <v>437</v>
      </c>
      <c r="Y100" s="734" t="s">
        <v>440</v>
      </c>
      <c r="Z100" s="736" t="s">
        <v>440</v>
      </c>
      <c r="AA100"/>
      <c r="AB100" s="734" t="s">
        <v>794</v>
      </c>
      <c r="AC100" s="737" t="s">
        <v>793</v>
      </c>
      <c r="AD100" s="734" t="s">
        <v>437</v>
      </c>
      <c r="AE100" s="734" t="s">
        <v>795</v>
      </c>
      <c r="AF100" s="736" t="s">
        <v>796</v>
      </c>
    </row>
    <row r="101" spans="16:32" s="402" customFormat="1" ht="51" x14ac:dyDescent="0.2">
      <c r="P101" s="734" t="s">
        <v>524</v>
      </c>
      <c r="Q101" s="735" t="s">
        <v>523</v>
      </c>
      <c r="R101" s="734" t="s">
        <v>438</v>
      </c>
      <c r="S101" s="734" t="s">
        <v>525</v>
      </c>
      <c r="T101" s="736" t="s">
        <v>526</v>
      </c>
      <c r="U101"/>
      <c r="V101" s="734" t="s">
        <v>1126</v>
      </c>
      <c r="W101" s="735" t="s">
        <v>1125</v>
      </c>
      <c r="X101" s="734" t="s">
        <v>438</v>
      </c>
      <c r="Y101" s="734" t="s">
        <v>440</v>
      </c>
      <c r="Z101" s="736" t="s">
        <v>440</v>
      </c>
      <c r="AA101"/>
      <c r="AB101" s="734" t="s">
        <v>978</v>
      </c>
      <c r="AC101" s="737" t="s">
        <v>977</v>
      </c>
      <c r="AD101" s="734" t="s">
        <v>437</v>
      </c>
      <c r="AE101" s="734" t="s">
        <v>979</v>
      </c>
      <c r="AF101" s="736" t="s">
        <v>980</v>
      </c>
    </row>
    <row r="102" spans="16:32" s="402" customFormat="1" ht="51" x14ac:dyDescent="0.2">
      <c r="P102" s="743" t="s">
        <v>1149</v>
      </c>
      <c r="Q102" s="739" t="s">
        <v>531</v>
      </c>
      <c r="R102" s="738" t="s">
        <v>441</v>
      </c>
      <c r="S102" s="738" t="s">
        <v>532</v>
      </c>
      <c r="T102" s="740" t="s">
        <v>1150</v>
      </c>
      <c r="U102"/>
      <c r="V102" s="734" t="s">
        <v>1128</v>
      </c>
      <c r="W102" s="735" t="s">
        <v>1127</v>
      </c>
      <c r="X102" s="734" t="s">
        <v>438</v>
      </c>
      <c r="Y102" s="734" t="s">
        <v>440</v>
      </c>
      <c r="Z102" s="736" t="s">
        <v>440</v>
      </c>
      <c r="AA102"/>
      <c r="AB102" s="734" t="s">
        <v>846</v>
      </c>
      <c r="AC102" s="737" t="s">
        <v>845</v>
      </c>
      <c r="AD102" s="734" t="s">
        <v>438</v>
      </c>
      <c r="AE102" s="734" t="s">
        <v>847</v>
      </c>
      <c r="AF102" s="736" t="s">
        <v>848</v>
      </c>
    </row>
    <row r="103" spans="16:32" s="402" customFormat="1" ht="51" x14ac:dyDescent="0.2">
      <c r="P103" s="738" t="s">
        <v>1151</v>
      </c>
      <c r="Q103" s="739" t="s">
        <v>533</v>
      </c>
      <c r="R103" s="738" t="s">
        <v>441</v>
      </c>
      <c r="S103" s="738" t="s">
        <v>534</v>
      </c>
      <c r="T103" s="740" t="s">
        <v>1152</v>
      </c>
      <c r="U103"/>
      <c r="V103" s="734" t="s">
        <v>1130</v>
      </c>
      <c r="W103" s="735" t="s">
        <v>1129</v>
      </c>
      <c r="X103" s="734" t="s">
        <v>438</v>
      </c>
      <c r="Y103" s="734" t="s">
        <v>440</v>
      </c>
      <c r="Z103" s="736" t="s">
        <v>440</v>
      </c>
      <c r="AA103"/>
      <c r="AB103" s="734" t="s">
        <v>842</v>
      </c>
      <c r="AC103" s="737" t="s">
        <v>841</v>
      </c>
      <c r="AD103" s="734" t="s">
        <v>437</v>
      </c>
      <c r="AE103" s="734" t="s">
        <v>843</v>
      </c>
      <c r="AF103" s="736" t="s">
        <v>844</v>
      </c>
    </row>
    <row r="104" spans="16:32" s="402" customFormat="1" ht="51" x14ac:dyDescent="0.2">
      <c r="P104" s="734" t="s">
        <v>665</v>
      </c>
      <c r="Q104" s="735" t="s">
        <v>664</v>
      </c>
      <c r="R104" s="734" t="s">
        <v>438</v>
      </c>
      <c r="S104" s="734" t="s">
        <v>440</v>
      </c>
      <c r="T104" s="736" t="s">
        <v>440</v>
      </c>
      <c r="U104"/>
      <c r="V104" s="734" t="s">
        <v>1063</v>
      </c>
      <c r="W104" s="735" t="s">
        <v>1062</v>
      </c>
      <c r="X104" s="734" t="s">
        <v>438</v>
      </c>
      <c r="Y104" s="734" t="s">
        <v>1064</v>
      </c>
      <c r="Z104" s="736" t="s">
        <v>1065</v>
      </c>
      <c r="AA104"/>
      <c r="AB104" s="734" t="s">
        <v>723</v>
      </c>
      <c r="AC104" s="737" t="s">
        <v>722</v>
      </c>
      <c r="AD104" s="734" t="s">
        <v>438</v>
      </c>
      <c r="AE104" s="734" t="s">
        <v>724</v>
      </c>
      <c r="AF104" s="736" t="s">
        <v>725</v>
      </c>
    </row>
    <row r="105" spans="16:32" s="402" customFormat="1" ht="63.75" x14ac:dyDescent="0.2">
      <c r="P105" s="734" t="s">
        <v>504</v>
      </c>
      <c r="Q105" s="735" t="s">
        <v>503</v>
      </c>
      <c r="R105" s="734" t="s">
        <v>438</v>
      </c>
      <c r="S105" s="734" t="s">
        <v>505</v>
      </c>
      <c r="T105" s="736" t="s">
        <v>506</v>
      </c>
      <c r="U105"/>
      <c r="V105" s="734" t="s">
        <v>1134</v>
      </c>
      <c r="W105" s="735" t="s">
        <v>1133</v>
      </c>
      <c r="X105" s="734" t="s">
        <v>438</v>
      </c>
      <c r="Y105" s="734" t="s">
        <v>440</v>
      </c>
      <c r="Z105" s="736" t="s">
        <v>440</v>
      </c>
      <c r="AA105"/>
      <c r="AB105" s="734" t="s">
        <v>747</v>
      </c>
      <c r="AC105" s="737" t="s">
        <v>746</v>
      </c>
      <c r="AD105" s="734" t="s">
        <v>438</v>
      </c>
      <c r="AE105" s="734" t="s">
        <v>748</v>
      </c>
      <c r="AF105" s="736" t="s">
        <v>749</v>
      </c>
    </row>
    <row r="106" spans="16:32" s="402" customFormat="1" ht="51" x14ac:dyDescent="0.2">
      <c r="P106" s="734" t="s">
        <v>667</v>
      </c>
      <c r="Q106" s="735" t="s">
        <v>666</v>
      </c>
      <c r="R106" s="734" t="s">
        <v>438</v>
      </c>
      <c r="S106" s="734" t="s">
        <v>440</v>
      </c>
      <c r="T106" s="736" t="s">
        <v>440</v>
      </c>
      <c r="U106"/>
      <c r="V106" s="734" t="s">
        <v>1051</v>
      </c>
      <c r="W106" s="735" t="s">
        <v>1050</v>
      </c>
      <c r="X106" s="734" t="s">
        <v>437</v>
      </c>
      <c r="Y106" s="734" t="s">
        <v>1052</v>
      </c>
      <c r="Z106" s="736" t="s">
        <v>1053</v>
      </c>
      <c r="AA106"/>
      <c r="AB106" s="734" t="s">
        <v>1143</v>
      </c>
      <c r="AC106" s="737" t="s">
        <v>805</v>
      </c>
      <c r="AD106" s="734" t="s">
        <v>437</v>
      </c>
      <c r="AE106" s="734" t="s">
        <v>806</v>
      </c>
      <c r="AF106" s="736" t="s">
        <v>1144</v>
      </c>
    </row>
    <row r="107" spans="16:32" s="402" customFormat="1" ht="63.75" x14ac:dyDescent="0.2">
      <c r="P107" s="734" t="s">
        <v>520</v>
      </c>
      <c r="Q107" s="735" t="s">
        <v>519</v>
      </c>
      <c r="R107" s="734" t="s">
        <v>438</v>
      </c>
      <c r="S107" s="734" t="s">
        <v>521</v>
      </c>
      <c r="T107" s="736" t="s">
        <v>522</v>
      </c>
      <c r="U107"/>
      <c r="V107" s="734" t="s">
        <v>1141</v>
      </c>
      <c r="W107" s="735" t="s">
        <v>1040</v>
      </c>
      <c r="X107" s="734" t="s">
        <v>438</v>
      </c>
      <c r="Y107" s="734" t="s">
        <v>1041</v>
      </c>
      <c r="Z107" s="736" t="s">
        <v>1142</v>
      </c>
      <c r="AA107"/>
      <c r="AB107" s="734" t="s">
        <v>715</v>
      </c>
      <c r="AC107" s="737" t="s">
        <v>714</v>
      </c>
      <c r="AD107" s="734" t="s">
        <v>437</v>
      </c>
      <c r="AE107" s="734" t="s">
        <v>716</v>
      </c>
      <c r="AF107" s="736" t="s">
        <v>717</v>
      </c>
    </row>
    <row r="108" spans="16:32" s="402" customFormat="1" ht="51" x14ac:dyDescent="0.2">
      <c r="P108" s="734" t="s">
        <v>508</v>
      </c>
      <c r="Q108" s="735" t="s">
        <v>507</v>
      </c>
      <c r="R108" s="734" t="s">
        <v>438</v>
      </c>
      <c r="S108" s="734" t="s">
        <v>509</v>
      </c>
      <c r="T108" s="736" t="s">
        <v>510</v>
      </c>
      <c r="U108"/>
      <c r="V108" s="734" t="s">
        <v>1136</v>
      </c>
      <c r="W108" s="735" t="s">
        <v>1135</v>
      </c>
      <c r="X108" s="734" t="s">
        <v>438</v>
      </c>
      <c r="Y108" s="734" t="s">
        <v>440</v>
      </c>
      <c r="Z108" s="736" t="s">
        <v>440</v>
      </c>
      <c r="AA108"/>
      <c r="AB108" s="734" t="s">
        <v>739</v>
      </c>
      <c r="AC108" s="737" t="s">
        <v>738</v>
      </c>
      <c r="AD108" s="734" t="s">
        <v>438</v>
      </c>
      <c r="AE108" s="734" t="s">
        <v>740</v>
      </c>
      <c r="AF108" s="736" t="s">
        <v>741</v>
      </c>
    </row>
    <row r="109" spans="16:32" s="402" customFormat="1" ht="51.75" thickBot="1" x14ac:dyDescent="0.25">
      <c r="P109" s="734" t="s">
        <v>512</v>
      </c>
      <c r="Q109" s="735" t="s">
        <v>511</v>
      </c>
      <c r="R109" s="734" t="s">
        <v>438</v>
      </c>
      <c r="S109" s="734" t="s">
        <v>513</v>
      </c>
      <c r="T109" s="736" t="s">
        <v>514</v>
      </c>
      <c r="U109"/>
      <c r="V109" s="744" t="s">
        <v>1089</v>
      </c>
      <c r="W109" s="745" t="s">
        <v>1088</v>
      </c>
      <c r="X109" s="744" t="s">
        <v>438</v>
      </c>
      <c r="Y109" s="744" t="s">
        <v>440</v>
      </c>
      <c r="Z109" s="746" t="s">
        <v>440</v>
      </c>
      <c r="AA109"/>
      <c r="AB109" s="734" t="s">
        <v>755</v>
      </c>
      <c r="AC109" s="737" t="s">
        <v>754</v>
      </c>
      <c r="AD109" s="734" t="s">
        <v>443</v>
      </c>
      <c r="AE109" s="734" t="s">
        <v>444</v>
      </c>
      <c r="AF109" s="736" t="s">
        <v>756</v>
      </c>
    </row>
    <row r="110" spans="16:32" s="402" customFormat="1" ht="63.75" x14ac:dyDescent="0.2">
      <c r="P110" s="734" t="s">
        <v>462</v>
      </c>
      <c r="Q110" s="735" t="s">
        <v>461</v>
      </c>
      <c r="R110" s="734" t="s">
        <v>438</v>
      </c>
      <c r="S110" s="734" t="s">
        <v>463</v>
      </c>
      <c r="T110" s="736" t="s">
        <v>464</v>
      </c>
      <c r="U110"/>
      <c r="V110"/>
      <c r="W110"/>
      <c r="X110"/>
      <c r="Y110"/>
      <c r="Z110"/>
      <c r="AA110"/>
      <c r="AB110" s="734" t="s">
        <v>930</v>
      </c>
      <c r="AC110" s="737" t="s">
        <v>929</v>
      </c>
      <c r="AD110" s="734" t="s">
        <v>438</v>
      </c>
      <c r="AE110" s="734" t="s">
        <v>931</v>
      </c>
      <c r="AF110" s="736" t="s">
        <v>932</v>
      </c>
    </row>
    <row r="111" spans="16:32" s="402" customFormat="1" ht="51" x14ac:dyDescent="0.2">
      <c r="P111" s="734" t="s">
        <v>544</v>
      </c>
      <c r="Q111" s="735" t="s">
        <v>543</v>
      </c>
      <c r="R111" s="734" t="s">
        <v>438</v>
      </c>
      <c r="S111" s="734" t="s">
        <v>545</v>
      </c>
      <c r="T111" s="736" t="s">
        <v>546</v>
      </c>
      <c r="U111"/>
      <c r="V111"/>
      <c r="W111"/>
      <c r="X111"/>
      <c r="Y111"/>
      <c r="Z111"/>
      <c r="AA111"/>
      <c r="AB111" s="734" t="s">
        <v>890</v>
      </c>
      <c r="AC111" s="737" t="s">
        <v>889</v>
      </c>
      <c r="AD111" s="734" t="s">
        <v>437</v>
      </c>
      <c r="AE111" s="734" t="s">
        <v>891</v>
      </c>
      <c r="AF111" s="736" t="s">
        <v>892</v>
      </c>
    </row>
    <row r="112" spans="16:32" s="402" customFormat="1" ht="63.75" x14ac:dyDescent="0.2">
      <c r="P112" s="734" t="s">
        <v>568</v>
      </c>
      <c r="Q112" s="735" t="s">
        <v>567</v>
      </c>
      <c r="R112" s="734" t="s">
        <v>438</v>
      </c>
      <c r="S112" s="734" t="s">
        <v>569</v>
      </c>
      <c r="T112" s="736" t="s">
        <v>570</v>
      </c>
      <c r="U112"/>
      <c r="V112"/>
      <c r="W112"/>
      <c r="X112"/>
      <c r="Y112"/>
      <c r="Z112"/>
      <c r="AA112"/>
      <c r="AB112" s="734" t="s">
        <v>926</v>
      </c>
      <c r="AC112" s="737" t="s">
        <v>925</v>
      </c>
      <c r="AD112" s="734" t="s">
        <v>438</v>
      </c>
      <c r="AE112" s="734" t="s">
        <v>927</v>
      </c>
      <c r="AF112" s="736" t="s">
        <v>928</v>
      </c>
    </row>
    <row r="113" spans="16:32" s="402" customFormat="1" ht="63.75" x14ac:dyDescent="0.2">
      <c r="P113" s="734" t="s">
        <v>621</v>
      </c>
      <c r="Q113" s="735" t="s">
        <v>620</v>
      </c>
      <c r="R113" s="734" t="s">
        <v>437</v>
      </c>
      <c r="S113" s="734" t="s">
        <v>622</v>
      </c>
      <c r="T113" s="736" t="s">
        <v>623</v>
      </c>
      <c r="U113"/>
      <c r="V113"/>
      <c r="W113"/>
      <c r="X113"/>
      <c r="Y113"/>
      <c r="Z113"/>
      <c r="AA113"/>
      <c r="AB113" s="734" t="s">
        <v>938</v>
      </c>
      <c r="AC113" s="737" t="s">
        <v>937</v>
      </c>
      <c r="AD113" s="734" t="s">
        <v>438</v>
      </c>
      <c r="AE113" s="734" t="s">
        <v>939</v>
      </c>
      <c r="AF113" s="736" t="s">
        <v>940</v>
      </c>
    </row>
    <row r="114" spans="16:32" s="402" customFormat="1" ht="51" x14ac:dyDescent="0.2">
      <c r="P114" s="734" t="s">
        <v>669</v>
      </c>
      <c r="Q114" s="735" t="s">
        <v>668</v>
      </c>
      <c r="R114" s="734" t="s">
        <v>659</v>
      </c>
      <c r="S114" s="734" t="s">
        <v>440</v>
      </c>
      <c r="T114" s="736" t="s">
        <v>440</v>
      </c>
      <c r="U114"/>
      <c r="V114"/>
      <c r="W114"/>
      <c r="X114"/>
      <c r="Y114"/>
      <c r="Z114"/>
      <c r="AA114"/>
      <c r="AB114" s="734" t="s">
        <v>934</v>
      </c>
      <c r="AC114" s="737" t="s">
        <v>933</v>
      </c>
      <c r="AD114" s="734" t="s">
        <v>438</v>
      </c>
      <c r="AE114" s="734" t="s">
        <v>935</v>
      </c>
      <c r="AF114" s="736" t="s">
        <v>936</v>
      </c>
    </row>
    <row r="115" spans="16:32" s="402" customFormat="1" ht="51" x14ac:dyDescent="0.2">
      <c r="P115" s="734" t="s">
        <v>671</v>
      </c>
      <c r="Q115" s="735" t="s">
        <v>670</v>
      </c>
      <c r="R115" s="734" t="s">
        <v>438</v>
      </c>
      <c r="S115" s="734" t="s">
        <v>440</v>
      </c>
      <c r="T115" s="736" t="s">
        <v>440</v>
      </c>
      <c r="U115"/>
      <c r="V115"/>
      <c r="W115"/>
      <c r="X115"/>
      <c r="Y115"/>
      <c r="Z115"/>
      <c r="AA115"/>
      <c r="AB115" s="734" t="s">
        <v>758</v>
      </c>
      <c r="AC115" s="737" t="s">
        <v>757</v>
      </c>
      <c r="AD115" s="734" t="s">
        <v>437</v>
      </c>
      <c r="AE115" s="734" t="s">
        <v>759</v>
      </c>
      <c r="AF115" s="736" t="s">
        <v>760</v>
      </c>
    </row>
    <row r="116" spans="16:32" s="402" customFormat="1" ht="51" x14ac:dyDescent="0.2">
      <c r="P116" s="738" t="s">
        <v>673</v>
      </c>
      <c r="Q116" s="739" t="s">
        <v>672</v>
      </c>
      <c r="R116" s="738" t="s">
        <v>438</v>
      </c>
      <c r="S116" s="738" t="s">
        <v>440</v>
      </c>
      <c r="T116" s="740" t="s">
        <v>440</v>
      </c>
      <c r="U116"/>
      <c r="V116"/>
      <c r="W116"/>
      <c r="X116"/>
      <c r="Y116"/>
      <c r="Z116"/>
      <c r="AA116"/>
      <c r="AB116" s="734" t="s">
        <v>942</v>
      </c>
      <c r="AC116" s="737" t="s">
        <v>941</v>
      </c>
      <c r="AD116" s="734" t="s">
        <v>439</v>
      </c>
      <c r="AE116" s="734" t="s">
        <v>943</v>
      </c>
      <c r="AF116" s="736" t="s">
        <v>944</v>
      </c>
    </row>
    <row r="117" spans="16:32" s="402" customFormat="1" ht="51" x14ac:dyDescent="0.2">
      <c r="P117" s="738" t="s">
        <v>675</v>
      </c>
      <c r="Q117" s="739" t="s">
        <v>674</v>
      </c>
      <c r="R117" s="738" t="s">
        <v>438</v>
      </c>
      <c r="S117" s="738" t="s">
        <v>440</v>
      </c>
      <c r="T117" s="740" t="s">
        <v>440</v>
      </c>
      <c r="U117"/>
      <c r="V117"/>
      <c r="W117"/>
      <c r="X117"/>
      <c r="Y117"/>
      <c r="Z117"/>
      <c r="AA117"/>
      <c r="AB117" s="734" t="s">
        <v>946</v>
      </c>
      <c r="AC117" s="737" t="s">
        <v>945</v>
      </c>
      <c r="AD117" s="734" t="s">
        <v>437</v>
      </c>
      <c r="AE117" s="734" t="s">
        <v>947</v>
      </c>
      <c r="AF117" s="736" t="s">
        <v>948</v>
      </c>
    </row>
    <row r="118" spans="16:32" s="402" customFormat="1" ht="63.75" x14ac:dyDescent="0.2">
      <c r="P118" s="734" t="s">
        <v>677</v>
      </c>
      <c r="Q118" s="735" t="s">
        <v>676</v>
      </c>
      <c r="R118" s="734" t="s">
        <v>438</v>
      </c>
      <c r="S118" s="734" t="s">
        <v>440</v>
      </c>
      <c r="T118" s="736" t="s">
        <v>440</v>
      </c>
      <c r="U118"/>
      <c r="V118"/>
      <c r="W118"/>
      <c r="X118"/>
      <c r="Y118"/>
      <c r="Z118"/>
      <c r="AA118"/>
      <c r="AB118" s="734" t="s">
        <v>894</v>
      </c>
      <c r="AC118" s="737" t="s">
        <v>893</v>
      </c>
      <c r="AD118" s="734" t="s">
        <v>437</v>
      </c>
      <c r="AE118" s="734" t="s">
        <v>895</v>
      </c>
      <c r="AF118" s="736" t="s">
        <v>896</v>
      </c>
    </row>
    <row r="119" spans="16:32" s="402" customFormat="1" ht="51" x14ac:dyDescent="0.2">
      <c r="P119" s="734" t="s">
        <v>679</v>
      </c>
      <c r="Q119" s="735" t="s">
        <v>678</v>
      </c>
      <c r="R119" s="734" t="s">
        <v>438</v>
      </c>
      <c r="S119" s="734" t="s">
        <v>440</v>
      </c>
      <c r="T119" s="736" t="s">
        <v>440</v>
      </c>
      <c r="U119"/>
      <c r="V119"/>
      <c r="W119"/>
      <c r="X119"/>
      <c r="Y119"/>
      <c r="Z119"/>
      <c r="AA119"/>
      <c r="AB119" s="734" t="s">
        <v>751</v>
      </c>
      <c r="AC119" s="737" t="s">
        <v>750</v>
      </c>
      <c r="AD119" s="734" t="s">
        <v>445</v>
      </c>
      <c r="AE119" s="734" t="s">
        <v>752</v>
      </c>
      <c r="AF119" s="736" t="s">
        <v>753</v>
      </c>
    </row>
    <row r="120" spans="16:32" s="402" customFormat="1" ht="38.25" x14ac:dyDescent="0.2">
      <c r="P120" s="734" t="s">
        <v>681</v>
      </c>
      <c r="Q120" s="735" t="s">
        <v>680</v>
      </c>
      <c r="R120" s="734" t="s">
        <v>438</v>
      </c>
      <c r="S120" s="734" t="s">
        <v>440</v>
      </c>
      <c r="T120" s="736" t="s">
        <v>440</v>
      </c>
      <c r="U120"/>
      <c r="V120"/>
      <c r="W120"/>
      <c r="X120"/>
      <c r="Y120"/>
      <c r="Z120"/>
      <c r="AA120"/>
      <c r="AB120" s="738" t="s">
        <v>870</v>
      </c>
      <c r="AC120" s="742" t="s">
        <v>869</v>
      </c>
      <c r="AD120" s="738" t="s">
        <v>445</v>
      </c>
      <c r="AE120" s="738" t="s">
        <v>871</v>
      </c>
      <c r="AF120" s="740" t="s">
        <v>872</v>
      </c>
    </row>
    <row r="121" spans="16:32" s="402" customFormat="1" ht="51" x14ac:dyDescent="0.2">
      <c r="P121" s="734" t="s">
        <v>683</v>
      </c>
      <c r="Q121" s="735" t="s">
        <v>682</v>
      </c>
      <c r="R121" s="734" t="s">
        <v>438</v>
      </c>
      <c r="S121" s="734" t="s">
        <v>440</v>
      </c>
      <c r="T121" s="736" t="s">
        <v>440</v>
      </c>
      <c r="U121"/>
      <c r="V121"/>
      <c r="W121"/>
      <c r="X121"/>
      <c r="Y121"/>
      <c r="Z121"/>
      <c r="AA121"/>
      <c r="AB121" s="738" t="s">
        <v>882</v>
      </c>
      <c r="AC121" s="742" t="s">
        <v>881</v>
      </c>
      <c r="AD121" s="738" t="s">
        <v>445</v>
      </c>
      <c r="AE121" s="738" t="s">
        <v>883</v>
      </c>
      <c r="AF121" s="740" t="s">
        <v>884</v>
      </c>
    </row>
    <row r="122" spans="16:32" s="402" customFormat="1" ht="102.75" thickBot="1" x14ac:dyDescent="0.25">
      <c r="P122" s="734" t="s">
        <v>685</v>
      </c>
      <c r="Q122" s="735" t="s">
        <v>684</v>
      </c>
      <c r="R122" s="734" t="s">
        <v>438</v>
      </c>
      <c r="S122" s="734" t="s">
        <v>440</v>
      </c>
      <c r="T122" s="736" t="s">
        <v>440</v>
      </c>
      <c r="U122"/>
      <c r="V122"/>
      <c r="W122"/>
      <c r="X122"/>
      <c r="Y122"/>
      <c r="Z122"/>
      <c r="AA122"/>
      <c r="AB122" s="744" t="s">
        <v>838</v>
      </c>
      <c r="AC122" s="747" t="s">
        <v>837</v>
      </c>
      <c r="AD122" s="744" t="s">
        <v>438</v>
      </c>
      <c r="AE122" s="744" t="s">
        <v>839</v>
      </c>
      <c r="AF122" s="746" t="s">
        <v>840</v>
      </c>
    </row>
    <row r="123" spans="16:32" s="402" customFormat="1" ht="51" x14ac:dyDescent="0.2">
      <c r="P123" s="734" t="s">
        <v>613</v>
      </c>
      <c r="Q123" s="735" t="s">
        <v>612</v>
      </c>
      <c r="R123" s="734" t="s">
        <v>438</v>
      </c>
      <c r="S123" s="734" t="s">
        <v>614</v>
      </c>
      <c r="T123" s="736" t="s">
        <v>615</v>
      </c>
      <c r="U123"/>
      <c r="V123"/>
      <c r="W123"/>
      <c r="X123"/>
      <c r="Y123"/>
      <c r="Z123"/>
      <c r="AA123"/>
      <c r="AB123"/>
      <c r="AC123"/>
      <c r="AD123"/>
      <c r="AE123"/>
      <c r="AF123"/>
    </row>
    <row r="124" spans="16:32" s="402" customFormat="1" ht="25.5" x14ac:dyDescent="0.2">
      <c r="P124" s="734" t="s">
        <v>687</v>
      </c>
      <c r="Q124" s="735" t="s">
        <v>686</v>
      </c>
      <c r="R124" s="734" t="s">
        <v>437</v>
      </c>
      <c r="S124" s="734" t="s">
        <v>440</v>
      </c>
      <c r="T124" s="736" t="s">
        <v>440</v>
      </c>
      <c r="U124"/>
      <c r="V124"/>
      <c r="W124"/>
      <c r="X124"/>
      <c r="Y124"/>
      <c r="Z124"/>
      <c r="AA124"/>
      <c r="AB124"/>
      <c r="AC124"/>
      <c r="AD124"/>
      <c r="AE124"/>
      <c r="AF124"/>
    </row>
    <row r="125" spans="16:32" s="402" customFormat="1" ht="38.25" x14ac:dyDescent="0.2">
      <c r="P125" s="734" t="s">
        <v>691</v>
      </c>
      <c r="Q125" s="735" t="s">
        <v>690</v>
      </c>
      <c r="R125" s="734" t="s">
        <v>438</v>
      </c>
      <c r="S125" s="734" t="s">
        <v>440</v>
      </c>
      <c r="T125" s="736" t="s">
        <v>440</v>
      </c>
      <c r="U125"/>
      <c r="V125"/>
      <c r="W125"/>
      <c r="X125"/>
      <c r="Y125"/>
      <c r="Z125"/>
      <c r="AA125"/>
      <c r="AB125"/>
      <c r="AC125"/>
      <c r="AD125"/>
      <c r="AE125"/>
      <c r="AF125"/>
    </row>
    <row r="126" spans="16:32" s="402" customFormat="1" ht="38.25" x14ac:dyDescent="0.2">
      <c r="P126" s="734" t="s">
        <v>693</v>
      </c>
      <c r="Q126" s="735" t="s">
        <v>692</v>
      </c>
      <c r="R126" s="734" t="s">
        <v>438</v>
      </c>
      <c r="S126" s="734" t="s">
        <v>440</v>
      </c>
      <c r="T126" s="736" t="s">
        <v>440</v>
      </c>
      <c r="U126"/>
      <c r="V126"/>
      <c r="W126"/>
      <c r="X126"/>
      <c r="Y126"/>
      <c r="Z126"/>
      <c r="AA126"/>
      <c r="AB126"/>
      <c r="AC126"/>
      <c r="AD126"/>
      <c r="AE126"/>
      <c r="AF126"/>
    </row>
    <row r="127" spans="16:32" s="402" customFormat="1" ht="38.25" x14ac:dyDescent="0.2">
      <c r="P127" s="734" t="s">
        <v>695</v>
      </c>
      <c r="Q127" s="735" t="s">
        <v>694</v>
      </c>
      <c r="R127" s="734" t="s">
        <v>438</v>
      </c>
      <c r="S127" s="734" t="s">
        <v>440</v>
      </c>
      <c r="T127" s="736" t="s">
        <v>440</v>
      </c>
      <c r="U127"/>
      <c r="V127"/>
      <c r="W127"/>
      <c r="X127"/>
      <c r="Y127"/>
      <c r="Z127"/>
      <c r="AA127"/>
      <c r="AB127"/>
      <c r="AC127"/>
      <c r="AD127"/>
      <c r="AE127"/>
      <c r="AF127"/>
    </row>
    <row r="128" spans="16:32" s="402" customFormat="1" ht="38.25" x14ac:dyDescent="0.2">
      <c r="P128" s="734" t="s">
        <v>697</v>
      </c>
      <c r="Q128" s="735" t="s">
        <v>696</v>
      </c>
      <c r="R128" s="734" t="s">
        <v>438</v>
      </c>
      <c r="S128" s="734" t="s">
        <v>440</v>
      </c>
      <c r="T128" s="736" t="s">
        <v>440</v>
      </c>
      <c r="U128"/>
      <c r="V128"/>
      <c r="W128"/>
      <c r="X128"/>
      <c r="Y128"/>
      <c r="Z128"/>
      <c r="AA128"/>
      <c r="AB128"/>
      <c r="AC128"/>
      <c r="AD128"/>
      <c r="AE128"/>
      <c r="AF128"/>
    </row>
    <row r="129" spans="16:32" s="402" customFormat="1" ht="38.25" x14ac:dyDescent="0.2">
      <c r="P129" s="734" t="s">
        <v>699</v>
      </c>
      <c r="Q129" s="735" t="s">
        <v>698</v>
      </c>
      <c r="R129" s="734" t="s">
        <v>438</v>
      </c>
      <c r="S129" s="734" t="s">
        <v>440</v>
      </c>
      <c r="T129" s="736" t="s">
        <v>440</v>
      </c>
      <c r="U129"/>
      <c r="V129"/>
      <c r="W129"/>
      <c r="X129"/>
      <c r="Y129"/>
      <c r="Z129"/>
      <c r="AA129"/>
      <c r="AB129"/>
      <c r="AC129"/>
      <c r="AD129"/>
      <c r="AE129"/>
      <c r="AF129"/>
    </row>
    <row r="130" spans="16:32" s="402" customFormat="1" ht="25.5" x14ac:dyDescent="0.2">
      <c r="P130" s="734" t="s">
        <v>701</v>
      </c>
      <c r="Q130" s="735" t="s">
        <v>700</v>
      </c>
      <c r="R130" s="734" t="s">
        <v>438</v>
      </c>
      <c r="S130" s="734" t="s">
        <v>440</v>
      </c>
      <c r="T130" s="736" t="s">
        <v>440</v>
      </c>
      <c r="U130"/>
      <c r="V130"/>
      <c r="W130"/>
      <c r="X130"/>
      <c r="Y130"/>
      <c r="Z130"/>
      <c r="AA130"/>
      <c r="AB130"/>
      <c r="AC130"/>
      <c r="AD130"/>
      <c r="AE130"/>
      <c r="AF130"/>
    </row>
    <row r="131" spans="16:32" s="402" customFormat="1" ht="51" x14ac:dyDescent="0.2">
      <c r="P131" s="734" t="s">
        <v>576</v>
      </c>
      <c r="Q131" s="735" t="s">
        <v>575</v>
      </c>
      <c r="R131" s="734" t="s">
        <v>437</v>
      </c>
      <c r="S131" s="734" t="s">
        <v>577</v>
      </c>
      <c r="T131" s="736" t="s">
        <v>578</v>
      </c>
      <c r="U131"/>
      <c r="V131"/>
      <c r="W131"/>
      <c r="X131"/>
      <c r="Y131"/>
      <c r="Z131"/>
      <c r="AA131"/>
      <c r="AB131"/>
      <c r="AC131"/>
      <c r="AD131"/>
      <c r="AE131"/>
      <c r="AF131"/>
    </row>
    <row r="132" spans="16:32" s="402" customFormat="1" ht="38.25" x14ac:dyDescent="0.2">
      <c r="P132" s="734" t="s">
        <v>564</v>
      </c>
      <c r="Q132" s="735" t="s">
        <v>563</v>
      </c>
      <c r="R132" s="734" t="s">
        <v>437</v>
      </c>
      <c r="S132" s="734" t="s">
        <v>565</v>
      </c>
      <c r="T132" s="736" t="s">
        <v>566</v>
      </c>
      <c r="U132"/>
      <c r="V132"/>
      <c r="W132"/>
      <c r="X132"/>
      <c r="Y132"/>
      <c r="Z132"/>
      <c r="AA132"/>
      <c r="AB132"/>
      <c r="AC132"/>
      <c r="AD132"/>
      <c r="AE132"/>
      <c r="AF132"/>
    </row>
    <row r="133" spans="16:32" s="402" customFormat="1" ht="38.25" x14ac:dyDescent="0.2">
      <c r="P133" s="734" t="s">
        <v>548</v>
      </c>
      <c r="Q133" s="735" t="s">
        <v>547</v>
      </c>
      <c r="R133" s="734" t="s">
        <v>438</v>
      </c>
      <c r="S133" s="734" t="s">
        <v>549</v>
      </c>
      <c r="T133" s="736" t="s">
        <v>550</v>
      </c>
      <c r="U133"/>
      <c r="V133"/>
      <c r="W133"/>
      <c r="X133"/>
      <c r="Y133"/>
      <c r="Z133"/>
      <c r="AA133"/>
      <c r="AB133"/>
      <c r="AC133"/>
      <c r="AD133"/>
      <c r="AE133"/>
      <c r="AF133"/>
    </row>
    <row r="134" spans="16:32" s="402" customFormat="1" ht="25.5" x14ac:dyDescent="0.2">
      <c r="P134" s="734" t="s">
        <v>703</v>
      </c>
      <c r="Q134" s="735" t="s">
        <v>702</v>
      </c>
      <c r="R134" s="734" t="s">
        <v>438</v>
      </c>
      <c r="S134" s="734" t="s">
        <v>440</v>
      </c>
      <c r="T134" s="736" t="s">
        <v>440</v>
      </c>
      <c r="U134"/>
      <c r="V134"/>
      <c r="W134"/>
      <c r="X134"/>
      <c r="Y134"/>
      <c r="Z134"/>
      <c r="AA134"/>
      <c r="AB134"/>
      <c r="AC134"/>
      <c r="AD134"/>
      <c r="AE134"/>
      <c r="AF134"/>
    </row>
    <row r="135" spans="16:32" s="402" customFormat="1" ht="63.75" x14ac:dyDescent="0.2">
      <c r="P135" s="734" t="s">
        <v>617</v>
      </c>
      <c r="Q135" s="735" t="s">
        <v>616</v>
      </c>
      <c r="R135" s="734" t="s">
        <v>437</v>
      </c>
      <c r="S135" s="734" t="s">
        <v>618</v>
      </c>
      <c r="T135" s="736" t="s">
        <v>619</v>
      </c>
      <c r="U135"/>
      <c r="V135"/>
      <c r="W135"/>
      <c r="X135"/>
      <c r="Y135"/>
      <c r="Z135"/>
      <c r="AA135"/>
      <c r="AB135"/>
      <c r="AC135"/>
      <c r="AD135"/>
      <c r="AE135"/>
      <c r="AF135"/>
    </row>
    <row r="136" spans="16:32" s="402" customFormat="1" ht="25.5" x14ac:dyDescent="0.2">
      <c r="P136" s="734" t="s">
        <v>709</v>
      </c>
      <c r="Q136" s="735" t="s">
        <v>708</v>
      </c>
      <c r="R136" s="734" t="s">
        <v>438</v>
      </c>
      <c r="S136" s="734" t="s">
        <v>440</v>
      </c>
      <c r="T136" s="736" t="s">
        <v>440</v>
      </c>
      <c r="U136"/>
      <c r="V136"/>
      <c r="W136"/>
      <c r="X136"/>
      <c r="Y136"/>
      <c r="Z136"/>
      <c r="AA136"/>
      <c r="AB136"/>
      <c r="AC136"/>
      <c r="AD136"/>
      <c r="AE136"/>
      <c r="AF136"/>
    </row>
    <row r="137" spans="16:32" s="402" customFormat="1" ht="25.5" x14ac:dyDescent="0.2">
      <c r="P137" s="734" t="s">
        <v>705</v>
      </c>
      <c r="Q137" s="735" t="s">
        <v>704</v>
      </c>
      <c r="R137" s="734" t="s">
        <v>438</v>
      </c>
      <c r="S137" s="734" t="s">
        <v>440</v>
      </c>
      <c r="T137" s="736" t="s">
        <v>440</v>
      </c>
      <c r="U137"/>
      <c r="V137"/>
      <c r="W137"/>
      <c r="X137"/>
      <c r="Y137"/>
      <c r="Z137"/>
      <c r="AA137"/>
      <c r="AB137"/>
      <c r="AC137"/>
      <c r="AD137"/>
      <c r="AE137"/>
      <c r="AF137"/>
    </row>
    <row r="138" spans="16:32" s="402" customFormat="1" ht="51" x14ac:dyDescent="0.2">
      <c r="P138" s="734" t="s">
        <v>707</v>
      </c>
      <c r="Q138" s="735" t="s">
        <v>706</v>
      </c>
      <c r="R138" s="734" t="s">
        <v>438</v>
      </c>
      <c r="S138" s="734" t="s">
        <v>440</v>
      </c>
      <c r="T138" s="736" t="s">
        <v>440</v>
      </c>
      <c r="U138"/>
      <c r="V138"/>
      <c r="W138"/>
      <c r="X138"/>
      <c r="Y138"/>
      <c r="Z138"/>
      <c r="AA138"/>
      <c r="AB138"/>
      <c r="AC138"/>
      <c r="AD138"/>
      <c r="AE138"/>
      <c r="AF138"/>
    </row>
    <row r="139" spans="16:32" s="402" customFormat="1" ht="25.5" x14ac:dyDescent="0.2">
      <c r="P139" s="734" t="s">
        <v>711</v>
      </c>
      <c r="Q139" s="735" t="s">
        <v>710</v>
      </c>
      <c r="R139" s="734" t="s">
        <v>438</v>
      </c>
      <c r="S139" s="734" t="s">
        <v>440</v>
      </c>
      <c r="T139" s="736" t="s">
        <v>440</v>
      </c>
      <c r="U139"/>
      <c r="V139"/>
      <c r="W139"/>
      <c r="X139"/>
      <c r="Y139"/>
      <c r="Z139"/>
      <c r="AA139"/>
      <c r="AB139"/>
      <c r="AC139"/>
      <c r="AD139"/>
      <c r="AE139"/>
      <c r="AF139"/>
    </row>
    <row r="140" spans="16:32" s="402" customFormat="1" ht="38.25" x14ac:dyDescent="0.2">
      <c r="P140" s="734" t="s">
        <v>606</v>
      </c>
      <c r="Q140" s="735" t="s">
        <v>605</v>
      </c>
      <c r="R140" s="734" t="s">
        <v>437</v>
      </c>
      <c r="S140" s="734" t="s">
        <v>607</v>
      </c>
      <c r="T140" s="736" t="s">
        <v>608</v>
      </c>
      <c r="U140"/>
      <c r="V140"/>
      <c r="W140"/>
      <c r="X140"/>
      <c r="Y140"/>
      <c r="Z140"/>
      <c r="AA140"/>
      <c r="AB140"/>
      <c r="AC140"/>
      <c r="AD140"/>
      <c r="AE140"/>
      <c r="AF140"/>
    </row>
    <row r="141" spans="16:32" s="402" customFormat="1" ht="25.5" x14ac:dyDescent="0.2">
      <c r="P141" s="738" t="s">
        <v>713</v>
      </c>
      <c r="Q141" s="739" t="s">
        <v>712</v>
      </c>
      <c r="R141" s="738" t="s">
        <v>438</v>
      </c>
      <c r="S141" s="738" t="s">
        <v>440</v>
      </c>
      <c r="T141" s="740" t="s">
        <v>440</v>
      </c>
      <c r="U141"/>
      <c r="V141"/>
      <c r="W141"/>
      <c r="X141"/>
      <c r="Y141"/>
      <c r="Z141"/>
      <c r="AA141"/>
      <c r="AB141"/>
      <c r="AC141"/>
      <c r="AD141"/>
      <c r="AE141"/>
      <c r="AF141"/>
    </row>
    <row r="142" spans="16:32" s="402" customFormat="1" ht="38.25" x14ac:dyDescent="0.2">
      <c r="P142" s="734" t="s">
        <v>500</v>
      </c>
      <c r="Q142" s="735" t="s">
        <v>499</v>
      </c>
      <c r="R142" s="734" t="s">
        <v>438</v>
      </c>
      <c r="S142" s="734" t="s">
        <v>501</v>
      </c>
      <c r="T142" s="736" t="s">
        <v>502</v>
      </c>
      <c r="U142"/>
      <c r="V142"/>
      <c r="W142"/>
      <c r="X142"/>
      <c r="Y142"/>
      <c r="Z142"/>
      <c r="AA142"/>
      <c r="AB142"/>
      <c r="AC142"/>
      <c r="AD142"/>
      <c r="AE142"/>
      <c r="AF142"/>
    </row>
    <row r="143" spans="16:32" s="402" customFormat="1" ht="26.25" thickBot="1" x14ac:dyDescent="0.25">
      <c r="P143" s="744" t="s">
        <v>689</v>
      </c>
      <c r="Q143" s="745" t="s">
        <v>688</v>
      </c>
      <c r="R143" s="744" t="s">
        <v>438</v>
      </c>
      <c r="S143" s="744" t="s">
        <v>440</v>
      </c>
      <c r="T143" s="746" t="s">
        <v>440</v>
      </c>
      <c r="U143"/>
      <c r="V143"/>
      <c r="W143"/>
      <c r="X143"/>
      <c r="Y143"/>
      <c r="Z143"/>
      <c r="AA143"/>
      <c r="AB143"/>
      <c r="AC143"/>
      <c r="AD143"/>
      <c r="AE143"/>
      <c r="AF143"/>
    </row>
    <row r="144" spans="16:32" s="402" customFormat="1" ht="38.25" x14ac:dyDescent="0.2">
      <c r="P144" s="738" t="s">
        <v>1154</v>
      </c>
      <c r="Q144" s="748" t="s">
        <v>1153</v>
      </c>
      <c r="R144" s="738" t="s">
        <v>441</v>
      </c>
      <c r="S144" s="738" t="s">
        <v>1155</v>
      </c>
      <c r="T144" s="738" t="s">
        <v>1156</v>
      </c>
    </row>
    <row r="145" spans="16:20" s="402" customFormat="1" ht="25.5" x14ac:dyDescent="0.2">
      <c r="P145" s="738" t="s">
        <v>1158</v>
      </c>
      <c r="Q145" s="748" t="s">
        <v>1157</v>
      </c>
      <c r="R145" s="738" t="s">
        <v>441</v>
      </c>
      <c r="S145" s="738" t="s">
        <v>1159</v>
      </c>
      <c r="T145" s="738" t="s">
        <v>1160</v>
      </c>
    </row>
    <row r="146" spans="16:20" s="402" customFormat="1" x14ac:dyDescent="0.2"/>
    <row r="147" spans="16:20" s="402" customFormat="1" x14ac:dyDescent="0.2"/>
    <row r="148" spans="16:20" s="402" customFormat="1" x14ac:dyDescent="0.2"/>
    <row r="149" spans="16:20" s="402" customFormat="1" x14ac:dyDescent="0.2"/>
    <row r="150" spans="16:20" s="402" customFormat="1" x14ac:dyDescent="0.2"/>
    <row r="151" spans="16:20" s="402" customFormat="1" x14ac:dyDescent="0.2"/>
    <row r="152" spans="16:20" s="402" customFormat="1" x14ac:dyDescent="0.2"/>
    <row r="153" spans="16:20" s="402" customFormat="1" x14ac:dyDescent="0.2"/>
    <row r="154" spans="16:20" s="402" customFormat="1" x14ac:dyDescent="0.2"/>
    <row r="155" spans="16:20" s="402" customFormat="1" x14ac:dyDescent="0.2"/>
    <row r="156" spans="16:20" s="402" customFormat="1" x14ac:dyDescent="0.2"/>
    <row r="157" spans="16:20" s="402" customFormat="1" x14ac:dyDescent="0.2"/>
    <row r="158" spans="16:20" s="402" customFormat="1" x14ac:dyDescent="0.2"/>
    <row r="159" spans="16:20" s="402" customFormat="1" x14ac:dyDescent="0.2"/>
    <row r="160" spans="16:2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row r="177" s="402" customFormat="1" x14ac:dyDescent="0.2"/>
    <row r="178" s="402" customFormat="1" x14ac:dyDescent="0.2"/>
    <row r="179" s="402" customFormat="1" x14ac:dyDescent="0.2"/>
    <row r="180" s="402" customFormat="1" x14ac:dyDescent="0.2"/>
    <row r="181" s="402" customFormat="1" x14ac:dyDescent="0.2"/>
    <row r="182" s="402" customFormat="1" x14ac:dyDescent="0.2"/>
    <row r="183" s="402" customFormat="1" x14ac:dyDescent="0.2"/>
    <row r="184" s="402" customFormat="1" x14ac:dyDescent="0.2"/>
    <row r="185" s="402" customFormat="1" x14ac:dyDescent="0.2"/>
    <row r="186" s="402" customFormat="1" x14ac:dyDescent="0.2"/>
    <row r="187" s="402" customFormat="1" x14ac:dyDescent="0.2"/>
    <row r="188" s="402" customFormat="1" x14ac:dyDescent="0.2"/>
    <row r="189" s="402" customFormat="1" x14ac:dyDescent="0.2"/>
    <row r="190" s="402" customFormat="1" x14ac:dyDescent="0.2"/>
    <row r="191" s="402" customFormat="1" x14ac:dyDescent="0.2"/>
    <row r="192" s="402" customFormat="1" x14ac:dyDescent="0.2"/>
    <row r="193" s="402" customFormat="1" x14ac:dyDescent="0.2"/>
    <row r="194" s="402" customFormat="1" x14ac:dyDescent="0.2"/>
    <row r="195" s="402" customFormat="1" x14ac:dyDescent="0.2"/>
    <row r="196" s="402" customFormat="1" x14ac:dyDescent="0.2"/>
    <row r="197" s="402" customFormat="1" x14ac:dyDescent="0.2"/>
    <row r="198" s="402" customFormat="1" x14ac:dyDescent="0.2"/>
    <row r="199" s="402" customFormat="1" x14ac:dyDescent="0.2"/>
    <row r="200" s="402" customFormat="1" x14ac:dyDescent="0.2"/>
    <row r="201" s="402" customFormat="1" x14ac:dyDescent="0.2"/>
    <row r="202" s="402" customFormat="1" x14ac:dyDescent="0.2"/>
    <row r="203" s="402" customFormat="1" x14ac:dyDescent="0.2"/>
    <row r="204" s="402" customFormat="1" x14ac:dyDescent="0.2"/>
    <row r="205" s="402" customFormat="1" x14ac:dyDescent="0.2"/>
    <row r="206" s="402" customFormat="1" x14ac:dyDescent="0.2"/>
    <row r="207" s="402" customFormat="1" x14ac:dyDescent="0.2"/>
    <row r="208" s="402" customFormat="1" x14ac:dyDescent="0.2"/>
    <row r="209" s="402" customFormat="1" x14ac:dyDescent="0.2"/>
    <row r="210" s="402" customFormat="1" x14ac:dyDescent="0.2"/>
    <row r="211" s="402" customFormat="1" x14ac:dyDescent="0.2"/>
    <row r="212" s="402" customFormat="1" x14ac:dyDescent="0.2"/>
    <row r="213" s="402" customFormat="1" x14ac:dyDescent="0.2"/>
    <row r="214" s="402" customFormat="1" x14ac:dyDescent="0.2"/>
    <row r="215" s="402" customFormat="1" x14ac:dyDescent="0.2"/>
    <row r="216" s="402" customFormat="1" x14ac:dyDescent="0.2"/>
    <row r="217" s="402" customFormat="1" x14ac:dyDescent="0.2"/>
    <row r="218" s="402" customFormat="1" x14ac:dyDescent="0.2"/>
    <row r="219" s="402" customFormat="1" x14ac:dyDescent="0.2"/>
    <row r="220" s="402" customFormat="1" x14ac:dyDescent="0.2"/>
    <row r="221" s="402" customFormat="1" x14ac:dyDescent="0.2"/>
    <row r="222" s="402" customFormat="1" x14ac:dyDescent="0.2"/>
    <row r="223" s="402" customFormat="1" x14ac:dyDescent="0.2"/>
    <row r="224" s="402" customFormat="1" x14ac:dyDescent="0.2"/>
    <row r="225" s="402" customFormat="1" x14ac:dyDescent="0.2"/>
    <row r="226" s="402" customFormat="1" x14ac:dyDescent="0.2"/>
    <row r="227" s="402" customFormat="1" x14ac:dyDescent="0.2"/>
    <row r="228" s="402" customFormat="1" x14ac:dyDescent="0.2"/>
    <row r="229" s="402" customFormat="1" x14ac:dyDescent="0.2"/>
    <row r="230" s="402" customFormat="1" x14ac:dyDescent="0.2"/>
    <row r="231" s="402" customFormat="1" x14ac:dyDescent="0.2"/>
    <row r="232" s="402" customFormat="1" x14ac:dyDescent="0.2"/>
    <row r="233" s="402" customFormat="1" x14ac:dyDescent="0.2"/>
    <row r="234" s="402" customFormat="1" x14ac:dyDescent="0.2"/>
    <row r="235" s="402" customFormat="1" x14ac:dyDescent="0.2"/>
    <row r="236" s="402" customFormat="1" x14ac:dyDescent="0.2"/>
    <row r="237" s="402" customFormat="1" x14ac:dyDescent="0.2"/>
    <row r="238" s="402" customFormat="1" x14ac:dyDescent="0.2"/>
    <row r="239" s="402" customFormat="1" x14ac:dyDescent="0.2"/>
    <row r="240" s="402" customFormat="1" x14ac:dyDescent="0.2"/>
    <row r="241" s="402" customFormat="1" x14ac:dyDescent="0.2"/>
    <row r="242" s="402" customFormat="1" x14ac:dyDescent="0.2"/>
    <row r="243" s="402" customFormat="1" x14ac:dyDescent="0.2"/>
    <row r="244" s="402" customFormat="1" x14ac:dyDescent="0.2"/>
    <row r="245" s="402" customFormat="1" x14ac:dyDescent="0.2"/>
    <row r="246" s="402" customFormat="1" x14ac:dyDescent="0.2"/>
    <row r="247" s="402" customFormat="1" x14ac:dyDescent="0.2"/>
    <row r="248" s="402" customFormat="1" x14ac:dyDescent="0.2"/>
    <row r="249" s="402" customFormat="1" x14ac:dyDescent="0.2"/>
    <row r="250" s="402" customFormat="1" x14ac:dyDescent="0.2"/>
    <row r="251" s="402" customFormat="1" x14ac:dyDescent="0.2"/>
    <row r="252" s="402" customFormat="1" x14ac:dyDescent="0.2"/>
    <row r="253" s="402" customFormat="1" x14ac:dyDescent="0.2"/>
    <row r="254" s="402" customFormat="1" x14ac:dyDescent="0.2"/>
    <row r="255" s="402" customFormat="1" x14ac:dyDescent="0.2"/>
    <row r="256" s="402" customFormat="1" x14ac:dyDescent="0.2"/>
    <row r="257" s="402" customFormat="1" x14ac:dyDescent="0.2"/>
    <row r="258" s="402" customFormat="1" x14ac:dyDescent="0.2"/>
    <row r="259" s="402" customFormat="1" x14ac:dyDescent="0.2"/>
    <row r="260" s="402" customFormat="1" x14ac:dyDescent="0.2"/>
    <row r="261" s="402" customFormat="1" x14ac:dyDescent="0.2"/>
    <row r="262" s="402" customFormat="1" x14ac:dyDescent="0.2"/>
    <row r="263" s="402" customFormat="1" x14ac:dyDescent="0.2"/>
    <row r="264" s="402" customFormat="1" x14ac:dyDescent="0.2"/>
    <row r="265" s="402" customFormat="1" x14ac:dyDescent="0.2"/>
    <row r="266" s="402" customFormat="1" x14ac:dyDescent="0.2"/>
    <row r="267" s="402" customFormat="1" x14ac:dyDescent="0.2"/>
    <row r="268" s="402" customFormat="1" x14ac:dyDescent="0.2"/>
    <row r="269" s="402" customFormat="1" x14ac:dyDescent="0.2"/>
    <row r="270" s="402" customFormat="1" x14ac:dyDescent="0.2"/>
    <row r="271" s="402" customFormat="1" x14ac:dyDescent="0.2"/>
    <row r="272" s="402" customFormat="1" x14ac:dyDescent="0.2"/>
    <row r="273" s="402" customFormat="1" x14ac:dyDescent="0.2"/>
    <row r="274" s="402" customFormat="1" x14ac:dyDescent="0.2"/>
    <row r="275" s="402" customFormat="1" x14ac:dyDescent="0.2"/>
    <row r="276" s="402" customFormat="1" x14ac:dyDescent="0.2"/>
    <row r="277" s="402" customFormat="1" x14ac:dyDescent="0.2"/>
    <row r="278" s="402" customFormat="1" x14ac:dyDescent="0.2"/>
    <row r="279" s="402" customFormat="1" x14ac:dyDescent="0.2"/>
    <row r="280" s="402" customFormat="1" x14ac:dyDescent="0.2"/>
    <row r="281" s="402" customFormat="1" x14ac:dyDescent="0.2"/>
    <row r="282" s="402" customFormat="1" x14ac:dyDescent="0.2"/>
    <row r="283" s="402" customFormat="1" x14ac:dyDescent="0.2"/>
    <row r="284" s="402" customFormat="1" x14ac:dyDescent="0.2"/>
    <row r="285" s="402" customFormat="1" x14ac:dyDescent="0.2"/>
    <row r="286" s="402" customFormat="1" x14ac:dyDescent="0.2"/>
    <row r="287" s="402" customFormat="1" x14ac:dyDescent="0.2"/>
    <row r="288" s="402" customFormat="1" x14ac:dyDescent="0.2"/>
    <row r="289" s="402" customFormat="1" x14ac:dyDescent="0.2"/>
    <row r="290" s="402" customFormat="1" x14ac:dyDescent="0.2"/>
    <row r="291" s="402" customFormat="1" x14ac:dyDescent="0.2"/>
    <row r="292" s="402" customFormat="1" x14ac:dyDescent="0.2"/>
    <row r="293" s="402" customFormat="1" x14ac:dyDescent="0.2"/>
    <row r="294" s="402" customFormat="1" x14ac:dyDescent="0.2"/>
    <row r="295" s="402" customFormat="1" x14ac:dyDescent="0.2"/>
    <row r="296" s="402" customFormat="1" x14ac:dyDescent="0.2"/>
    <row r="297" s="402" customFormat="1" x14ac:dyDescent="0.2"/>
    <row r="298" s="402" customFormat="1" x14ac:dyDescent="0.2"/>
    <row r="299" s="402" customFormat="1" x14ac:dyDescent="0.2"/>
    <row r="300" s="402" customFormat="1" x14ac:dyDescent="0.2"/>
    <row r="301" s="402" customFormat="1" x14ac:dyDescent="0.2"/>
    <row r="302" s="402" customFormat="1" x14ac:dyDescent="0.2"/>
    <row r="303" s="402" customFormat="1" x14ac:dyDescent="0.2"/>
    <row r="304" s="402" customFormat="1" x14ac:dyDescent="0.2"/>
    <row r="305" s="402" customFormat="1" x14ac:dyDescent="0.2"/>
    <row r="306" s="402" customFormat="1" x14ac:dyDescent="0.2"/>
    <row r="307" s="402" customFormat="1" x14ac:dyDescent="0.2"/>
    <row r="308" s="402" customFormat="1" x14ac:dyDescent="0.2"/>
    <row r="309" s="402" customFormat="1" x14ac:dyDescent="0.2"/>
    <row r="310" s="402" customFormat="1" x14ac:dyDescent="0.2"/>
    <row r="311" s="402" customFormat="1" x14ac:dyDescent="0.2"/>
    <row r="312" s="402" customFormat="1" x14ac:dyDescent="0.2"/>
    <row r="313" s="402" customFormat="1" x14ac:dyDescent="0.2"/>
    <row r="314" s="402" customFormat="1" x14ac:dyDescent="0.2"/>
    <row r="315" s="402" customFormat="1" x14ac:dyDescent="0.2"/>
    <row r="316" s="402" customFormat="1" x14ac:dyDescent="0.2"/>
    <row r="317" s="402" customFormat="1" x14ac:dyDescent="0.2"/>
    <row r="318" s="402" customFormat="1" x14ac:dyDescent="0.2"/>
    <row r="319" s="402" customFormat="1" x14ac:dyDescent="0.2"/>
    <row r="320" s="402" customFormat="1" x14ac:dyDescent="0.2"/>
    <row r="321" s="402" customFormat="1" x14ac:dyDescent="0.2"/>
    <row r="322" s="402" customFormat="1" x14ac:dyDescent="0.2"/>
    <row r="323" s="402" customFormat="1" x14ac:dyDescent="0.2"/>
    <row r="324" s="402" customFormat="1" x14ac:dyDescent="0.2"/>
    <row r="325" s="402" customFormat="1" x14ac:dyDescent="0.2"/>
    <row r="326" s="402" customFormat="1" x14ac:dyDescent="0.2"/>
    <row r="327" s="402" customFormat="1" x14ac:dyDescent="0.2"/>
    <row r="328" s="402" customFormat="1" x14ac:dyDescent="0.2"/>
    <row r="329" s="402" customFormat="1" x14ac:dyDescent="0.2"/>
    <row r="330" s="402" customFormat="1" x14ac:dyDescent="0.2"/>
    <row r="331" s="402" customFormat="1" x14ac:dyDescent="0.2"/>
    <row r="332" s="402" customFormat="1" x14ac:dyDescent="0.2"/>
    <row r="333" s="402" customFormat="1" x14ac:dyDescent="0.2"/>
    <row r="334" s="402" customFormat="1" x14ac:dyDescent="0.2"/>
    <row r="335" s="402" customFormat="1" x14ac:dyDescent="0.2"/>
    <row r="336" s="402" customFormat="1" x14ac:dyDescent="0.2"/>
    <row r="337" s="402" customFormat="1" x14ac:dyDescent="0.2"/>
    <row r="338" s="402" customFormat="1" x14ac:dyDescent="0.2"/>
    <row r="339" s="402" customFormat="1" x14ac:dyDescent="0.2"/>
    <row r="340" s="402" customFormat="1" x14ac:dyDescent="0.2"/>
    <row r="341" s="402" customFormat="1" x14ac:dyDescent="0.2"/>
    <row r="342" s="402" customFormat="1" x14ac:dyDescent="0.2"/>
    <row r="343" s="402" customFormat="1" x14ac:dyDescent="0.2"/>
    <row r="344" s="402" customFormat="1" x14ac:dyDescent="0.2"/>
    <row r="345" s="402" customFormat="1" x14ac:dyDescent="0.2"/>
    <row r="346" s="402" customFormat="1" x14ac:dyDescent="0.2"/>
    <row r="347" s="402" customFormat="1" x14ac:dyDescent="0.2"/>
    <row r="348" s="402" customFormat="1" x14ac:dyDescent="0.2"/>
    <row r="349" s="402" customFormat="1" x14ac:dyDescent="0.2"/>
    <row r="350" s="402" customFormat="1" x14ac:dyDescent="0.2"/>
    <row r="351" s="402" customFormat="1" x14ac:dyDescent="0.2"/>
    <row r="352" s="402" customFormat="1" x14ac:dyDescent="0.2"/>
    <row r="353" s="402" customFormat="1" x14ac:dyDescent="0.2"/>
    <row r="354" s="402" customFormat="1" x14ac:dyDescent="0.2"/>
    <row r="355" s="402" customFormat="1" x14ac:dyDescent="0.2"/>
    <row r="356" s="402" customFormat="1" x14ac:dyDescent="0.2"/>
    <row r="357" s="402" customFormat="1" x14ac:dyDescent="0.2"/>
    <row r="358" s="402" customFormat="1" x14ac:dyDescent="0.2"/>
    <row r="359" s="402" customFormat="1" x14ac:dyDescent="0.2"/>
    <row r="360" s="402" customFormat="1" x14ac:dyDescent="0.2"/>
    <row r="361" s="402" customFormat="1" x14ac:dyDescent="0.2"/>
    <row r="362" s="402" customFormat="1" x14ac:dyDescent="0.2"/>
    <row r="363" s="402" customFormat="1" x14ac:dyDescent="0.2"/>
    <row r="364" s="402" customFormat="1" x14ac:dyDescent="0.2"/>
    <row r="365" s="402" customFormat="1" x14ac:dyDescent="0.2"/>
    <row r="366" s="402" customFormat="1" x14ac:dyDescent="0.2"/>
    <row r="367" s="402" customFormat="1" x14ac:dyDescent="0.2"/>
    <row r="368" s="402" customFormat="1" x14ac:dyDescent="0.2"/>
    <row r="369" s="402" customFormat="1" x14ac:dyDescent="0.2"/>
    <row r="370" s="402" customFormat="1" x14ac:dyDescent="0.2"/>
    <row r="371" s="402" customFormat="1" x14ac:dyDescent="0.2"/>
    <row r="372" s="402" customFormat="1" x14ac:dyDescent="0.2"/>
    <row r="373" s="402" customFormat="1" x14ac:dyDescent="0.2"/>
    <row r="374" s="402" customFormat="1" x14ac:dyDescent="0.2"/>
    <row r="375" s="402" customFormat="1" x14ac:dyDescent="0.2"/>
    <row r="376" s="402" customFormat="1" x14ac:dyDescent="0.2"/>
    <row r="377" s="402" customFormat="1" x14ac:dyDescent="0.2"/>
    <row r="378" s="402" customFormat="1" x14ac:dyDescent="0.2"/>
    <row r="379" s="402" customFormat="1" x14ac:dyDescent="0.2"/>
    <row r="380" s="402" customFormat="1" x14ac:dyDescent="0.2"/>
    <row r="381" s="402" customFormat="1" x14ac:dyDescent="0.2"/>
    <row r="382" s="402" customFormat="1" x14ac:dyDescent="0.2"/>
    <row r="383" s="402" customFormat="1" x14ac:dyDescent="0.2"/>
    <row r="384" s="402" customFormat="1" x14ac:dyDescent="0.2"/>
    <row r="385" s="402" customFormat="1" x14ac:dyDescent="0.2"/>
    <row r="386" s="402" customFormat="1" x14ac:dyDescent="0.2"/>
    <row r="387" s="402" customFormat="1" x14ac:dyDescent="0.2"/>
    <row r="388" s="402" customFormat="1" x14ac:dyDescent="0.2"/>
    <row r="389" s="402" customFormat="1" x14ac:dyDescent="0.2"/>
    <row r="390" s="402" customFormat="1" x14ac:dyDescent="0.2"/>
    <row r="391" s="402" customFormat="1" x14ac:dyDescent="0.2"/>
    <row r="392" s="402" customFormat="1" x14ac:dyDescent="0.2"/>
    <row r="393" s="402" customFormat="1" x14ac:dyDescent="0.2"/>
    <row r="394" s="402" customFormat="1" x14ac:dyDescent="0.2"/>
    <row r="395" s="402" customFormat="1" x14ac:dyDescent="0.2"/>
    <row r="396" s="402" customFormat="1" x14ac:dyDescent="0.2"/>
    <row r="397" s="402" customFormat="1" x14ac:dyDescent="0.2"/>
    <row r="398" s="402" customFormat="1" x14ac:dyDescent="0.2"/>
    <row r="399" s="402" customFormat="1" x14ac:dyDescent="0.2"/>
    <row r="400" s="402" customFormat="1" x14ac:dyDescent="0.2"/>
    <row r="401" s="402" customFormat="1" x14ac:dyDescent="0.2"/>
    <row r="402" s="402" customFormat="1" x14ac:dyDescent="0.2"/>
    <row r="403" s="402" customFormat="1" x14ac:dyDescent="0.2"/>
    <row r="404" s="402" customFormat="1" x14ac:dyDescent="0.2"/>
    <row r="405" s="402" customFormat="1" x14ac:dyDescent="0.2"/>
    <row r="406" s="402" customFormat="1" x14ac:dyDescent="0.2"/>
    <row r="407" s="402" customFormat="1" x14ac:dyDescent="0.2"/>
    <row r="408" s="402" customFormat="1" x14ac:dyDescent="0.2"/>
    <row r="409" s="402" customFormat="1" x14ac:dyDescent="0.2"/>
    <row r="410" s="402" customFormat="1" x14ac:dyDescent="0.2"/>
    <row r="411" s="402" customFormat="1" x14ac:dyDescent="0.2"/>
    <row r="412" s="402" customFormat="1" x14ac:dyDescent="0.2"/>
    <row r="413" s="402" customFormat="1" x14ac:dyDescent="0.2"/>
    <row r="414" s="402" customFormat="1" x14ac:dyDescent="0.2"/>
    <row r="415" s="402" customFormat="1" x14ac:dyDescent="0.2"/>
    <row r="416" s="402" customFormat="1" x14ac:dyDescent="0.2"/>
    <row r="417" s="402" customFormat="1" x14ac:dyDescent="0.2"/>
    <row r="418" s="402" customFormat="1" x14ac:dyDescent="0.2"/>
    <row r="419" s="402" customFormat="1" x14ac:dyDescent="0.2"/>
    <row r="420" s="402" customFormat="1" x14ac:dyDescent="0.2"/>
    <row r="421" s="402" customFormat="1" x14ac:dyDescent="0.2"/>
    <row r="422" s="402" customFormat="1" x14ac:dyDescent="0.2"/>
    <row r="423" s="402" customFormat="1" x14ac:dyDescent="0.2"/>
    <row r="424" s="402" customFormat="1" x14ac:dyDescent="0.2"/>
    <row r="425" s="402" customFormat="1" x14ac:dyDescent="0.2"/>
    <row r="426" s="402" customFormat="1" x14ac:dyDescent="0.2"/>
    <row r="427" s="402" customFormat="1" x14ac:dyDescent="0.2"/>
    <row r="428" s="402" customFormat="1" x14ac:dyDescent="0.2"/>
    <row r="429" s="402" customFormat="1" x14ac:dyDescent="0.2"/>
    <row r="430" s="402" customFormat="1" x14ac:dyDescent="0.2"/>
    <row r="431" s="402" customFormat="1" x14ac:dyDescent="0.2"/>
    <row r="432" s="402" customFormat="1" x14ac:dyDescent="0.2"/>
    <row r="433" s="402" customFormat="1" x14ac:dyDescent="0.2"/>
    <row r="434" s="402" customFormat="1" x14ac:dyDescent="0.2"/>
    <row r="435" s="402" customFormat="1" x14ac:dyDescent="0.2"/>
    <row r="436" s="402" customFormat="1" x14ac:dyDescent="0.2"/>
    <row r="437" s="402" customFormat="1" x14ac:dyDescent="0.2"/>
    <row r="438" s="402" customFormat="1" x14ac:dyDescent="0.2"/>
    <row r="439" s="402" customFormat="1" x14ac:dyDescent="0.2"/>
    <row r="440" s="402" customFormat="1" x14ac:dyDescent="0.2"/>
    <row r="441" s="402" customFormat="1" x14ac:dyDescent="0.2"/>
    <row r="442" s="402" customFormat="1" x14ac:dyDescent="0.2"/>
    <row r="443" s="402" customFormat="1" x14ac:dyDescent="0.2"/>
    <row r="444" s="402" customFormat="1" x14ac:dyDescent="0.2"/>
    <row r="445" s="402" customFormat="1" x14ac:dyDescent="0.2"/>
    <row r="446" s="402" customFormat="1" x14ac:dyDescent="0.2"/>
    <row r="447" s="402" customFormat="1" x14ac:dyDescent="0.2"/>
    <row r="448" s="402" customFormat="1" x14ac:dyDescent="0.2"/>
    <row r="449" s="402" customFormat="1" x14ac:dyDescent="0.2"/>
    <row r="450" s="402" customFormat="1" x14ac:dyDescent="0.2"/>
    <row r="451" s="402" customFormat="1" x14ac:dyDescent="0.2"/>
    <row r="452" s="402" customFormat="1" x14ac:dyDescent="0.2"/>
    <row r="453" s="402" customFormat="1" x14ac:dyDescent="0.2"/>
    <row r="454" s="402" customFormat="1" x14ac:dyDescent="0.2"/>
    <row r="455" s="402" customFormat="1" x14ac:dyDescent="0.2"/>
    <row r="456" s="402" customFormat="1" x14ac:dyDescent="0.2"/>
    <row r="457" s="402" customFormat="1" x14ac:dyDescent="0.2"/>
    <row r="458" s="402" customFormat="1" x14ac:dyDescent="0.2"/>
    <row r="459" s="402" customFormat="1" x14ac:dyDescent="0.2"/>
    <row r="460" s="402" customFormat="1" x14ac:dyDescent="0.2"/>
    <row r="461" s="402" customFormat="1" x14ac:dyDescent="0.2"/>
    <row r="462" s="402" customFormat="1" x14ac:dyDescent="0.2"/>
    <row r="463" s="402" customFormat="1" x14ac:dyDescent="0.2"/>
    <row r="464" s="402" customFormat="1" x14ac:dyDescent="0.2"/>
    <row r="465" s="402" customFormat="1" x14ac:dyDescent="0.2"/>
    <row r="466" s="402" customFormat="1" x14ac:dyDescent="0.2"/>
    <row r="467" s="402" customFormat="1" x14ac:dyDescent="0.2"/>
    <row r="468" s="402" customFormat="1" x14ac:dyDescent="0.2"/>
    <row r="469" s="402" customFormat="1" x14ac:dyDescent="0.2"/>
    <row r="470" s="402" customFormat="1" x14ac:dyDescent="0.2"/>
    <row r="471" s="402" customFormat="1" x14ac:dyDescent="0.2"/>
    <row r="472" s="402" customFormat="1" x14ac:dyDescent="0.2"/>
    <row r="473" s="402" customFormat="1" x14ac:dyDescent="0.2"/>
    <row r="474" s="402" customFormat="1" x14ac:dyDescent="0.2"/>
    <row r="475" s="402" customFormat="1" x14ac:dyDescent="0.2"/>
    <row r="476" s="402" customFormat="1" x14ac:dyDescent="0.2"/>
    <row r="477" s="402" customFormat="1" x14ac:dyDescent="0.2"/>
    <row r="478" s="402" customFormat="1" x14ac:dyDescent="0.2"/>
    <row r="479" s="402" customFormat="1" x14ac:dyDescent="0.2"/>
    <row r="480" s="402" customFormat="1" x14ac:dyDescent="0.2"/>
    <row r="481" s="402" customFormat="1" x14ac:dyDescent="0.2"/>
    <row r="482" s="402" customFormat="1" x14ac:dyDescent="0.2"/>
    <row r="483" s="402" customFormat="1" x14ac:dyDescent="0.2"/>
    <row r="484" s="402" customFormat="1" x14ac:dyDescent="0.2"/>
    <row r="485" s="402" customFormat="1" x14ac:dyDescent="0.2"/>
    <row r="486" s="402" customFormat="1" x14ac:dyDescent="0.2"/>
    <row r="487" s="402" customFormat="1" x14ac:dyDescent="0.2"/>
    <row r="488" s="402" customFormat="1" x14ac:dyDescent="0.2"/>
    <row r="489" s="402" customFormat="1" x14ac:dyDescent="0.2"/>
    <row r="490" s="402" customFormat="1" x14ac:dyDescent="0.2"/>
    <row r="491" s="402" customFormat="1" x14ac:dyDescent="0.2"/>
    <row r="492" s="402" customFormat="1" x14ac:dyDescent="0.2"/>
    <row r="493" s="402" customFormat="1" x14ac:dyDescent="0.2"/>
    <row r="494" s="402" customFormat="1" x14ac:dyDescent="0.2"/>
    <row r="495" s="402" customFormat="1" x14ac:dyDescent="0.2"/>
    <row r="496" s="402" customFormat="1" x14ac:dyDescent="0.2"/>
    <row r="497" s="402" customFormat="1" x14ac:dyDescent="0.2"/>
    <row r="498" s="402" customFormat="1" x14ac:dyDescent="0.2"/>
    <row r="499" s="402" customFormat="1" x14ac:dyDescent="0.2"/>
    <row r="500" s="402" customFormat="1" x14ac:dyDescent="0.2"/>
    <row r="501" s="402" customFormat="1" x14ac:dyDescent="0.2"/>
    <row r="502" s="402" customFormat="1" x14ac:dyDescent="0.2"/>
    <row r="503" s="402" customFormat="1" x14ac:dyDescent="0.2"/>
    <row r="504" s="402" customFormat="1" x14ac:dyDescent="0.2"/>
    <row r="505" s="402" customFormat="1" x14ac:dyDescent="0.2"/>
    <row r="506" s="402" customFormat="1" x14ac:dyDescent="0.2"/>
    <row r="507" s="402" customFormat="1" x14ac:dyDescent="0.2"/>
    <row r="508" s="402" customFormat="1" x14ac:dyDescent="0.2"/>
    <row r="509" s="402" customFormat="1" x14ac:dyDescent="0.2"/>
    <row r="510" s="402" customFormat="1" x14ac:dyDescent="0.2"/>
    <row r="511" s="402" customFormat="1" x14ac:dyDescent="0.2"/>
    <row r="512" s="402" customFormat="1" x14ac:dyDescent="0.2"/>
    <row r="513" s="402" customFormat="1" x14ac:dyDescent="0.2"/>
    <row r="514" s="402" customFormat="1" x14ac:dyDescent="0.2"/>
    <row r="515" s="402" customFormat="1" x14ac:dyDescent="0.2"/>
    <row r="516" s="402" customFormat="1" x14ac:dyDescent="0.2"/>
    <row r="517" s="402" customFormat="1" x14ac:dyDescent="0.2"/>
    <row r="518" s="402" customFormat="1" x14ac:dyDescent="0.2"/>
    <row r="519" s="402" customFormat="1" x14ac:dyDescent="0.2"/>
    <row r="520" s="402" customFormat="1" x14ac:dyDescent="0.2"/>
    <row r="521" s="402" customFormat="1" x14ac:dyDescent="0.2"/>
    <row r="522" s="402" customFormat="1" x14ac:dyDescent="0.2"/>
    <row r="523" s="402" customFormat="1" x14ac:dyDescent="0.2"/>
    <row r="524" s="402" customFormat="1" x14ac:dyDescent="0.2"/>
    <row r="525" s="402" customFormat="1" x14ac:dyDescent="0.2"/>
    <row r="526" s="402" customFormat="1" x14ac:dyDescent="0.2"/>
    <row r="527" s="402" customFormat="1" x14ac:dyDescent="0.2"/>
    <row r="528" s="402" customFormat="1" x14ac:dyDescent="0.2"/>
    <row r="529" s="402" customFormat="1" x14ac:dyDescent="0.2"/>
    <row r="530" s="402" customFormat="1" x14ac:dyDescent="0.2"/>
    <row r="531" s="402" customFormat="1" x14ac:dyDescent="0.2"/>
    <row r="532" s="402" customFormat="1" x14ac:dyDescent="0.2"/>
    <row r="533" s="402" customFormat="1" x14ac:dyDescent="0.2"/>
    <row r="534" s="402" customFormat="1" x14ac:dyDescent="0.2"/>
    <row r="535" s="402" customFormat="1" x14ac:dyDescent="0.2"/>
    <row r="536" s="402" customFormat="1" x14ac:dyDescent="0.2"/>
    <row r="537" s="402" customFormat="1" x14ac:dyDescent="0.2"/>
    <row r="538" s="402" customFormat="1" x14ac:dyDescent="0.2"/>
    <row r="539" s="402" customFormat="1" x14ac:dyDescent="0.2"/>
    <row r="540" s="402" customFormat="1" x14ac:dyDescent="0.2"/>
    <row r="541" s="402" customFormat="1" x14ac:dyDescent="0.2"/>
    <row r="542" s="402" customFormat="1" x14ac:dyDescent="0.2"/>
    <row r="543" s="402" customFormat="1" x14ac:dyDescent="0.2"/>
    <row r="544" s="402" customFormat="1" x14ac:dyDescent="0.2"/>
    <row r="545" s="402" customFormat="1" x14ac:dyDescent="0.2"/>
    <row r="546" s="402" customFormat="1" x14ac:dyDescent="0.2"/>
    <row r="547" s="402" customFormat="1" x14ac:dyDescent="0.2"/>
    <row r="548" s="402" customFormat="1" x14ac:dyDescent="0.2"/>
    <row r="549" s="402" customFormat="1" x14ac:dyDescent="0.2"/>
    <row r="550" s="402" customFormat="1" x14ac:dyDescent="0.2"/>
    <row r="551" s="402" customFormat="1" x14ac:dyDescent="0.2"/>
    <row r="552" s="402" customFormat="1" x14ac:dyDescent="0.2"/>
    <row r="553" s="402" customFormat="1" x14ac:dyDescent="0.2"/>
    <row r="554" s="402" customFormat="1" x14ac:dyDescent="0.2"/>
    <row r="555" s="402" customFormat="1" x14ac:dyDescent="0.2"/>
    <row r="556" s="402" customFormat="1" x14ac:dyDescent="0.2"/>
    <row r="557" s="402" customFormat="1" x14ac:dyDescent="0.2"/>
    <row r="558" s="402" customFormat="1" x14ac:dyDescent="0.2"/>
    <row r="559" s="402" customFormat="1" x14ac:dyDescent="0.2"/>
    <row r="560" s="402" customFormat="1" x14ac:dyDescent="0.2"/>
    <row r="561" s="402" customFormat="1" x14ac:dyDescent="0.2"/>
    <row r="562" s="402" customFormat="1" x14ac:dyDescent="0.2"/>
    <row r="563" s="402" customFormat="1" x14ac:dyDescent="0.2"/>
    <row r="564" s="402" customFormat="1" x14ac:dyDescent="0.2"/>
    <row r="565" s="402" customFormat="1" x14ac:dyDescent="0.2"/>
    <row r="566" s="402" customFormat="1" x14ac:dyDescent="0.2"/>
    <row r="567" s="402" customFormat="1" x14ac:dyDescent="0.2"/>
    <row r="568" s="402" customFormat="1" x14ac:dyDescent="0.2"/>
    <row r="569" s="402" customFormat="1" x14ac:dyDescent="0.2"/>
    <row r="570" s="402" customFormat="1" x14ac:dyDescent="0.2"/>
    <row r="571" s="402" customFormat="1" x14ac:dyDescent="0.2"/>
    <row r="572" s="402" customFormat="1" x14ac:dyDescent="0.2"/>
    <row r="573" s="402" customFormat="1" x14ac:dyDescent="0.2"/>
    <row r="574" s="402" customFormat="1" x14ac:dyDescent="0.2"/>
    <row r="575" s="402" customFormat="1" x14ac:dyDescent="0.2"/>
    <row r="576" s="402" customFormat="1" x14ac:dyDescent="0.2"/>
    <row r="577" s="402" customFormat="1" x14ac:dyDescent="0.2"/>
    <row r="578" s="402" customFormat="1" x14ac:dyDescent="0.2"/>
    <row r="579" s="402" customFormat="1" x14ac:dyDescent="0.2"/>
    <row r="580" s="402" customFormat="1" x14ac:dyDescent="0.2"/>
    <row r="581" s="402" customFormat="1" x14ac:dyDescent="0.2"/>
    <row r="582" s="402" customFormat="1" x14ac:dyDescent="0.2"/>
    <row r="583" s="402" customFormat="1" x14ac:dyDescent="0.2"/>
    <row r="584" s="402" customFormat="1" x14ac:dyDescent="0.2"/>
    <row r="585" s="402" customFormat="1" x14ac:dyDescent="0.2"/>
    <row r="586" s="402" customFormat="1" x14ac:dyDescent="0.2"/>
    <row r="587" s="402" customFormat="1" x14ac:dyDescent="0.2"/>
    <row r="588" s="402" customFormat="1" x14ac:dyDescent="0.2"/>
    <row r="589" s="402" customFormat="1" x14ac:dyDescent="0.2"/>
    <row r="590" s="402" customFormat="1" x14ac:dyDescent="0.2"/>
    <row r="591" s="402" customFormat="1" x14ac:dyDescent="0.2"/>
    <row r="592" s="402" customFormat="1" x14ac:dyDescent="0.2"/>
    <row r="593" s="402" customFormat="1" x14ac:dyDescent="0.2"/>
    <row r="594" s="402" customFormat="1" x14ac:dyDescent="0.2"/>
    <row r="595" s="402" customFormat="1" x14ac:dyDescent="0.2"/>
    <row r="596" s="402" customFormat="1" x14ac:dyDescent="0.2"/>
    <row r="597" s="402" customFormat="1" x14ac:dyDescent="0.2"/>
    <row r="598" s="402" customFormat="1" x14ac:dyDescent="0.2"/>
    <row r="599" s="402" customFormat="1" x14ac:dyDescent="0.2"/>
    <row r="600" s="402" customFormat="1" x14ac:dyDescent="0.2"/>
    <row r="601" s="402" customFormat="1" x14ac:dyDescent="0.2"/>
    <row r="602" s="402" customFormat="1" x14ac:dyDescent="0.2"/>
    <row r="603" s="402" customFormat="1" x14ac:dyDescent="0.2"/>
    <row r="604" s="402" customFormat="1" x14ac:dyDescent="0.2"/>
    <row r="605" s="402" customFormat="1" x14ac:dyDescent="0.2"/>
    <row r="606" s="402" customFormat="1" x14ac:dyDescent="0.2"/>
    <row r="607" s="402" customFormat="1" x14ac:dyDescent="0.2"/>
    <row r="608" s="402" customFormat="1" x14ac:dyDescent="0.2"/>
    <row r="609" s="402" customFormat="1" x14ac:dyDescent="0.2"/>
    <row r="610" s="402" customFormat="1" x14ac:dyDescent="0.2"/>
    <row r="611" s="402" customFormat="1" x14ac:dyDescent="0.2"/>
    <row r="612" s="402" customFormat="1" x14ac:dyDescent="0.2"/>
    <row r="613" s="402" customFormat="1" x14ac:dyDescent="0.2"/>
    <row r="614" s="402" customFormat="1" x14ac:dyDescent="0.2"/>
    <row r="615" s="402" customFormat="1" x14ac:dyDescent="0.2"/>
    <row r="616" s="402" customFormat="1" x14ac:dyDescent="0.2"/>
    <row r="617" s="402" customFormat="1" x14ac:dyDescent="0.2"/>
    <row r="618" s="402" customFormat="1" x14ac:dyDescent="0.2"/>
    <row r="619" s="402" customFormat="1" x14ac:dyDescent="0.2"/>
    <row r="620" s="402" customFormat="1" x14ac:dyDescent="0.2"/>
    <row r="621" s="402" customFormat="1" x14ac:dyDescent="0.2"/>
    <row r="622" s="402" customFormat="1" x14ac:dyDescent="0.2"/>
    <row r="623" s="402" customFormat="1" x14ac:dyDescent="0.2"/>
    <row r="624" s="402" customFormat="1" x14ac:dyDescent="0.2"/>
    <row r="625" s="402" customFormat="1" x14ac:dyDescent="0.2"/>
    <row r="626" s="402" customFormat="1" x14ac:dyDescent="0.2"/>
    <row r="627" s="402" customFormat="1" x14ac:dyDescent="0.2"/>
    <row r="628" s="402" customFormat="1" x14ac:dyDescent="0.2"/>
    <row r="629" s="402" customFormat="1" x14ac:dyDescent="0.2"/>
    <row r="630" s="402" customFormat="1" x14ac:dyDescent="0.2"/>
    <row r="631" s="402" customFormat="1" x14ac:dyDescent="0.2"/>
    <row r="632" s="402" customFormat="1" x14ac:dyDescent="0.2"/>
    <row r="633" s="402" customFormat="1" x14ac:dyDescent="0.2"/>
    <row r="634" s="402" customFormat="1" x14ac:dyDescent="0.2"/>
    <row r="635" s="402" customFormat="1" x14ac:dyDescent="0.2"/>
    <row r="636" s="402" customFormat="1" x14ac:dyDescent="0.2"/>
    <row r="637" s="402" customFormat="1" x14ac:dyDescent="0.2"/>
    <row r="638" s="402" customFormat="1" x14ac:dyDescent="0.2"/>
    <row r="639" s="402" customFormat="1" x14ac:dyDescent="0.2"/>
    <row r="640" s="402" customFormat="1" x14ac:dyDescent="0.2"/>
    <row r="641" s="402" customFormat="1" x14ac:dyDescent="0.2"/>
    <row r="642" s="402" customFormat="1" x14ac:dyDescent="0.2"/>
    <row r="643" s="402" customFormat="1" x14ac:dyDescent="0.2"/>
    <row r="644" s="402" customFormat="1" x14ac:dyDescent="0.2"/>
    <row r="645" s="402" customFormat="1" x14ac:dyDescent="0.2"/>
    <row r="646" s="402" customFormat="1" x14ac:dyDescent="0.2"/>
    <row r="647" s="402" customFormat="1" x14ac:dyDescent="0.2"/>
    <row r="648" s="402" customFormat="1" x14ac:dyDescent="0.2"/>
    <row r="649" s="402" customFormat="1" x14ac:dyDescent="0.2"/>
    <row r="650" s="402" customFormat="1" x14ac:dyDescent="0.2"/>
    <row r="651" s="402" customFormat="1" x14ac:dyDescent="0.2"/>
    <row r="652" s="402" customFormat="1" x14ac:dyDescent="0.2"/>
    <row r="653" s="402" customFormat="1" x14ac:dyDescent="0.2"/>
    <row r="654" s="402" customFormat="1" x14ac:dyDescent="0.2"/>
    <row r="655" s="402" customFormat="1" x14ac:dyDescent="0.2"/>
    <row r="656" s="402" customFormat="1" x14ac:dyDescent="0.2"/>
    <row r="657" s="402" customFormat="1" x14ac:dyDescent="0.2"/>
    <row r="658" s="402" customFormat="1" x14ac:dyDescent="0.2"/>
    <row r="659" s="402" customFormat="1" x14ac:dyDescent="0.2"/>
    <row r="660" s="402" customFormat="1" x14ac:dyDescent="0.2"/>
    <row r="661" s="402" customFormat="1" x14ac:dyDescent="0.2"/>
    <row r="662" s="402" customFormat="1" x14ac:dyDescent="0.2"/>
    <row r="663" s="402" customFormat="1" x14ac:dyDescent="0.2"/>
    <row r="664" s="402" customFormat="1" x14ac:dyDescent="0.2"/>
    <row r="665" s="402" customFormat="1" x14ac:dyDescent="0.2"/>
    <row r="666" s="402" customFormat="1" x14ac:dyDescent="0.2"/>
    <row r="667" s="402" customFormat="1" x14ac:dyDescent="0.2"/>
    <row r="668" s="402" customFormat="1" x14ac:dyDescent="0.2"/>
    <row r="669" s="402" customFormat="1" x14ac:dyDescent="0.2"/>
    <row r="670" s="402" customFormat="1" x14ac:dyDescent="0.2"/>
    <row r="671" s="402" customFormat="1" x14ac:dyDescent="0.2"/>
    <row r="672" s="402" customFormat="1" x14ac:dyDescent="0.2"/>
    <row r="673" s="402" customFormat="1" x14ac:dyDescent="0.2"/>
    <row r="674" s="402" customFormat="1" x14ac:dyDescent="0.2"/>
    <row r="675" s="402" customFormat="1" x14ac:dyDescent="0.2"/>
    <row r="676" s="402" customFormat="1" x14ac:dyDescent="0.2"/>
    <row r="677" s="402" customFormat="1" x14ac:dyDescent="0.2"/>
    <row r="678" s="402" customFormat="1" x14ac:dyDescent="0.2"/>
    <row r="679" s="402" customFormat="1" x14ac:dyDescent="0.2"/>
    <row r="680" s="402" customFormat="1" x14ac:dyDescent="0.2"/>
    <row r="681" s="402" customFormat="1" x14ac:dyDescent="0.2"/>
    <row r="682" s="402" customFormat="1" x14ac:dyDescent="0.2"/>
    <row r="683" s="402" customFormat="1" x14ac:dyDescent="0.2"/>
    <row r="684" s="402" customFormat="1" x14ac:dyDescent="0.2"/>
    <row r="685" s="402" customFormat="1" x14ac:dyDescent="0.2"/>
    <row r="686" s="402" customFormat="1" x14ac:dyDescent="0.2"/>
    <row r="687" s="402" customFormat="1" x14ac:dyDescent="0.2"/>
    <row r="688" s="402" customFormat="1" x14ac:dyDescent="0.2"/>
    <row r="689" s="402" customFormat="1" x14ac:dyDescent="0.2"/>
    <row r="690" s="402" customFormat="1" x14ac:dyDescent="0.2"/>
    <row r="691" s="402" customFormat="1" x14ac:dyDescent="0.2"/>
    <row r="692" s="402" customFormat="1" x14ac:dyDescent="0.2"/>
    <row r="693" s="402" customFormat="1" x14ac:dyDescent="0.2"/>
    <row r="694" s="402" customFormat="1" x14ac:dyDescent="0.2"/>
    <row r="695" s="402" customFormat="1" x14ac:dyDescent="0.2"/>
    <row r="696" s="402" customFormat="1" x14ac:dyDescent="0.2"/>
    <row r="697" s="402" customFormat="1" x14ac:dyDescent="0.2"/>
    <row r="698" s="402" customFormat="1" x14ac:dyDescent="0.2"/>
    <row r="699" s="402" customFormat="1" x14ac:dyDescent="0.2"/>
    <row r="700" s="402" customFormat="1" x14ac:dyDescent="0.2"/>
    <row r="701" s="402" customFormat="1" x14ac:dyDescent="0.2"/>
    <row r="702" s="402" customFormat="1" x14ac:dyDescent="0.2"/>
    <row r="703" s="402" customFormat="1" x14ac:dyDescent="0.2"/>
    <row r="704" s="402" customFormat="1" x14ac:dyDescent="0.2"/>
    <row r="705" s="402" customFormat="1" x14ac:dyDescent="0.2"/>
    <row r="706" s="402" customFormat="1" x14ac:dyDescent="0.2"/>
    <row r="707" s="402" customFormat="1" x14ac:dyDescent="0.2"/>
    <row r="708" s="402" customFormat="1" x14ac:dyDescent="0.2"/>
    <row r="709" s="402" customFormat="1" x14ac:dyDescent="0.2"/>
    <row r="710" s="402" customFormat="1" x14ac:dyDescent="0.2"/>
    <row r="711" s="402" customFormat="1" x14ac:dyDescent="0.2"/>
    <row r="712" s="402" customFormat="1" x14ac:dyDescent="0.2"/>
    <row r="713" s="402" customFormat="1" x14ac:dyDescent="0.2"/>
    <row r="714" s="402" customFormat="1" x14ac:dyDescent="0.2"/>
    <row r="715" s="402" customFormat="1" x14ac:dyDescent="0.2"/>
    <row r="716" s="402" customFormat="1" x14ac:dyDescent="0.2"/>
    <row r="717" s="402" customFormat="1" x14ac:dyDescent="0.2"/>
    <row r="718" s="402" customFormat="1" x14ac:dyDescent="0.2"/>
    <row r="719" s="402" customFormat="1" x14ac:dyDescent="0.2"/>
    <row r="720" s="402" customFormat="1" x14ac:dyDescent="0.2"/>
    <row r="721" s="402" customFormat="1" x14ac:dyDescent="0.2"/>
    <row r="722" s="402" customFormat="1" x14ac:dyDescent="0.2"/>
    <row r="723" s="402" customFormat="1" x14ac:dyDescent="0.2"/>
    <row r="724" s="402" customFormat="1" x14ac:dyDescent="0.2"/>
    <row r="725" s="402" customFormat="1" x14ac:dyDescent="0.2"/>
    <row r="726" s="402" customFormat="1" x14ac:dyDescent="0.2"/>
    <row r="727" s="402" customFormat="1" x14ac:dyDescent="0.2"/>
    <row r="728" s="402" customFormat="1" x14ac:dyDescent="0.2"/>
    <row r="729" s="402" customFormat="1" x14ac:dyDescent="0.2"/>
    <row r="730" s="402" customFormat="1" x14ac:dyDescent="0.2"/>
    <row r="731" s="402" customFormat="1" x14ac:dyDescent="0.2"/>
    <row r="732" s="402" customFormat="1" x14ac:dyDescent="0.2"/>
    <row r="733" s="402" customFormat="1" x14ac:dyDescent="0.2"/>
    <row r="734" s="402" customFormat="1" x14ac:dyDescent="0.2"/>
    <row r="735" s="402" customFormat="1" x14ac:dyDescent="0.2"/>
    <row r="736" s="402" customFormat="1" x14ac:dyDescent="0.2"/>
    <row r="737" s="402" customFormat="1" x14ac:dyDescent="0.2"/>
    <row r="738" s="402" customFormat="1" x14ac:dyDescent="0.2"/>
    <row r="739" s="402" customFormat="1" x14ac:dyDescent="0.2"/>
    <row r="740" s="402" customFormat="1" x14ac:dyDescent="0.2"/>
    <row r="741" s="402" customFormat="1" x14ac:dyDescent="0.2"/>
    <row r="742" s="402" customFormat="1" x14ac:dyDescent="0.2"/>
    <row r="743" s="402" customFormat="1" x14ac:dyDescent="0.2"/>
    <row r="744" s="402" customFormat="1" x14ac:dyDescent="0.2"/>
    <row r="745" s="402" customFormat="1" x14ac:dyDescent="0.2"/>
    <row r="746" s="402" customFormat="1" x14ac:dyDescent="0.2"/>
    <row r="747" s="402" customFormat="1" x14ac:dyDescent="0.2"/>
    <row r="748" s="402" customFormat="1" x14ac:dyDescent="0.2"/>
    <row r="749" s="402" customFormat="1" x14ac:dyDescent="0.2"/>
    <row r="750" s="402" customFormat="1" x14ac:dyDescent="0.2"/>
    <row r="751" s="402" customFormat="1" x14ac:dyDescent="0.2"/>
    <row r="752" s="402" customFormat="1" x14ac:dyDescent="0.2"/>
    <row r="753" s="402" customFormat="1" x14ac:dyDescent="0.2"/>
    <row r="754" s="402" customFormat="1" x14ac:dyDescent="0.2"/>
    <row r="755" s="402" customFormat="1" x14ac:dyDescent="0.2"/>
    <row r="756" s="402" customFormat="1" x14ac:dyDescent="0.2"/>
    <row r="757" s="402" customFormat="1" x14ac:dyDescent="0.2"/>
    <row r="758" s="402" customFormat="1" x14ac:dyDescent="0.2"/>
    <row r="759" s="402" customFormat="1" x14ac:dyDescent="0.2"/>
    <row r="760" s="402" customFormat="1" x14ac:dyDescent="0.2"/>
    <row r="761" s="402" customFormat="1" x14ac:dyDescent="0.2"/>
    <row r="762" s="402" customFormat="1" x14ac:dyDescent="0.2"/>
    <row r="763" s="402" customFormat="1" x14ac:dyDescent="0.2"/>
    <row r="764" s="402" customFormat="1" x14ac:dyDescent="0.2"/>
    <row r="765" s="402" customFormat="1" x14ac:dyDescent="0.2"/>
    <row r="766" s="402" customFormat="1" x14ac:dyDescent="0.2"/>
    <row r="767" s="402" customFormat="1" x14ac:dyDescent="0.2"/>
    <row r="768" s="402" customFormat="1" x14ac:dyDescent="0.2"/>
    <row r="769" s="402" customFormat="1" x14ac:dyDescent="0.2"/>
    <row r="770" s="402" customFormat="1" x14ac:dyDescent="0.2"/>
    <row r="771" s="402" customFormat="1" x14ac:dyDescent="0.2"/>
    <row r="772" s="402" customFormat="1" x14ac:dyDescent="0.2"/>
    <row r="773" s="402" customFormat="1" x14ac:dyDescent="0.2"/>
    <row r="774" s="402" customFormat="1" x14ac:dyDescent="0.2"/>
    <row r="775" s="402" customFormat="1" x14ac:dyDescent="0.2"/>
    <row r="776" s="402" customFormat="1" x14ac:dyDescent="0.2"/>
    <row r="777" s="402" customFormat="1" x14ac:dyDescent="0.2"/>
    <row r="778" s="402" customFormat="1" x14ac:dyDescent="0.2"/>
    <row r="779" s="402" customFormat="1" x14ac:dyDescent="0.2"/>
    <row r="780" s="402" customFormat="1" x14ac:dyDescent="0.2"/>
    <row r="781" s="402" customFormat="1" x14ac:dyDescent="0.2"/>
    <row r="782" s="402" customFormat="1" x14ac:dyDescent="0.2"/>
    <row r="783" s="402" customFormat="1" x14ac:dyDescent="0.2"/>
    <row r="784" s="402" customFormat="1" x14ac:dyDescent="0.2"/>
    <row r="785" s="402" customFormat="1" x14ac:dyDescent="0.2"/>
    <row r="786" s="402" customFormat="1" x14ac:dyDescent="0.2"/>
    <row r="787" s="402" customFormat="1" x14ac:dyDescent="0.2"/>
    <row r="788" s="402" customFormat="1" x14ac:dyDescent="0.2"/>
    <row r="789" s="402" customFormat="1" x14ac:dyDescent="0.2"/>
    <row r="790" s="402" customFormat="1" x14ac:dyDescent="0.2"/>
    <row r="791" s="402" customFormat="1" x14ac:dyDescent="0.2"/>
    <row r="792" s="402" customFormat="1" x14ac:dyDescent="0.2"/>
    <row r="793" s="402" customFormat="1" x14ac:dyDescent="0.2"/>
    <row r="794" s="402" customFormat="1" x14ac:dyDescent="0.2"/>
    <row r="795" s="402" customFormat="1" x14ac:dyDescent="0.2"/>
    <row r="796" s="402" customFormat="1" x14ac:dyDescent="0.2"/>
    <row r="797" s="402" customFormat="1" x14ac:dyDescent="0.2"/>
    <row r="798" s="402" customFormat="1" x14ac:dyDescent="0.2"/>
    <row r="799" s="402" customFormat="1" x14ac:dyDescent="0.2"/>
    <row r="800" s="402" customFormat="1" x14ac:dyDescent="0.2"/>
    <row r="801" s="402" customFormat="1" x14ac:dyDescent="0.2"/>
    <row r="802" s="402" customFormat="1" x14ac:dyDescent="0.2"/>
    <row r="803" s="402" customFormat="1" x14ac:dyDescent="0.2"/>
    <row r="804" s="402" customFormat="1" x14ac:dyDescent="0.2"/>
    <row r="805" s="402" customFormat="1" x14ac:dyDescent="0.2"/>
    <row r="806" s="402" customFormat="1" x14ac:dyDescent="0.2"/>
    <row r="807" s="402" customFormat="1" x14ac:dyDescent="0.2"/>
    <row r="808" s="402" customFormat="1" x14ac:dyDescent="0.2"/>
    <row r="809" s="402" customFormat="1" x14ac:dyDescent="0.2"/>
    <row r="810" s="402" customFormat="1" x14ac:dyDescent="0.2"/>
    <row r="811" s="402" customFormat="1" x14ac:dyDescent="0.2"/>
    <row r="812" s="402" customFormat="1" x14ac:dyDescent="0.2"/>
    <row r="813" s="402" customFormat="1" x14ac:dyDescent="0.2"/>
    <row r="814" s="402" customFormat="1" x14ac:dyDescent="0.2"/>
    <row r="815" s="402" customFormat="1" x14ac:dyDescent="0.2"/>
    <row r="816" s="402" customFormat="1" x14ac:dyDescent="0.2"/>
    <row r="817" s="402" customFormat="1" x14ac:dyDescent="0.2"/>
    <row r="818" s="402" customFormat="1" x14ac:dyDescent="0.2"/>
    <row r="819" s="402" customFormat="1" x14ac:dyDescent="0.2"/>
    <row r="820" s="402" customFormat="1" x14ac:dyDescent="0.2"/>
    <row r="821" s="402" customFormat="1" x14ac:dyDescent="0.2"/>
    <row r="822" s="402" customFormat="1" x14ac:dyDescent="0.2"/>
    <row r="823" s="402" customFormat="1" x14ac:dyDescent="0.2"/>
    <row r="824" s="402" customFormat="1" x14ac:dyDescent="0.2"/>
    <row r="825" s="402" customFormat="1" x14ac:dyDescent="0.2"/>
    <row r="826" s="402" customFormat="1" x14ac:dyDescent="0.2"/>
    <row r="827" s="402" customFormat="1" x14ac:dyDescent="0.2"/>
    <row r="828" s="402" customFormat="1" x14ac:dyDescent="0.2"/>
    <row r="829" s="402" customFormat="1" x14ac:dyDescent="0.2"/>
    <row r="830" s="402" customFormat="1" x14ac:dyDescent="0.2"/>
    <row r="831" s="402" customFormat="1" x14ac:dyDescent="0.2"/>
    <row r="832" s="402" customFormat="1" x14ac:dyDescent="0.2"/>
    <row r="833" s="402" customFormat="1" x14ac:dyDescent="0.2"/>
    <row r="834" s="402" customFormat="1" x14ac:dyDescent="0.2"/>
    <row r="835" s="402" customFormat="1" x14ac:dyDescent="0.2"/>
    <row r="836" s="402" customFormat="1" x14ac:dyDescent="0.2"/>
    <row r="837" s="402" customFormat="1" x14ac:dyDescent="0.2"/>
    <row r="838" s="402" customFormat="1" x14ac:dyDescent="0.2"/>
    <row r="839" s="402" customFormat="1" x14ac:dyDescent="0.2"/>
    <row r="840" s="402" customFormat="1" x14ac:dyDescent="0.2"/>
    <row r="841" s="402" customFormat="1" x14ac:dyDescent="0.2"/>
    <row r="842" s="402" customFormat="1" x14ac:dyDescent="0.2"/>
    <row r="843" s="402" customFormat="1" x14ac:dyDescent="0.2"/>
    <row r="844" s="402" customFormat="1" x14ac:dyDescent="0.2"/>
    <row r="845" s="402" customFormat="1" x14ac:dyDescent="0.2"/>
    <row r="846" s="402" customFormat="1" x14ac:dyDescent="0.2"/>
    <row r="847" s="402" customFormat="1" x14ac:dyDescent="0.2"/>
    <row r="848" s="402" customFormat="1" x14ac:dyDescent="0.2"/>
    <row r="849" s="402" customFormat="1" x14ac:dyDescent="0.2"/>
    <row r="850" s="402" customFormat="1" x14ac:dyDescent="0.2"/>
    <row r="851" s="402" customFormat="1" x14ac:dyDescent="0.2"/>
    <row r="852" s="402" customFormat="1" x14ac:dyDescent="0.2"/>
    <row r="853" s="402" customFormat="1" x14ac:dyDescent="0.2"/>
    <row r="854" s="402" customFormat="1" x14ac:dyDescent="0.2"/>
    <row r="855" s="402" customFormat="1" x14ac:dyDescent="0.2"/>
    <row r="856" s="402" customFormat="1" x14ac:dyDescent="0.2"/>
    <row r="857" s="402" customFormat="1" x14ac:dyDescent="0.2"/>
    <row r="858" s="402" customFormat="1" x14ac:dyDescent="0.2"/>
    <row r="859" s="402" customFormat="1" x14ac:dyDescent="0.2"/>
    <row r="860" s="402" customFormat="1" x14ac:dyDescent="0.2"/>
    <row r="861" s="402" customFormat="1" x14ac:dyDescent="0.2"/>
    <row r="862" s="402" customFormat="1" x14ac:dyDescent="0.2"/>
    <row r="863" s="402" customFormat="1" x14ac:dyDescent="0.2"/>
    <row r="864" s="402" customFormat="1" x14ac:dyDescent="0.2"/>
    <row r="865" s="402" customFormat="1" x14ac:dyDescent="0.2"/>
    <row r="866" s="402" customFormat="1" x14ac:dyDescent="0.2"/>
    <row r="867" s="402" customFormat="1" x14ac:dyDescent="0.2"/>
    <row r="868" s="402" customFormat="1" x14ac:dyDescent="0.2"/>
    <row r="869" s="402" customFormat="1" x14ac:dyDescent="0.2"/>
    <row r="870" s="402" customFormat="1" x14ac:dyDescent="0.2"/>
    <row r="871" s="402" customFormat="1" x14ac:dyDescent="0.2"/>
    <row r="872" s="402" customFormat="1" x14ac:dyDescent="0.2"/>
    <row r="873" s="402" customFormat="1" x14ac:dyDescent="0.2"/>
    <row r="874" s="402" customFormat="1" x14ac:dyDescent="0.2"/>
    <row r="875" s="402" customFormat="1" x14ac:dyDescent="0.2"/>
    <row r="876" s="402" customFormat="1" x14ac:dyDescent="0.2"/>
    <row r="877" s="402" customFormat="1" x14ac:dyDescent="0.2"/>
    <row r="878" s="402" customFormat="1" x14ac:dyDescent="0.2"/>
    <row r="879" s="402" customFormat="1" x14ac:dyDescent="0.2"/>
    <row r="880" s="402" customFormat="1" x14ac:dyDescent="0.2"/>
    <row r="881" s="402" customFormat="1" x14ac:dyDescent="0.2"/>
    <row r="882" s="402" customFormat="1" x14ac:dyDescent="0.2"/>
    <row r="883" s="402" customFormat="1" x14ac:dyDescent="0.2"/>
    <row r="884" s="402" customFormat="1" x14ac:dyDescent="0.2"/>
    <row r="885" s="402" customFormat="1" x14ac:dyDescent="0.2"/>
    <row r="886" s="402" customFormat="1" x14ac:dyDescent="0.2"/>
    <row r="887" s="402" customFormat="1" x14ac:dyDescent="0.2"/>
    <row r="888" s="402" customFormat="1" x14ac:dyDescent="0.2"/>
    <row r="889" s="402" customFormat="1" x14ac:dyDescent="0.2"/>
    <row r="890" s="402" customFormat="1" x14ac:dyDescent="0.2"/>
    <row r="891" s="402" customFormat="1" x14ac:dyDescent="0.2"/>
    <row r="892" s="402" customFormat="1" x14ac:dyDescent="0.2"/>
    <row r="893" s="402" customFormat="1" x14ac:dyDescent="0.2"/>
    <row r="894" s="402" customFormat="1" x14ac:dyDescent="0.2"/>
    <row r="895" s="402" customFormat="1" x14ac:dyDescent="0.2"/>
    <row r="896" s="402" customFormat="1" x14ac:dyDescent="0.2"/>
    <row r="897" s="402" customFormat="1" x14ac:dyDescent="0.2"/>
    <row r="898" s="402" customFormat="1" x14ac:dyDescent="0.2"/>
    <row r="899" s="402" customFormat="1" x14ac:dyDescent="0.2"/>
    <row r="900" s="402" customFormat="1" x14ac:dyDescent="0.2"/>
    <row r="901" s="402" customFormat="1" x14ac:dyDescent="0.2"/>
    <row r="902" s="402" customFormat="1" x14ac:dyDescent="0.2"/>
    <row r="903" s="402" customFormat="1" x14ac:dyDescent="0.2"/>
    <row r="904" s="402" customFormat="1" x14ac:dyDescent="0.2"/>
    <row r="905" s="402" customFormat="1" x14ac:dyDescent="0.2"/>
    <row r="906" s="402" customFormat="1" x14ac:dyDescent="0.2"/>
    <row r="907" s="402" customFormat="1" x14ac:dyDescent="0.2"/>
    <row r="908" s="402" customFormat="1" x14ac:dyDescent="0.2"/>
    <row r="909" s="402" customFormat="1" x14ac:dyDescent="0.2"/>
    <row r="910" s="402" customFormat="1" x14ac:dyDescent="0.2"/>
    <row r="911" s="402" customFormat="1" x14ac:dyDescent="0.2"/>
    <row r="912" s="402" customFormat="1" x14ac:dyDescent="0.2"/>
    <row r="913" s="402" customFormat="1" x14ac:dyDescent="0.2"/>
    <row r="914" s="402" customFormat="1" x14ac:dyDescent="0.2"/>
    <row r="915" s="402" customFormat="1" x14ac:dyDescent="0.2"/>
    <row r="916" s="402" customFormat="1" x14ac:dyDescent="0.2"/>
    <row r="917" s="402" customFormat="1" x14ac:dyDescent="0.2"/>
    <row r="918" s="402" customFormat="1" x14ac:dyDescent="0.2"/>
    <row r="919" s="402" customFormat="1" x14ac:dyDescent="0.2"/>
    <row r="920" s="402" customFormat="1" x14ac:dyDescent="0.2"/>
    <row r="921" s="402" customFormat="1" x14ac:dyDescent="0.2"/>
    <row r="922" s="402" customFormat="1" x14ac:dyDescent="0.2"/>
    <row r="923" s="402" customFormat="1" x14ac:dyDescent="0.2"/>
    <row r="924" s="402" customFormat="1" x14ac:dyDescent="0.2"/>
    <row r="925" s="402" customFormat="1" x14ac:dyDescent="0.2"/>
    <row r="926" s="402" customFormat="1" x14ac:dyDescent="0.2"/>
    <row r="927" s="402" customFormat="1" x14ac:dyDescent="0.2"/>
    <row r="928" s="402" customFormat="1" x14ac:dyDescent="0.2"/>
    <row r="929" s="402" customFormat="1" x14ac:dyDescent="0.2"/>
    <row r="930" s="402" customFormat="1" x14ac:dyDescent="0.2"/>
    <row r="931" s="402" customFormat="1" x14ac:dyDescent="0.2"/>
    <row r="932" s="402" customFormat="1" x14ac:dyDescent="0.2"/>
    <row r="933" s="402" customFormat="1" x14ac:dyDescent="0.2"/>
    <row r="934" s="402" customFormat="1" x14ac:dyDescent="0.2"/>
    <row r="935" s="402" customFormat="1" x14ac:dyDescent="0.2"/>
    <row r="936" s="402" customFormat="1" x14ac:dyDescent="0.2"/>
    <row r="937" s="402" customFormat="1" x14ac:dyDescent="0.2"/>
    <row r="938" s="402" customFormat="1" x14ac:dyDescent="0.2"/>
    <row r="939" s="402" customFormat="1" x14ac:dyDescent="0.2"/>
    <row r="940" s="402" customFormat="1" x14ac:dyDescent="0.2"/>
    <row r="941" s="402" customFormat="1" x14ac:dyDescent="0.2"/>
    <row r="942" s="402" customFormat="1" x14ac:dyDescent="0.2"/>
    <row r="943" s="402" customFormat="1" x14ac:dyDescent="0.2"/>
    <row r="944" s="402" customFormat="1" x14ac:dyDescent="0.2"/>
    <row r="945" s="402" customFormat="1" x14ac:dyDescent="0.2"/>
    <row r="946" s="402" customFormat="1" x14ac:dyDescent="0.2"/>
    <row r="947" s="402" customFormat="1" x14ac:dyDescent="0.2"/>
    <row r="948" s="402" customFormat="1" x14ac:dyDescent="0.2"/>
    <row r="949" s="402" customFormat="1" x14ac:dyDescent="0.2"/>
    <row r="950" s="402" customFormat="1" x14ac:dyDescent="0.2"/>
    <row r="951" s="402" customFormat="1" x14ac:dyDescent="0.2"/>
    <row r="952" s="402" customFormat="1" x14ac:dyDescent="0.2"/>
    <row r="953" s="402" customFormat="1" x14ac:dyDescent="0.2"/>
    <row r="954" s="402" customFormat="1" x14ac:dyDescent="0.2"/>
    <row r="955" s="402" customFormat="1" x14ac:dyDescent="0.2"/>
    <row r="956" s="402" customFormat="1" x14ac:dyDescent="0.2"/>
    <row r="957" s="402" customFormat="1" x14ac:dyDescent="0.2"/>
    <row r="958" s="402" customFormat="1" x14ac:dyDescent="0.2"/>
    <row r="959" s="402" customFormat="1" x14ac:dyDescent="0.2"/>
    <row r="960" s="402" customFormat="1" x14ac:dyDescent="0.2"/>
    <row r="961" s="402" customFormat="1" x14ac:dyDescent="0.2"/>
    <row r="962" s="402" customFormat="1" x14ac:dyDescent="0.2"/>
    <row r="963" s="402" customFormat="1" x14ac:dyDescent="0.2"/>
    <row r="964" s="402" customFormat="1" x14ac:dyDescent="0.2"/>
    <row r="965" s="402" customFormat="1" x14ac:dyDescent="0.2"/>
    <row r="966" s="402" customFormat="1" x14ac:dyDescent="0.2"/>
    <row r="967" s="402" customFormat="1" x14ac:dyDescent="0.2"/>
    <row r="968" s="402" customFormat="1" x14ac:dyDescent="0.2"/>
    <row r="969" s="402" customFormat="1" x14ac:dyDescent="0.2"/>
    <row r="970" s="402" customFormat="1" x14ac:dyDescent="0.2"/>
    <row r="971" s="402" customFormat="1" x14ac:dyDescent="0.2"/>
    <row r="972" s="402" customFormat="1" x14ac:dyDescent="0.2"/>
    <row r="973" s="402" customFormat="1" x14ac:dyDescent="0.2"/>
    <row r="974" s="402" customFormat="1" x14ac:dyDescent="0.2"/>
    <row r="975" s="402" customFormat="1" x14ac:dyDescent="0.2"/>
    <row r="976" s="402" customFormat="1" x14ac:dyDescent="0.2"/>
    <row r="977" s="402" customFormat="1" x14ac:dyDescent="0.2"/>
    <row r="978" s="402" customFormat="1" x14ac:dyDescent="0.2"/>
    <row r="979" s="402" customFormat="1" x14ac:dyDescent="0.2"/>
    <row r="980" s="402" customFormat="1" x14ac:dyDescent="0.2"/>
    <row r="981" s="402" customFormat="1" x14ac:dyDescent="0.2"/>
    <row r="982" s="402" customFormat="1" x14ac:dyDescent="0.2"/>
    <row r="983" s="402" customFormat="1" x14ac:dyDescent="0.2"/>
    <row r="984" s="402" customFormat="1" x14ac:dyDescent="0.2"/>
    <row r="985" s="402" customFormat="1" x14ac:dyDescent="0.2"/>
    <row r="986" s="402" customFormat="1" x14ac:dyDescent="0.2"/>
    <row r="987" s="402" customFormat="1" x14ac:dyDescent="0.2"/>
    <row r="988" s="402" customFormat="1" x14ac:dyDescent="0.2"/>
    <row r="989" s="402" customFormat="1" x14ac:dyDescent="0.2"/>
    <row r="990" s="402" customFormat="1" x14ac:dyDescent="0.2"/>
    <row r="991" s="402" customFormat="1" x14ac:dyDescent="0.2"/>
    <row r="992" s="402" customFormat="1" x14ac:dyDescent="0.2"/>
    <row r="993" s="402" customFormat="1" x14ac:dyDescent="0.2"/>
    <row r="994" s="402" customFormat="1" x14ac:dyDescent="0.2"/>
    <row r="995" s="402" customFormat="1" x14ac:dyDescent="0.2"/>
    <row r="996" s="402" customFormat="1" x14ac:dyDescent="0.2"/>
    <row r="997" s="402" customFormat="1" x14ac:dyDescent="0.2"/>
    <row r="998" s="402" customFormat="1" x14ac:dyDescent="0.2"/>
    <row r="999" s="402" customFormat="1" x14ac:dyDescent="0.2"/>
    <row r="1000" s="402" customFormat="1" x14ac:dyDescent="0.2"/>
    <row r="1001" s="402" customFormat="1" x14ac:dyDescent="0.2"/>
    <row r="1002" s="402" customFormat="1" x14ac:dyDescent="0.2"/>
    <row r="1003" s="402" customFormat="1" x14ac:dyDescent="0.2"/>
    <row r="1004" s="402" customFormat="1" x14ac:dyDescent="0.2"/>
    <row r="1005" s="402" customFormat="1" x14ac:dyDescent="0.2"/>
    <row r="1006" s="402" customFormat="1" x14ac:dyDescent="0.2"/>
    <row r="1007" s="402" customFormat="1" x14ac:dyDescent="0.2"/>
    <row r="1008" s="402" customFormat="1" x14ac:dyDescent="0.2"/>
    <row r="1009" s="402" customFormat="1" x14ac:dyDescent="0.2"/>
    <row r="1010" s="402" customFormat="1" x14ac:dyDescent="0.2"/>
    <row r="1011" s="402" customFormat="1" x14ac:dyDescent="0.2"/>
    <row r="1012" s="402" customFormat="1" x14ac:dyDescent="0.2"/>
    <row r="1013" s="402" customFormat="1" x14ac:dyDescent="0.2"/>
    <row r="1014" s="402" customFormat="1" x14ac:dyDescent="0.2"/>
    <row r="1015" s="402" customFormat="1" x14ac:dyDescent="0.2"/>
    <row r="1016" s="402" customFormat="1" x14ac:dyDescent="0.2"/>
    <row r="1017" s="402" customFormat="1" x14ac:dyDescent="0.2"/>
    <row r="1018" s="402" customFormat="1" x14ac:dyDescent="0.2"/>
    <row r="1019" s="402" customFormat="1" x14ac:dyDescent="0.2"/>
    <row r="1020" s="402" customFormat="1" x14ac:dyDescent="0.2"/>
    <row r="1021" s="402" customFormat="1" x14ac:dyDescent="0.2"/>
    <row r="1022" s="402" customFormat="1" x14ac:dyDescent="0.2"/>
    <row r="1023" s="402" customFormat="1" x14ac:dyDescent="0.2"/>
    <row r="1024" s="402" customFormat="1" x14ac:dyDescent="0.2"/>
    <row r="1025" s="402" customFormat="1" x14ac:dyDescent="0.2"/>
    <row r="1026" s="402" customFormat="1" x14ac:dyDescent="0.2"/>
    <row r="1027" s="402" customFormat="1" x14ac:dyDescent="0.2"/>
    <row r="1028" s="402" customFormat="1" x14ac:dyDescent="0.2"/>
    <row r="1029" s="402" customFormat="1" x14ac:dyDescent="0.2"/>
    <row r="1030" s="402" customFormat="1" x14ac:dyDescent="0.2"/>
    <row r="1031" s="402" customFormat="1" x14ac:dyDescent="0.2"/>
    <row r="1032" s="402" customFormat="1" x14ac:dyDescent="0.2"/>
    <row r="1033" s="402" customFormat="1" x14ac:dyDescent="0.2"/>
    <row r="1034" s="402" customFormat="1" x14ac:dyDescent="0.2"/>
    <row r="1035" s="402" customFormat="1" x14ac:dyDescent="0.2"/>
    <row r="1036" s="402" customFormat="1" x14ac:dyDescent="0.2"/>
    <row r="1037" s="402" customFormat="1" x14ac:dyDescent="0.2"/>
    <row r="1038" s="402" customFormat="1" x14ac:dyDescent="0.2"/>
    <row r="1039" s="402" customFormat="1" x14ac:dyDescent="0.2"/>
    <row r="1040" s="402" customFormat="1" x14ac:dyDescent="0.2"/>
    <row r="1041" s="402" customFormat="1" x14ac:dyDescent="0.2"/>
    <row r="1042" s="402" customFormat="1" x14ac:dyDescent="0.2"/>
    <row r="1043" s="402" customFormat="1" x14ac:dyDescent="0.2"/>
    <row r="1044" s="402" customFormat="1" x14ac:dyDescent="0.2"/>
    <row r="1045" s="402" customFormat="1" x14ac:dyDescent="0.2"/>
    <row r="1046" s="402" customFormat="1" x14ac:dyDescent="0.2"/>
    <row r="1047" s="402" customFormat="1" x14ac:dyDescent="0.2"/>
    <row r="1048" s="402" customFormat="1" x14ac:dyDescent="0.2"/>
    <row r="1049" s="402" customFormat="1" x14ac:dyDescent="0.2"/>
    <row r="1050" s="402" customFormat="1" x14ac:dyDescent="0.2"/>
    <row r="1051" s="402" customFormat="1" x14ac:dyDescent="0.2"/>
    <row r="1052" s="402" customFormat="1" x14ac:dyDescent="0.2"/>
    <row r="1053" s="402" customFormat="1" x14ac:dyDescent="0.2"/>
    <row r="1054" s="402" customFormat="1" x14ac:dyDescent="0.2"/>
    <row r="1055" s="402" customFormat="1" x14ac:dyDescent="0.2"/>
    <row r="1056" s="402" customFormat="1" x14ac:dyDescent="0.2"/>
    <row r="1057" s="402" customFormat="1" x14ac:dyDescent="0.2"/>
    <row r="1058" s="402" customFormat="1" x14ac:dyDescent="0.2"/>
    <row r="1059" s="402" customFormat="1" x14ac:dyDescent="0.2"/>
    <row r="1060" s="402" customFormat="1" x14ac:dyDescent="0.2"/>
    <row r="1061" s="402" customFormat="1" x14ac:dyDescent="0.2"/>
    <row r="1062" s="402" customFormat="1" x14ac:dyDescent="0.2"/>
    <row r="1063" s="402" customFormat="1" x14ac:dyDescent="0.2"/>
    <row r="1064" s="402" customFormat="1" x14ac:dyDescent="0.2"/>
    <row r="1065" s="402" customFormat="1" x14ac:dyDescent="0.2"/>
    <row r="1066" s="402" customFormat="1" x14ac:dyDescent="0.2"/>
    <row r="1067" s="402" customFormat="1" x14ac:dyDescent="0.2"/>
    <row r="1068" s="402" customFormat="1" x14ac:dyDescent="0.2"/>
    <row r="1069" s="402" customFormat="1" x14ac:dyDescent="0.2"/>
    <row r="1070" s="402" customFormat="1" x14ac:dyDescent="0.2"/>
    <row r="1071" s="402" customFormat="1" x14ac:dyDescent="0.2"/>
    <row r="1072" s="402" customFormat="1" x14ac:dyDescent="0.2"/>
    <row r="1073" s="402" customFormat="1" x14ac:dyDescent="0.2"/>
    <row r="1074" s="402" customFormat="1" x14ac:dyDescent="0.2"/>
    <row r="1075" s="402" customFormat="1" x14ac:dyDescent="0.2"/>
    <row r="1076" s="402" customFormat="1" x14ac:dyDescent="0.2"/>
    <row r="1077" s="402" customFormat="1" x14ac:dyDescent="0.2"/>
    <row r="1078" s="402" customFormat="1" x14ac:dyDescent="0.2"/>
    <row r="1079" s="402" customFormat="1" x14ac:dyDescent="0.2"/>
    <row r="1080" s="402" customFormat="1" x14ac:dyDescent="0.2"/>
    <row r="1081" s="402" customFormat="1" x14ac:dyDescent="0.2"/>
    <row r="1082" s="402" customFormat="1" x14ac:dyDescent="0.2"/>
    <row r="1083" s="402" customFormat="1" x14ac:dyDescent="0.2"/>
    <row r="1084" s="402" customFormat="1" x14ac:dyDescent="0.2"/>
    <row r="1085" s="402" customFormat="1" x14ac:dyDescent="0.2"/>
  </sheetData>
  <sheetProtection algorithmName="SHA-512" hashValue="ABEJV2JDnSeJSvNI7faxMwYrT2w/3PORgmTtOQwSsI/FeeG9kthUKqwaSqTQKmPoL1ulg6mfTEnOF9eByQS18g==" saltValue="OcmVlir+9y6zn/s1EKX0xA==" spinCount="100000" sheet="1" objects="1" scenarios="1"/>
  <mergeCells count="99">
    <mergeCell ref="F26:F30"/>
    <mergeCell ref="G26:G30"/>
    <mergeCell ref="G45:G48"/>
    <mergeCell ref="H45:H46"/>
    <mergeCell ref="H47:H48"/>
    <mergeCell ref="H42:H44"/>
    <mergeCell ref="G36:G39"/>
    <mergeCell ref="G40:G44"/>
    <mergeCell ref="G31:G35"/>
    <mergeCell ref="H33:H35"/>
    <mergeCell ref="H28:H30"/>
    <mergeCell ref="B45:B48"/>
    <mergeCell ref="C45:C48"/>
    <mergeCell ref="D45:D48"/>
    <mergeCell ref="E45:E48"/>
    <mergeCell ref="F45:F48"/>
    <mergeCell ref="B40:B44"/>
    <mergeCell ref="C40:C44"/>
    <mergeCell ref="D40:D44"/>
    <mergeCell ref="I43:I44"/>
    <mergeCell ref="J43:J44"/>
    <mergeCell ref="E40:E44"/>
    <mergeCell ref="F40:F44"/>
    <mergeCell ref="L56:L57"/>
    <mergeCell ref="J34:J35"/>
    <mergeCell ref="I38:I39"/>
    <mergeCell ref="J38:J39"/>
    <mergeCell ref="I34:I35"/>
    <mergeCell ref="I47:I48"/>
    <mergeCell ref="J47:J48"/>
    <mergeCell ref="B26:B30"/>
    <mergeCell ref="C26:C30"/>
    <mergeCell ref="D26:D30"/>
    <mergeCell ref="E26:E30"/>
    <mergeCell ref="B31:B35"/>
    <mergeCell ref="C31:C35"/>
    <mergeCell ref="D31:D35"/>
    <mergeCell ref="E31:E35"/>
    <mergeCell ref="B36:B39"/>
    <mergeCell ref="C36:C39"/>
    <mergeCell ref="D36:D39"/>
    <mergeCell ref="F31:F35"/>
    <mergeCell ref="E36:E39"/>
    <mergeCell ref="F36:F39"/>
    <mergeCell ref="B2:C5"/>
    <mergeCell ref="B13:N13"/>
    <mergeCell ref="C14:C15"/>
    <mergeCell ref="I19:I20"/>
    <mergeCell ref="D16:D20"/>
    <mergeCell ref="E16:E20"/>
    <mergeCell ref="F16:F20"/>
    <mergeCell ref="B14:B15"/>
    <mergeCell ref="H14:H15"/>
    <mergeCell ref="M2:N5"/>
    <mergeCell ref="M6:N7"/>
    <mergeCell ref="G14:G15"/>
    <mergeCell ref="D2:L4"/>
    <mergeCell ref="D5:L5"/>
    <mergeCell ref="D6:L7"/>
    <mergeCell ref="D14:D15"/>
    <mergeCell ref="B6:C7"/>
    <mergeCell ref="C21:C25"/>
    <mergeCell ref="D21:D25"/>
    <mergeCell ref="E21:E25"/>
    <mergeCell ref="F21:F25"/>
    <mergeCell ref="B21:B25"/>
    <mergeCell ref="E14:E15"/>
    <mergeCell ref="F14:F15"/>
    <mergeCell ref="K14:K15"/>
    <mergeCell ref="M14:M15"/>
    <mergeCell ref="L14:L15"/>
    <mergeCell ref="P52:T52"/>
    <mergeCell ref="G16:G20"/>
    <mergeCell ref="H18:H20"/>
    <mergeCell ref="I24:I25"/>
    <mergeCell ref="G21:G25"/>
    <mergeCell ref="I29:I30"/>
    <mergeCell ref="H36:H37"/>
    <mergeCell ref="H38:H39"/>
    <mergeCell ref="J19:J20"/>
    <mergeCell ref="J24:J25"/>
    <mergeCell ref="H23:H25"/>
    <mergeCell ref="J29:J30"/>
    <mergeCell ref="V52:Z52"/>
    <mergeCell ref="AB52:AF52"/>
    <mergeCell ref="D9:N9"/>
    <mergeCell ref="D11:N11"/>
    <mergeCell ref="N14:N15"/>
    <mergeCell ref="H16:H17"/>
    <mergeCell ref="H21:H22"/>
    <mergeCell ref="H26:H27"/>
    <mergeCell ref="H31:H32"/>
    <mergeCell ref="H40:H41"/>
    <mergeCell ref="I14:I15"/>
    <mergeCell ref="B49:F49"/>
    <mergeCell ref="B16:B20"/>
    <mergeCell ref="C16:C20"/>
    <mergeCell ref="D12:N12"/>
    <mergeCell ref="J14:J15"/>
  </mergeCells>
  <conditionalFormatting sqref="N49">
    <cfRule type="cellIs" dxfId="162" priority="1" operator="equal">
      <formula>1</formula>
    </cfRule>
  </conditionalFormatting>
  <dataValidations count="1">
    <dataValidation showDropDown="1" showInputMessage="1" showErrorMessage="1" sqref="D40:D44 D25:D35 D21 D16" xr:uid="{00000000-0002-0000-0A00-000000000000}"/>
  </dataValidations>
  <printOptions horizontalCentered="1" verticalCentered="1"/>
  <pageMargins left="0.31496062992125984" right="0.31496062992125984" top="0.35433070866141736" bottom="0.35433070866141736" header="0.15748031496062992" footer="0.15748031496062992"/>
  <pageSetup scale="50" orientation="landscape" r:id="rId1"/>
  <headerFooter>
    <oddFooter>&amp;L&amp;"Arial Narrow,Cursiva"&amp;8F-PY.103.62 - Definición y cuantificación de indicadores - POA - 2&amp;C&amp;"Arial Narrow,Normal"&amp;8Página &amp;P de &amp;N&amp;R&amp;"Arial Narrow,Normal"&amp;8Fecha aprobación de esta versión del POA: ____________________________________</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pageSetUpPr fitToPage="1"/>
  </sheetPr>
  <dimension ref="A1:BF409"/>
  <sheetViews>
    <sheetView showGridLines="0" showZeros="0" workbookViewId="0">
      <selection activeCell="D7" sqref="D7:J7"/>
    </sheetView>
  </sheetViews>
  <sheetFormatPr baseColWidth="10" defaultRowHeight="12.75" x14ac:dyDescent="0.2"/>
  <cols>
    <col min="1" max="1" width="1.85546875" style="402" customWidth="1"/>
    <col min="2" max="2" width="7.42578125" style="402" customWidth="1"/>
    <col min="3" max="3" width="31" style="402" customWidth="1"/>
    <col min="4" max="4" width="8.85546875" style="402" customWidth="1"/>
    <col min="5" max="5" width="29.42578125" customWidth="1"/>
    <col min="6" max="6" width="39.7109375" customWidth="1"/>
    <col min="7" max="7" width="18.140625" customWidth="1"/>
    <col min="8" max="8" width="17.28515625" customWidth="1"/>
    <col min="9" max="9" width="18.7109375" customWidth="1"/>
    <col min="10" max="11" width="13.140625" customWidth="1"/>
    <col min="12" max="12" width="14.85546875" customWidth="1"/>
    <col min="13" max="13" width="15.28515625" style="402" bestFit="1" customWidth="1"/>
    <col min="14" max="14" width="11.42578125" style="402"/>
    <col min="15" max="15" width="0" style="402" hidden="1" customWidth="1"/>
    <col min="16" max="16" width="14.28515625" hidden="1" customWidth="1"/>
    <col min="17" max="24" width="0" style="402" hidden="1" customWidth="1"/>
    <col min="25" max="58" width="11.42578125" style="402"/>
  </cols>
  <sheetData>
    <row r="1" spans="2:16" s="402" customFormat="1" ht="9" customHeight="1" thickBot="1" x14ac:dyDescent="0.25"/>
    <row r="2" spans="2:16" ht="12.75" customHeight="1" x14ac:dyDescent="0.2">
      <c r="B2" s="2535" t="s">
        <v>1532</v>
      </c>
      <c r="C2" s="2536"/>
      <c r="D2" s="2374" t="s">
        <v>1541</v>
      </c>
      <c r="E2" s="2375"/>
      <c r="F2" s="2375"/>
      <c r="G2" s="2375"/>
      <c r="H2" s="2375"/>
      <c r="I2" s="2375"/>
      <c r="J2" s="2376"/>
      <c r="K2" s="2526">
        <f>+'POA-1'!M2</f>
        <v>0</v>
      </c>
      <c r="L2" s="2527"/>
      <c r="P2" s="89" t="s">
        <v>325</v>
      </c>
    </row>
    <row r="3" spans="2:16" ht="12.75" customHeight="1" x14ac:dyDescent="0.2">
      <c r="B3" s="2537"/>
      <c r="C3" s="2538"/>
      <c r="D3" s="2377"/>
      <c r="E3" s="2378"/>
      <c r="F3" s="2378"/>
      <c r="G3" s="2378"/>
      <c r="H3" s="2378"/>
      <c r="I3" s="2378"/>
      <c r="J3" s="2379"/>
      <c r="K3" s="2528"/>
      <c r="L3" s="2529"/>
      <c r="P3" s="90">
        <v>1</v>
      </c>
    </row>
    <row r="4" spans="2:16" ht="6" customHeight="1" x14ac:dyDescent="0.2">
      <c r="B4" s="2537"/>
      <c r="C4" s="2538"/>
      <c r="D4" s="2377"/>
      <c r="E4" s="2378"/>
      <c r="F4" s="2378"/>
      <c r="G4" s="2378"/>
      <c r="H4" s="2378"/>
      <c r="I4" s="2378"/>
      <c r="J4" s="2379"/>
      <c r="K4" s="2528"/>
      <c r="L4" s="2529"/>
    </row>
    <row r="5" spans="2:16" ht="4.5" customHeight="1" x14ac:dyDescent="0.2">
      <c r="B5" s="2537"/>
      <c r="C5" s="2538"/>
      <c r="D5" s="2377"/>
      <c r="E5" s="2378"/>
      <c r="F5" s="2378"/>
      <c r="G5" s="2378"/>
      <c r="H5" s="2378"/>
      <c r="I5" s="2378"/>
      <c r="J5" s="2379"/>
      <c r="K5" s="2528"/>
      <c r="L5" s="2529"/>
    </row>
    <row r="6" spans="2:16" ht="12.75" customHeight="1" x14ac:dyDescent="0.2">
      <c r="B6" s="2537"/>
      <c r="C6" s="2538"/>
      <c r="D6" s="2543" t="s">
        <v>1530</v>
      </c>
      <c r="E6" s="2544"/>
      <c r="F6" s="2544"/>
      <c r="G6" s="2544"/>
      <c r="H6" s="2544"/>
      <c r="I6" s="2544"/>
      <c r="J6" s="2545"/>
      <c r="K6" s="2528"/>
      <c r="L6" s="2529"/>
    </row>
    <row r="7" spans="2:16" ht="19.5" customHeight="1" x14ac:dyDescent="0.25">
      <c r="B7" s="2539" t="s">
        <v>1529</v>
      </c>
      <c r="C7" s="2540"/>
      <c r="D7" s="2541" t="s">
        <v>1547</v>
      </c>
      <c r="E7" s="2542"/>
      <c r="F7" s="2542"/>
      <c r="G7" s="2542"/>
      <c r="H7" s="2542"/>
      <c r="I7" s="2542"/>
      <c r="J7" s="2542"/>
      <c r="K7" s="2530" t="s">
        <v>1546</v>
      </c>
      <c r="L7" s="2531"/>
    </row>
    <row r="8" spans="2:16" ht="19.5" customHeight="1" x14ac:dyDescent="0.25">
      <c r="B8" s="1584"/>
      <c r="C8" s="1585"/>
      <c r="D8" s="1557"/>
      <c r="E8" s="1556"/>
      <c r="F8" s="1556"/>
      <c r="G8" s="1556"/>
      <c r="H8" s="1556"/>
      <c r="I8" s="1556"/>
      <c r="J8" s="1556"/>
      <c r="K8" s="1495"/>
      <c r="L8" s="1255"/>
    </row>
    <row r="9" spans="2:16" ht="19.5" customHeight="1" x14ac:dyDescent="0.2">
      <c r="B9" s="2532" t="s">
        <v>1537</v>
      </c>
      <c r="C9" s="2533"/>
      <c r="D9" s="2533"/>
      <c r="E9" s="2533"/>
      <c r="F9" s="2533"/>
      <c r="G9" s="2533"/>
      <c r="H9" s="2533"/>
      <c r="I9" s="2533"/>
      <c r="J9" s="2533"/>
      <c r="K9" s="2533"/>
      <c r="L9" s="2534"/>
    </row>
    <row r="10" spans="2:16" x14ac:dyDescent="0.2">
      <c r="B10" s="482"/>
      <c r="C10" s="483"/>
      <c r="D10" s="483"/>
      <c r="E10" s="408"/>
      <c r="F10" s="408"/>
      <c r="G10" s="408"/>
      <c r="H10" s="408"/>
      <c r="I10" s="408"/>
      <c r="J10" s="408"/>
      <c r="K10" s="408"/>
      <c r="L10" s="532"/>
    </row>
    <row r="11" spans="2:16" ht="16.5" customHeight="1" x14ac:dyDescent="0.2">
      <c r="B11" s="482"/>
      <c r="C11" s="2546" t="s">
        <v>294</v>
      </c>
      <c r="D11" s="2546"/>
      <c r="E11" s="1570">
        <f>+'POA-1'!E11</f>
        <v>0</v>
      </c>
      <c r="F11" s="1570"/>
      <c r="G11" s="1570"/>
      <c r="H11" s="1570"/>
      <c r="I11" s="1570"/>
      <c r="J11" s="1570"/>
      <c r="K11" s="1570"/>
      <c r="L11" s="1341"/>
    </row>
    <row r="12" spans="2:16" ht="17.25" customHeight="1" x14ac:dyDescent="0.2">
      <c r="B12" s="482"/>
      <c r="C12" s="1571"/>
      <c r="D12" s="1571"/>
      <c r="L12" s="409"/>
    </row>
    <row r="13" spans="2:16" ht="36.75" customHeight="1" x14ac:dyDescent="0.2">
      <c r="B13" s="482"/>
      <c r="C13" s="2546" t="s">
        <v>1188</v>
      </c>
      <c r="D13" s="2546"/>
      <c r="E13" s="2390">
        <f>+'POA-1'!E13</f>
        <v>0</v>
      </c>
      <c r="F13" s="2390"/>
      <c r="G13" s="2390"/>
      <c r="H13" s="2390"/>
      <c r="I13" s="2390"/>
      <c r="J13" s="2390"/>
      <c r="K13" s="2390"/>
      <c r="L13" s="2391"/>
    </row>
    <row r="14" spans="2:16" ht="24.95" hidden="1" customHeight="1" x14ac:dyDescent="0.2">
      <c r="B14" s="482"/>
      <c r="C14" s="483"/>
      <c r="D14" s="483"/>
      <c r="E14" s="1572" t="s">
        <v>295</v>
      </c>
      <c r="F14" s="2461">
        <f>+'POA-1'!E28</f>
        <v>0</v>
      </c>
      <c r="G14" s="2461"/>
      <c r="H14" s="2461"/>
      <c r="I14" s="2461"/>
      <c r="J14" s="2461"/>
      <c r="K14" s="2461"/>
      <c r="L14" s="2462"/>
    </row>
    <row r="15" spans="2:16" ht="22.5" customHeight="1" thickBot="1" x14ac:dyDescent="0.25">
      <c r="B15" s="411"/>
      <c r="C15" s="412"/>
      <c r="D15" s="412"/>
      <c r="E15" s="856"/>
      <c r="F15" s="856"/>
      <c r="G15" s="856"/>
      <c r="H15" s="856"/>
      <c r="I15" s="856"/>
      <c r="J15" s="856"/>
      <c r="K15" s="856"/>
      <c r="L15" s="918"/>
    </row>
    <row r="16" spans="2:16" ht="20.25" customHeight="1" thickBot="1" x14ac:dyDescent="0.25">
      <c r="B16" s="1933" t="s">
        <v>405</v>
      </c>
      <c r="C16" s="1934"/>
      <c r="D16" s="1934"/>
      <c r="E16" s="1934"/>
      <c r="F16" s="1934"/>
      <c r="G16" s="1934"/>
      <c r="H16" s="1934"/>
      <c r="I16" s="1934"/>
      <c r="J16" s="1934"/>
      <c r="K16" s="1934"/>
      <c r="L16" s="1935"/>
    </row>
    <row r="17" spans="2:16" ht="34.5" customHeight="1" thickBot="1" x14ac:dyDescent="0.25">
      <c r="B17" s="2550" t="s">
        <v>1284</v>
      </c>
      <c r="C17" s="2550" t="s">
        <v>1281</v>
      </c>
      <c r="D17" s="2564" t="s">
        <v>1283</v>
      </c>
      <c r="E17" s="2522" t="s">
        <v>402</v>
      </c>
      <c r="F17" s="2523"/>
      <c r="G17" s="2556" t="s">
        <v>1386</v>
      </c>
      <c r="H17" s="2561" t="s">
        <v>1387</v>
      </c>
      <c r="I17" s="2562"/>
      <c r="J17" s="2562"/>
      <c r="K17" s="2562"/>
      <c r="L17" s="2563"/>
    </row>
    <row r="18" spans="2:16" ht="36.75" customHeight="1" thickBot="1" x14ac:dyDescent="0.25">
      <c r="B18" s="2551"/>
      <c r="C18" s="2551"/>
      <c r="D18" s="2565"/>
      <c r="E18" s="2524"/>
      <c r="F18" s="2525"/>
      <c r="G18" s="2557"/>
      <c r="H18" s="1320" t="s">
        <v>301</v>
      </c>
      <c r="I18" s="1319" t="str">
        <f>FINANC!H27</f>
        <v>PGN / APN</v>
      </c>
      <c r="J18" s="1321" t="str">
        <f>FINANC!J27</f>
        <v>Recursos Propios</v>
      </c>
      <c r="K18" s="1322" t="s">
        <v>88</v>
      </c>
      <c r="L18" s="1323" t="s">
        <v>66</v>
      </c>
    </row>
    <row r="19" spans="2:16" ht="20.25" customHeight="1" x14ac:dyDescent="0.2">
      <c r="B19" s="2456" t="str">
        <f>'POA-1'!D33</f>
        <v>1.1</v>
      </c>
      <c r="C19" s="2558" t="str">
        <f>PROYECTO!C51</f>
        <v>Plantación de Material Vegetal en sistema tradicional</v>
      </c>
      <c r="D19" s="919" t="str">
        <f>'POA-2'!I16</f>
        <v>1.1.1</v>
      </c>
      <c r="E19" s="1324" t="str">
        <f>+'POA-1'!I33</f>
        <v>Aprestamiento del proyecto (Gestión)</v>
      </c>
      <c r="F19" s="1325" t="str">
        <f>+'POA-1'!$E$33</f>
        <v>Plantación de Material Vegetal en sistema tradicional</v>
      </c>
      <c r="G19" s="1330" t="e">
        <f>'POA-1'!M33</f>
        <v>#REF!</v>
      </c>
      <c r="H19" s="809" t="e">
        <f>(F82*$H$50%)</f>
        <v>#REF!</v>
      </c>
      <c r="I19" s="810" t="e">
        <f>(G82*$H$50%)</f>
        <v>#REF!</v>
      </c>
      <c r="J19" s="811" t="e">
        <f>(H82*$H$50%)</f>
        <v>#REF!</v>
      </c>
      <c r="K19" s="1031" t="e">
        <f>(I82*$H$50%)</f>
        <v>#REF!</v>
      </c>
      <c r="L19" s="1333" t="e">
        <f>H19+I19+J19+K19</f>
        <v>#REF!</v>
      </c>
      <c r="P19" s="481" t="e">
        <f>L19+L23+L27+L31+L35+L38+L42</f>
        <v>#REF!</v>
      </c>
    </row>
    <row r="20" spans="2:16" ht="20.25" customHeight="1" x14ac:dyDescent="0.2">
      <c r="B20" s="2023"/>
      <c r="C20" s="2559"/>
      <c r="D20" s="920" t="str">
        <f>'POA-2'!I17</f>
        <v>1.1.2</v>
      </c>
      <c r="E20" s="1326" t="str">
        <f>+'POA-1'!I34</f>
        <v>Mantenimiento</v>
      </c>
      <c r="F20" s="1327" t="str">
        <f>+'POA-1'!$E$33</f>
        <v>Plantación de Material Vegetal en sistema tradicional</v>
      </c>
      <c r="G20" s="1331">
        <f>'POA-1'!M34</f>
        <v>17374095.110993229</v>
      </c>
      <c r="H20" s="814" t="e">
        <f>(F83*$H$51%)</f>
        <v>#REF!</v>
      </c>
      <c r="I20" s="815" t="e">
        <f>(G83*$H$51%)</f>
        <v>#REF!</v>
      </c>
      <c r="J20" s="816" t="e">
        <f>(H83*$H$51%)</f>
        <v>#REF!</v>
      </c>
      <c r="K20" s="1032" t="e">
        <f>(I83*$H$51%)</f>
        <v>#REF!</v>
      </c>
      <c r="L20" s="1334" t="e">
        <f t="shared" ref="L20:L22" si="0">H20+I20+J20+K20</f>
        <v>#REF!</v>
      </c>
      <c r="P20" s="481" t="e">
        <f>L20+L24+L28+L32+L36+L39+L43</f>
        <v>#REF!</v>
      </c>
    </row>
    <row r="21" spans="2:16" ht="0.2" customHeight="1" x14ac:dyDescent="0.2">
      <c r="B21" s="2023"/>
      <c r="C21" s="2559"/>
      <c r="D21" s="920" t="str">
        <f>'POA-2'!I18</f>
        <v>1.1.3</v>
      </c>
      <c r="E21" s="1326" t="str">
        <f>+'POA-1'!I35</f>
        <v>Aislamiento</v>
      </c>
      <c r="F21" s="1327" t="str">
        <f>+'POA-1'!$E$33</f>
        <v>Plantación de Material Vegetal en sistema tradicional</v>
      </c>
      <c r="G21" s="1331">
        <f>'POA-1'!M35</f>
        <v>0</v>
      </c>
      <c r="H21" s="814">
        <f>IF(G21&gt;0,(F84*$H$50%),0%)</f>
        <v>0</v>
      </c>
      <c r="I21" s="815">
        <f>IF(G21&gt;0,(G84*$H$52%),0%)</f>
        <v>0</v>
      </c>
      <c r="J21" s="816">
        <f>IF(G21&gt;0,(H84*$H$52%),0%)</f>
        <v>0</v>
      </c>
      <c r="K21" s="1032">
        <f>IF(G21&gt;0,(I84*$H$52%),0%)</f>
        <v>0</v>
      </c>
      <c r="L21" s="1334">
        <f t="shared" si="0"/>
        <v>0</v>
      </c>
      <c r="P21" s="481">
        <f>L21+L25+L29+L33+L40</f>
        <v>0</v>
      </c>
    </row>
    <row r="22" spans="2:16" ht="20.25" customHeight="1" thickBot="1" x14ac:dyDescent="0.25">
      <c r="B22" s="2457"/>
      <c r="C22" s="2560"/>
      <c r="D22" s="921" t="str">
        <f>'POA-2'!I19</f>
        <v>1.1.3</v>
      </c>
      <c r="E22" s="1328" t="str">
        <f>+'POA-1'!I36</f>
        <v>Divulgación, Capacitación y Seguimiento</v>
      </c>
      <c r="F22" s="1329" t="str">
        <f>+IF(E22&lt;&gt;"",'POA-1'!E33,"")</f>
        <v>Plantación de Material Vegetal en sistema tradicional</v>
      </c>
      <c r="G22" s="1332" t="e">
        <f>'POA-1'!M36</f>
        <v>#REF!</v>
      </c>
      <c r="H22" s="819" t="e">
        <f>(F85*$H$53%)</f>
        <v>#REF!</v>
      </c>
      <c r="I22" s="820" t="e">
        <f>(G85*$H$53%)</f>
        <v>#REF!</v>
      </c>
      <c r="J22" s="821" t="e">
        <f>(H85*$H$53%)</f>
        <v>#REF!</v>
      </c>
      <c r="K22" s="1033" t="e">
        <f>(I85*$H$53%)</f>
        <v>#REF!</v>
      </c>
      <c r="L22" s="1335" t="e">
        <f t="shared" si="0"/>
        <v>#REF!</v>
      </c>
      <c r="P22" s="481" t="e">
        <f>L22+L26+L30+L34+L37+L41+L44</f>
        <v>#REF!</v>
      </c>
    </row>
    <row r="23" spans="2:16" ht="20.25" hidden="1" customHeight="1" x14ac:dyDescent="0.2">
      <c r="B23" s="2456" t="str">
        <f>'POA-1'!D37</f>
        <v>1.1</v>
      </c>
      <c r="C23" s="2555" t="str">
        <f>PROYECTO!C52</f>
        <v>Plantación de Material Vegetal al azar o por núcleos</v>
      </c>
      <c r="D23" s="919" t="str">
        <f>'POA-2'!I21</f>
        <v>1.1.1</v>
      </c>
      <c r="E23" s="553" t="str">
        <f>+'POA-1'!I37</f>
        <v>Aprestamiento del proyecto (Gestión)</v>
      </c>
      <c r="F23" s="554" t="str">
        <f>+'POA-1'!$E$37</f>
        <v>Plantación de Material Vegetal al azar o por núcleos</v>
      </c>
      <c r="G23" s="808" t="e">
        <f>'POA-1'!M37</f>
        <v>#REF!</v>
      </c>
      <c r="H23" s="809" t="e">
        <f>(F82*$H$54%)</f>
        <v>#REF!</v>
      </c>
      <c r="I23" s="810" t="e">
        <f>(G82*$H$54%)</f>
        <v>#REF!</v>
      </c>
      <c r="J23" s="811" t="e">
        <f>(H82*$H$54%)</f>
        <v>#REF!</v>
      </c>
      <c r="K23" s="810" t="e">
        <f>(I82*$H$54%)</f>
        <v>#REF!</v>
      </c>
      <c r="L23" s="824" t="e">
        <f t="shared" ref="L23:L44" si="1">SUM(H23:K23)</f>
        <v>#REF!</v>
      </c>
      <c r="P23" s="481" t="e">
        <f>SUM(P19:P22)</f>
        <v>#REF!</v>
      </c>
    </row>
    <row r="24" spans="2:16" ht="20.25" hidden="1" customHeight="1" x14ac:dyDescent="0.2">
      <c r="B24" s="2023"/>
      <c r="C24" s="2553"/>
      <c r="D24" s="920" t="str">
        <f>'POA-2'!I22</f>
        <v>1.1.2</v>
      </c>
      <c r="E24" s="557" t="str">
        <f>+'POA-1'!I38</f>
        <v>Mantenimiento</v>
      </c>
      <c r="F24" s="558" t="str">
        <f>+'POA-1'!$E$37</f>
        <v>Plantación de Material Vegetal al azar o por núcleos</v>
      </c>
      <c r="G24" s="813">
        <f>'POA-1'!M38</f>
        <v>0</v>
      </c>
      <c r="H24" s="814" t="e">
        <f>(F83*$H$55%)</f>
        <v>#REF!</v>
      </c>
      <c r="I24" s="815" t="e">
        <f>(G83*$H$55%)</f>
        <v>#REF!</v>
      </c>
      <c r="J24" s="816" t="e">
        <f>(H83*$H$55%)</f>
        <v>#REF!</v>
      </c>
      <c r="K24" s="815" t="e">
        <f>(I83*$H$55%)</f>
        <v>#REF!</v>
      </c>
      <c r="L24" s="817" t="e">
        <f t="shared" si="1"/>
        <v>#REF!</v>
      </c>
    </row>
    <row r="25" spans="2:16" ht="0.2" hidden="1" customHeight="1" x14ac:dyDescent="0.2">
      <c r="B25" s="2023"/>
      <c r="C25" s="2553"/>
      <c r="D25" s="920" t="str">
        <f>'POA-2'!I23</f>
        <v>1.1.3</v>
      </c>
      <c r="E25" s="557" t="str">
        <f>+'POA-1'!I39</f>
        <v>Aislamiento</v>
      </c>
      <c r="F25" s="558" t="str">
        <f>+'POA-1'!$E$37</f>
        <v>Plantación de Material Vegetal al azar o por núcleos</v>
      </c>
      <c r="G25" s="813">
        <f>'POA-1'!M39</f>
        <v>0</v>
      </c>
      <c r="H25" s="814">
        <f>IF(G25&gt;0,(F84*$H$56%),0%)</f>
        <v>0</v>
      </c>
      <c r="I25" s="815">
        <f>IF(G25&gt;0,(G84*$H$56%),0%)</f>
        <v>0</v>
      </c>
      <c r="J25" s="816">
        <f>IF(G25&gt;0,(H84*$H$56%),0%)</f>
        <v>0</v>
      </c>
      <c r="K25" s="815">
        <f>IF(G25&gt;0,(I84*$H$56%),0%)</f>
        <v>0</v>
      </c>
      <c r="L25" s="817">
        <f t="shared" si="1"/>
        <v>0</v>
      </c>
    </row>
    <row r="26" spans="2:16" ht="20.25" hidden="1" customHeight="1" thickBot="1" x14ac:dyDescent="0.25">
      <c r="B26" s="2457"/>
      <c r="C26" s="2553"/>
      <c r="D26" s="921" t="str">
        <f>'POA-2'!I24</f>
        <v>1.1.3</v>
      </c>
      <c r="E26" s="559" t="str">
        <f>+'POA-1'!I40</f>
        <v>Divulgación, Capacitación y Seguimiento</v>
      </c>
      <c r="F26" s="560" t="str">
        <f>+IF(E26&lt;&gt;"",'POA-1'!E37,"")</f>
        <v>Plantación de Material Vegetal al azar o por núcleos</v>
      </c>
      <c r="G26" s="818">
        <f>'POA-1'!M40</f>
        <v>0</v>
      </c>
      <c r="H26" s="819" t="e">
        <f>(F85*$H$57%)</f>
        <v>#REF!</v>
      </c>
      <c r="I26" s="820" t="e">
        <f>(G85*$H$57%)</f>
        <v>#REF!</v>
      </c>
      <c r="J26" s="821" t="e">
        <f>(H85*$H$57%)</f>
        <v>#REF!</v>
      </c>
      <c r="K26" s="820" t="e">
        <f>(I85*$H$57%)</f>
        <v>#REF!</v>
      </c>
      <c r="L26" s="823" t="e">
        <f t="shared" si="1"/>
        <v>#REF!</v>
      </c>
    </row>
    <row r="27" spans="2:16" ht="20.25" hidden="1" customHeight="1" x14ac:dyDescent="0.2">
      <c r="B27" s="2456" t="str">
        <f>'POA-1'!D41</f>
        <v>1.1</v>
      </c>
      <c r="C27" s="2552" t="str">
        <f>PROYECTO!C53</f>
        <v>Reforestación Protectora - Productora con Guadua</v>
      </c>
      <c r="D27" s="919" t="str">
        <f>'POA-2'!I26</f>
        <v>1.1.1</v>
      </c>
      <c r="E27" s="561" t="str">
        <f>+'POA-1'!I41</f>
        <v>Aprestamiento del proyecto (Gestión)</v>
      </c>
      <c r="F27" s="562" t="str">
        <f>+'POA-1'!$E$41</f>
        <v>Reforestación Protectora - Productora con Guadua</v>
      </c>
      <c r="G27" s="808" t="e">
        <f>'POA-1'!M41</f>
        <v>#REF!</v>
      </c>
      <c r="H27" s="809" t="e">
        <f>(F82*$H$58%)</f>
        <v>#REF!</v>
      </c>
      <c r="I27" s="810" t="e">
        <f>(G82*$H$58%)</f>
        <v>#REF!</v>
      </c>
      <c r="J27" s="811" t="e">
        <f>(H82*$H$58%)</f>
        <v>#REF!</v>
      </c>
      <c r="K27" s="810" t="e">
        <f>(I82*$H$58%)</f>
        <v>#REF!</v>
      </c>
      <c r="L27" s="824" t="e">
        <f t="shared" si="1"/>
        <v>#REF!</v>
      </c>
    </row>
    <row r="28" spans="2:16" ht="20.25" hidden="1" customHeight="1" x14ac:dyDescent="0.2">
      <c r="B28" s="2023"/>
      <c r="C28" s="2553"/>
      <c r="D28" s="920" t="str">
        <f>'POA-2'!I27</f>
        <v>1.1.2</v>
      </c>
      <c r="E28" s="557" t="str">
        <f>+'POA-1'!I42</f>
        <v>Mantenimiento</v>
      </c>
      <c r="F28" s="558" t="str">
        <f>+'POA-1'!$E$41</f>
        <v>Reforestación Protectora - Productora con Guadua</v>
      </c>
      <c r="G28" s="813">
        <f>'POA-1'!M42</f>
        <v>0</v>
      </c>
      <c r="H28" s="814" t="e">
        <f>(F83*$H$59%)</f>
        <v>#REF!</v>
      </c>
      <c r="I28" s="815" t="e">
        <f>(G83*$H$59%)</f>
        <v>#REF!</v>
      </c>
      <c r="J28" s="816" t="e">
        <f>(H83*$H$59%)</f>
        <v>#REF!</v>
      </c>
      <c r="K28" s="815" t="e">
        <f>(I83*$H$59%)</f>
        <v>#REF!</v>
      </c>
      <c r="L28" s="817" t="e">
        <f t="shared" si="1"/>
        <v>#REF!</v>
      </c>
    </row>
    <row r="29" spans="2:16" ht="0.2" hidden="1" customHeight="1" x14ac:dyDescent="0.2">
      <c r="B29" s="2023"/>
      <c r="C29" s="2553"/>
      <c r="D29" s="920" t="str">
        <f>'POA-2'!I28</f>
        <v>1.1.3</v>
      </c>
      <c r="E29" s="557" t="str">
        <f>+'POA-1'!I43</f>
        <v>Aislamiento</v>
      </c>
      <c r="F29" s="558" t="str">
        <f>+'POA-1'!$E$41</f>
        <v>Reforestación Protectora - Productora con Guadua</v>
      </c>
      <c r="G29" s="813">
        <f>'POA-1'!M43</f>
        <v>0</v>
      </c>
      <c r="H29" s="814">
        <f>IF(G29&gt;0,(F84*$H$60%),0%)</f>
        <v>0</v>
      </c>
      <c r="I29" s="815">
        <f>IF(G29&gt;0,(G84*$H$60%),0%)</f>
        <v>0</v>
      </c>
      <c r="J29" s="816">
        <f>IF(G29&gt;0,(H84*$H$60%),0%)</f>
        <v>0</v>
      </c>
      <c r="K29" s="815">
        <f>IF(G29&gt;0,(I84*$H$60%),0%)</f>
        <v>0</v>
      </c>
      <c r="L29" s="817">
        <f t="shared" si="1"/>
        <v>0</v>
      </c>
    </row>
    <row r="30" spans="2:16" ht="20.25" hidden="1" customHeight="1" thickBot="1" x14ac:dyDescent="0.25">
      <c r="B30" s="2457"/>
      <c r="C30" s="2554"/>
      <c r="D30" s="921" t="str">
        <f>'POA-2'!I29</f>
        <v>1.1.3</v>
      </c>
      <c r="E30" s="555" t="str">
        <f>+'POA-1'!I44</f>
        <v>Divulgación, Capacitación y Seguimiento</v>
      </c>
      <c r="F30" s="556" t="str">
        <f>+IF(E30&lt;&gt;"",'POA-1'!E41,"")</f>
        <v>Reforestación Protectora - Productora con Guadua</v>
      </c>
      <c r="G30" s="818" t="e">
        <f>'POA-1'!M44</f>
        <v>#REF!</v>
      </c>
      <c r="H30" s="819" t="e">
        <f>(F85*$H$61%)</f>
        <v>#REF!</v>
      </c>
      <c r="I30" s="820" t="e">
        <f>(G85*$H$61%)</f>
        <v>#REF!</v>
      </c>
      <c r="J30" s="821" t="e">
        <f>(H85*$H$61%)</f>
        <v>#REF!</v>
      </c>
      <c r="K30" s="820" t="e">
        <f>(I85*$H$61%)</f>
        <v>#REF!</v>
      </c>
      <c r="L30" s="822" t="e">
        <f t="shared" si="1"/>
        <v>#REF!</v>
      </c>
    </row>
    <row r="31" spans="2:16" ht="20.25" hidden="1" customHeight="1" x14ac:dyDescent="0.2">
      <c r="B31" s="2456" t="str">
        <f>'POA-1'!D45</f>
        <v>1.1</v>
      </c>
      <c r="C31" s="2555" t="str">
        <f>PROYECTO!C54</f>
        <v>Establecimiento de cobertura arbórea mediante Sistemas Agroforestales / Silvopastoriles (SAF/SSP)</v>
      </c>
      <c r="D31" s="919" t="str">
        <f>'POA-2'!I31</f>
        <v>1.1.1</v>
      </c>
      <c r="E31" s="553" t="str">
        <f>+'POA-1'!I45</f>
        <v>Aprestamiento del proyecto (Gestión)</v>
      </c>
      <c r="F31" s="554" t="str">
        <f>+'POA-1'!$E$45</f>
        <v>Establecimiento de cobertura arbórea mediante Sistemas Agroforestales / Silvopastoriles (SAF/SSP)</v>
      </c>
      <c r="G31" s="808" t="e">
        <f>'POA-1'!M45</f>
        <v>#REF!</v>
      </c>
      <c r="H31" s="809" t="e">
        <f>(F82*$H$62%)</f>
        <v>#REF!</v>
      </c>
      <c r="I31" s="810" t="e">
        <f>(G82*$H$62%)</f>
        <v>#REF!</v>
      </c>
      <c r="J31" s="811" t="e">
        <f>(H82*$H$62%)</f>
        <v>#REF!</v>
      </c>
      <c r="K31" s="810" t="e">
        <f>(I82*$H$62%)</f>
        <v>#REF!</v>
      </c>
      <c r="L31" s="812" t="e">
        <f t="shared" si="1"/>
        <v>#REF!</v>
      </c>
    </row>
    <row r="32" spans="2:16" ht="20.25" hidden="1" customHeight="1" x14ac:dyDescent="0.2">
      <c r="B32" s="2023"/>
      <c r="C32" s="2553"/>
      <c r="D32" s="920" t="str">
        <f>'POA-2'!I32</f>
        <v>1.1.2</v>
      </c>
      <c r="E32" s="557" t="str">
        <f>+'POA-1'!I46</f>
        <v>Mantenimiento</v>
      </c>
      <c r="F32" s="558" t="str">
        <f>+'POA-1'!$E$45</f>
        <v>Establecimiento de cobertura arbórea mediante Sistemas Agroforestales / Silvopastoriles (SAF/SSP)</v>
      </c>
      <c r="G32" s="813">
        <f>'POA-1'!M46</f>
        <v>0</v>
      </c>
      <c r="H32" s="814" t="e">
        <f>(F83*$H$63%)</f>
        <v>#REF!</v>
      </c>
      <c r="I32" s="815" t="e">
        <f>(G83*$H$63%)</f>
        <v>#REF!</v>
      </c>
      <c r="J32" s="816" t="e">
        <f>(H83*$H$63%)</f>
        <v>#REF!</v>
      </c>
      <c r="K32" s="815" t="e">
        <f>(I83*$H$63%)</f>
        <v>#REF!</v>
      </c>
      <c r="L32" s="817" t="e">
        <f t="shared" si="1"/>
        <v>#REF!</v>
      </c>
    </row>
    <row r="33" spans="2:18" ht="0.2" hidden="1" customHeight="1" x14ac:dyDescent="0.2">
      <c r="B33" s="2023"/>
      <c r="C33" s="2553"/>
      <c r="D33" s="920" t="str">
        <f>'POA-2'!I33</f>
        <v>1.1.3</v>
      </c>
      <c r="E33" s="557" t="str">
        <f>+'POA-1'!I47</f>
        <v>Aislamiento</v>
      </c>
      <c r="F33" s="558" t="str">
        <f>+'POA-1'!$E$45</f>
        <v>Establecimiento de cobertura arbórea mediante Sistemas Agroforestales / Silvopastoriles (SAF/SSP)</v>
      </c>
      <c r="G33" s="813">
        <f>'POA-1'!M47</f>
        <v>0</v>
      </c>
      <c r="H33" s="814">
        <f>IF(G33&gt;0,(F84*$H$64%),0%)</f>
        <v>0</v>
      </c>
      <c r="I33" s="815">
        <f>IF(G33&gt;0,(G84*$H$64%),0%)</f>
        <v>0</v>
      </c>
      <c r="J33" s="816">
        <f>IF(G33&gt;0,(H84*$H$64%),0%)</f>
        <v>0</v>
      </c>
      <c r="K33" s="815">
        <f>IF(G33&gt;0,(I84*$H$64%),0%)</f>
        <v>0</v>
      </c>
      <c r="L33" s="817">
        <f t="shared" si="1"/>
        <v>0</v>
      </c>
      <c r="R33" s="407" t="s">
        <v>339</v>
      </c>
    </row>
    <row r="34" spans="2:18" ht="20.25" hidden="1" customHeight="1" thickBot="1" x14ac:dyDescent="0.25">
      <c r="B34" s="2457"/>
      <c r="C34" s="2553"/>
      <c r="D34" s="921" t="str">
        <f>'POA-2'!I34</f>
        <v>1.1.3</v>
      </c>
      <c r="E34" s="559" t="str">
        <f>+'POA-1'!I48</f>
        <v>Divulgación, Capacitación y Seguimiento</v>
      </c>
      <c r="F34" s="560" t="str">
        <f>+IF(E34&lt;&gt;"",'POA-1'!E45,"")</f>
        <v>Establecimiento de cobertura arbórea mediante Sistemas Agroforestales / Silvopastoriles (SAF/SSP)</v>
      </c>
      <c r="G34" s="825" t="e">
        <f>'POA-1'!M48</f>
        <v>#REF!</v>
      </c>
      <c r="H34" s="826" t="e">
        <f>(F85*$H$65%)</f>
        <v>#REF!</v>
      </c>
      <c r="I34" s="827" t="e">
        <f>(G85*$H$65%)</f>
        <v>#REF!</v>
      </c>
      <c r="J34" s="828" t="e">
        <f>(H85*$H$65%)</f>
        <v>#REF!</v>
      </c>
      <c r="K34" s="827" t="e">
        <f>(I85*$H$65%)</f>
        <v>#REF!</v>
      </c>
      <c r="L34" s="823" t="e">
        <f t="shared" si="1"/>
        <v>#REF!</v>
      </c>
    </row>
    <row r="35" spans="2:18" ht="20.25" hidden="1" customHeight="1" x14ac:dyDescent="0.2">
      <c r="B35" s="2456" t="str">
        <f>'POA-1'!D49</f>
        <v>XX.1</v>
      </c>
      <c r="C35" s="2552" t="str">
        <f>PROYECTO!C55</f>
        <v>Cercas o Barreras Vivas (CV - BV)</v>
      </c>
      <c r="D35" s="919" t="str">
        <f>'POA-2'!I36</f>
        <v>XX.1.1</v>
      </c>
      <c r="E35" s="561" t="str">
        <f>+'POA-1'!I49</f>
        <v>Aprestamiento del proyecto (Gestión)</v>
      </c>
      <c r="F35" s="562" t="str">
        <f>+'POA-1'!$E$49</f>
        <v>Cercas o Barreras Vivas (CV - BV)</v>
      </c>
      <c r="G35" s="829" t="e">
        <f>'POA-1'!M49</f>
        <v>#REF!</v>
      </c>
      <c r="H35" s="830" t="e">
        <f>(F82*$H$66%)</f>
        <v>#REF!</v>
      </c>
      <c r="I35" s="831" t="e">
        <f>(G82*$H$66%)</f>
        <v>#REF!</v>
      </c>
      <c r="J35" s="810" t="e">
        <f>(H82*$H$66%)</f>
        <v>#REF!</v>
      </c>
      <c r="K35" s="832" t="e">
        <f>(I82*$H$66%)</f>
        <v>#REF!</v>
      </c>
      <c r="L35" s="824" t="e">
        <f t="shared" si="1"/>
        <v>#REF!</v>
      </c>
    </row>
    <row r="36" spans="2:18" ht="20.25" hidden="1" customHeight="1" x14ac:dyDescent="0.2">
      <c r="B36" s="2023"/>
      <c r="C36" s="2553"/>
      <c r="D36" s="920" t="str">
        <f>'POA-2'!I37</f>
        <v>XX.1.2</v>
      </c>
      <c r="E36" s="555" t="str">
        <f>+'POA-1'!I50</f>
        <v>Mantenimiento</v>
      </c>
      <c r="F36" s="556" t="str">
        <f>+'POA-1'!$E$49</f>
        <v>Cercas o Barreras Vivas (CV - BV)</v>
      </c>
      <c r="G36" s="813" t="e">
        <f>'POA-1'!M50</f>
        <v>#REF!</v>
      </c>
      <c r="H36" s="814" t="e">
        <f>(F83*$H$67%)</f>
        <v>#REF!</v>
      </c>
      <c r="I36" s="815" t="e">
        <f>(G83*$H$67%)</f>
        <v>#REF!</v>
      </c>
      <c r="J36" s="815" t="e">
        <f>(H83*$H$67%)</f>
        <v>#REF!</v>
      </c>
      <c r="K36" s="816" t="e">
        <f>(I83*$H$67%)</f>
        <v>#REF!</v>
      </c>
      <c r="L36" s="817" t="e">
        <f t="shared" si="1"/>
        <v>#REF!</v>
      </c>
    </row>
    <row r="37" spans="2:18" ht="20.25" hidden="1" customHeight="1" thickBot="1" x14ac:dyDescent="0.25">
      <c r="B37" s="2457"/>
      <c r="C37" s="2554"/>
      <c r="D37" s="920" t="str">
        <f>'POA-2'!I38</f>
        <v>XX.1.3</v>
      </c>
      <c r="E37" s="563" t="str">
        <f>+'POA-1'!I51</f>
        <v>Divulgación, Capacitación y Seguimiento</v>
      </c>
      <c r="F37" s="564" t="str">
        <f>+'POA-1'!$E$49</f>
        <v>Cercas o Barreras Vivas (CV - BV)</v>
      </c>
      <c r="G37" s="818" t="e">
        <f>'POA-1'!M51</f>
        <v>#REF!</v>
      </c>
      <c r="H37" s="819" t="e">
        <f>(F85*$H$68%)</f>
        <v>#REF!</v>
      </c>
      <c r="I37" s="820" t="e">
        <f>(G85*$H$68%)</f>
        <v>#REF!</v>
      </c>
      <c r="J37" s="820" t="e">
        <f>(H85*$H$68%)</f>
        <v>#REF!</v>
      </c>
      <c r="K37" s="821" t="e">
        <f>(I85*$H$68%)</f>
        <v>#REF!</v>
      </c>
      <c r="L37" s="822" t="e">
        <f t="shared" si="1"/>
        <v>#REF!</v>
      </c>
    </row>
    <row r="38" spans="2:18" ht="20.25" hidden="1" customHeight="1" x14ac:dyDescent="0.2">
      <c r="B38" s="2456" t="str">
        <f>'POA-1'!D52</f>
        <v>xx.1</v>
      </c>
      <c r="C38" s="2555" t="str">
        <f>PROYECTO!C56</f>
        <v>Enriquecimientos vegetales</v>
      </c>
      <c r="D38" s="922" t="str">
        <f>'POA-2'!I40</f>
        <v>xx.1.1</v>
      </c>
      <c r="E38" s="565" t="str">
        <f>+'POA-1'!I52</f>
        <v>Aprestamiento del proyecto (Gestión)</v>
      </c>
      <c r="F38" s="566" t="str">
        <f>+'POA-1'!$E$52</f>
        <v>Enriquecimientos vegetales</v>
      </c>
      <c r="G38" s="993" t="e">
        <f>'POA-1'!M52</f>
        <v>#REF!</v>
      </c>
      <c r="H38" s="994" t="e">
        <f>(F82*$H$69%)</f>
        <v>#REF!</v>
      </c>
      <c r="I38" s="995" t="e">
        <f>(G82*$H$69%)</f>
        <v>#REF!</v>
      </c>
      <c r="J38" s="995" t="e">
        <f>(H82*$H$69%)</f>
        <v>#REF!</v>
      </c>
      <c r="K38" s="996" t="e">
        <f>(I82*$H$69%)</f>
        <v>#REF!</v>
      </c>
      <c r="L38" s="812" t="e">
        <f t="shared" si="1"/>
        <v>#REF!</v>
      </c>
    </row>
    <row r="39" spans="2:18" ht="20.25" hidden="1" customHeight="1" x14ac:dyDescent="0.2">
      <c r="B39" s="2023"/>
      <c r="C39" s="2553"/>
      <c r="D39" s="923" t="str">
        <f>'POA-2'!I41</f>
        <v>xx.1.2</v>
      </c>
      <c r="E39" s="557" t="str">
        <f>+'POA-1'!I53</f>
        <v>Mantenimiento</v>
      </c>
      <c r="F39" s="558" t="str">
        <f>+'POA-1'!$E$52</f>
        <v>Enriquecimientos vegetales</v>
      </c>
      <c r="G39" s="997" t="e">
        <f>'POA-1'!M53</f>
        <v>#REF!</v>
      </c>
      <c r="H39" s="998" t="e">
        <f>(F83*$H$70%)</f>
        <v>#REF!</v>
      </c>
      <c r="I39" s="999" t="e">
        <f>(G83*$H$70%)</f>
        <v>#REF!</v>
      </c>
      <c r="J39" s="999" t="e">
        <f>(H83*$H$70%)</f>
        <v>#REF!</v>
      </c>
      <c r="K39" s="1000" t="e">
        <f>(I83*$H$70%)</f>
        <v>#REF!</v>
      </c>
      <c r="L39" s="817" t="e">
        <f t="shared" si="1"/>
        <v>#REF!</v>
      </c>
    </row>
    <row r="40" spans="2:18" ht="0.2" hidden="1" customHeight="1" x14ac:dyDescent="0.2">
      <c r="B40" s="2023"/>
      <c r="C40" s="2553"/>
      <c r="D40" s="923" t="str">
        <f>'POA-2'!I42</f>
        <v>xx.1.3</v>
      </c>
      <c r="E40" s="555" t="str">
        <f>+'POA-1'!I54</f>
        <v>Aislamiento</v>
      </c>
      <c r="F40" s="556" t="str">
        <f>+'POA-1'!$E$52</f>
        <v>Enriquecimientos vegetales</v>
      </c>
      <c r="G40" s="997">
        <f>'POA-1'!M54</f>
        <v>0</v>
      </c>
      <c r="H40" s="998">
        <f>IF(G40&gt;0,(F84*$H$71%),0%)</f>
        <v>0</v>
      </c>
      <c r="I40" s="999">
        <f>IF(G40&gt;0,(G84*$H$71%),0%)</f>
        <v>0</v>
      </c>
      <c r="J40" s="999">
        <f>IF(G40&gt;0,(H84*$H$71%),0%)</f>
        <v>0</v>
      </c>
      <c r="K40" s="1000">
        <f>IF(G40&gt;0,(I84*$H$71%),0%)</f>
        <v>0</v>
      </c>
      <c r="L40" s="817">
        <f t="shared" si="1"/>
        <v>0</v>
      </c>
    </row>
    <row r="41" spans="2:18" ht="20.25" hidden="1" customHeight="1" thickBot="1" x14ac:dyDescent="0.25">
      <c r="B41" s="2457"/>
      <c r="C41" s="2553"/>
      <c r="D41" s="924" t="str">
        <f>'POA-2'!I43</f>
        <v>xx.1.3</v>
      </c>
      <c r="E41" s="567" t="str">
        <f>+'POA-1'!I55</f>
        <v>Divulgación, Capacitación y Seguimiento</v>
      </c>
      <c r="F41" s="568" t="str">
        <f>+IF(E41&lt;&gt;"",'POA-1'!E52,"")</f>
        <v>Enriquecimientos vegetales</v>
      </c>
      <c r="G41" s="1001" t="e">
        <f>'POA-1'!M55</f>
        <v>#REF!</v>
      </c>
      <c r="H41" s="1002" t="e">
        <f>(F85*$H$72%)</f>
        <v>#REF!</v>
      </c>
      <c r="I41" s="1003" t="e">
        <f>(G85*$H$72%)</f>
        <v>#REF!</v>
      </c>
      <c r="J41" s="1003" t="e">
        <f>(H85*$H$72%)</f>
        <v>#REF!</v>
      </c>
      <c r="K41" s="1004" t="e">
        <f>(I85*$H$72%)</f>
        <v>#REF!</v>
      </c>
      <c r="L41" s="823" t="e">
        <f t="shared" si="1"/>
        <v>#REF!</v>
      </c>
    </row>
    <row r="42" spans="2:18" ht="20.25" hidden="1" customHeight="1" x14ac:dyDescent="0.2">
      <c r="B42" s="2456" t="str">
        <f>'POA-1'!D56</f>
        <v>xx.1</v>
      </c>
      <c r="C42" s="2552" t="str">
        <f>PROYECTO!C57</f>
        <v>Conservación de Bosque Natural - Aislamiento</v>
      </c>
      <c r="D42" s="925" t="e">
        <f>'POA-2'!I45</f>
        <v>#REF!</v>
      </c>
      <c r="E42" s="555" t="str">
        <f>+'POA-1'!I56</f>
        <v>Aprestamiento del proyecto (Gestión)</v>
      </c>
      <c r="F42" s="556" t="str">
        <f>+'POA-1'!$E$56</f>
        <v>Conservación de Bosque Natural - Aislamiento</v>
      </c>
      <c r="G42" s="1005" t="e">
        <f>'POA-1'!M56</f>
        <v>#REF!</v>
      </c>
      <c r="H42" s="1006" t="e">
        <f>(F82*$H$73)</f>
        <v>#REF!</v>
      </c>
      <c r="I42" s="1007" t="e">
        <f>(G82*$H$73)</f>
        <v>#REF!</v>
      </c>
      <c r="J42" s="1007" t="e">
        <f>(H82*$H$73)</f>
        <v>#REF!</v>
      </c>
      <c r="K42" s="1008" t="e">
        <f>(I82*$H$73)</f>
        <v>#REF!</v>
      </c>
      <c r="L42" s="824" t="e">
        <f t="shared" si="1"/>
        <v>#REF!</v>
      </c>
    </row>
    <row r="43" spans="2:18" ht="20.25" hidden="1" customHeight="1" x14ac:dyDescent="0.2">
      <c r="B43" s="2023"/>
      <c r="C43" s="2553"/>
      <c r="D43" s="923" t="e">
        <f>'POA-2'!I46</f>
        <v>#REF!</v>
      </c>
      <c r="E43" s="557" t="str">
        <f>+'POA-1'!I57</f>
        <v>Establecimiento</v>
      </c>
      <c r="F43" s="558" t="str">
        <f>+'POA-1'!$E$56</f>
        <v>Conservación de Bosque Natural - Aislamiento</v>
      </c>
      <c r="G43" s="997">
        <f>'POA-1'!M57</f>
        <v>0</v>
      </c>
      <c r="H43" s="998" t="e">
        <f>(F83*$H$74)</f>
        <v>#REF!</v>
      </c>
      <c r="I43" s="999" t="e">
        <f>(G83*$H$74)</f>
        <v>#REF!</v>
      </c>
      <c r="J43" s="999" t="e">
        <f>(H83*$H$74)</f>
        <v>#REF!</v>
      </c>
      <c r="K43" s="1000" t="e">
        <f>(I83*$H$74)</f>
        <v>#REF!</v>
      </c>
      <c r="L43" s="817" t="e">
        <f t="shared" si="1"/>
        <v>#REF!</v>
      </c>
    </row>
    <row r="44" spans="2:18" ht="20.25" hidden="1" customHeight="1" thickBot="1" x14ac:dyDescent="0.25">
      <c r="B44" s="2457"/>
      <c r="C44" s="2554"/>
      <c r="D44" s="926" t="e">
        <f>'POA-2'!I47</f>
        <v>#REF!</v>
      </c>
      <c r="E44" s="555" t="str">
        <f>+'POA-1'!I58</f>
        <v>Divulgación, Capacitación y Seguimiento</v>
      </c>
      <c r="F44" s="556" t="str">
        <f>+IF(E44&lt;&gt;"",'POA-1'!E56,"")</f>
        <v>Conservación de Bosque Natural - Aislamiento</v>
      </c>
      <c r="G44" s="1009">
        <f>'POA-1'!M58</f>
        <v>0</v>
      </c>
      <c r="H44" s="1010" t="e">
        <f>(F85*$H$75)</f>
        <v>#REF!</v>
      </c>
      <c r="I44" s="1011" t="e">
        <f>(G85*$H$75)</f>
        <v>#REF!</v>
      </c>
      <c r="J44" s="1011" t="e">
        <f>(H85*$H$75)</f>
        <v>#REF!</v>
      </c>
      <c r="K44" s="1012" t="e">
        <f>(I85*$H$75)</f>
        <v>#REF!</v>
      </c>
      <c r="L44" s="822" t="e">
        <f t="shared" si="1"/>
        <v>#REF!</v>
      </c>
    </row>
    <row r="45" spans="2:18" ht="32.25" customHeight="1" thickBot="1" x14ac:dyDescent="0.25">
      <c r="B45" s="2547" t="s">
        <v>1192</v>
      </c>
      <c r="C45" s="2548"/>
      <c r="D45" s="2548"/>
      <c r="E45" s="2548"/>
      <c r="F45" s="2549"/>
      <c r="G45" s="1336">
        <f>IFERROR((SUM(G19:G44)),0)</f>
        <v>0</v>
      </c>
      <c r="H45" s="1337">
        <f t="shared" ref="H45:L45" si="2">IFERROR((SUM(H19:H44)),0)</f>
        <v>0</v>
      </c>
      <c r="I45" s="1338">
        <f t="shared" si="2"/>
        <v>0</v>
      </c>
      <c r="J45" s="1338">
        <f t="shared" si="2"/>
        <v>0</v>
      </c>
      <c r="K45" s="1339">
        <f t="shared" si="2"/>
        <v>0</v>
      </c>
      <c r="L45" s="1340">
        <f t="shared" si="2"/>
        <v>0</v>
      </c>
    </row>
    <row r="46" spans="2:18" s="402" customFormat="1" x14ac:dyDescent="0.2">
      <c r="B46" s="569"/>
      <c r="C46" s="570"/>
      <c r="D46" s="570"/>
      <c r="E46" s="570"/>
      <c r="F46" s="570"/>
      <c r="G46" s="570"/>
      <c r="H46" s="570"/>
      <c r="I46" s="570"/>
      <c r="J46" s="570"/>
      <c r="K46" s="570"/>
      <c r="L46" s="571"/>
    </row>
    <row r="47" spans="2:18" s="402" customFormat="1" hidden="1" x14ac:dyDescent="0.2">
      <c r="B47" s="482"/>
      <c r="C47" s="483"/>
      <c r="D47" s="483"/>
      <c r="E47" s="483"/>
      <c r="F47" s="483"/>
      <c r="L47" s="966"/>
    </row>
    <row r="48" spans="2:18" s="402" customFormat="1" hidden="1" x14ac:dyDescent="0.2">
      <c r="B48" s="482"/>
      <c r="C48" s="483"/>
      <c r="D48" s="483"/>
      <c r="E48" s="483"/>
      <c r="F48" s="483"/>
      <c r="L48" s="966"/>
    </row>
    <row r="49" spans="2:12" s="402" customFormat="1" ht="12" hidden="1" customHeight="1" x14ac:dyDescent="0.2">
      <c r="B49" s="482"/>
      <c r="C49" s="483"/>
      <c r="D49" s="483"/>
      <c r="E49" s="483"/>
      <c r="F49" s="483"/>
      <c r="H49" s="1573" t="s">
        <v>1205</v>
      </c>
      <c r="I49" s="1573"/>
      <c r="J49" s="1573"/>
      <c r="K49" s="1573"/>
      <c r="L49" s="966"/>
    </row>
    <row r="50" spans="2:12" s="402" customFormat="1" ht="13.5" hidden="1" x14ac:dyDescent="0.25">
      <c r="B50" s="482"/>
      <c r="C50" s="483"/>
      <c r="D50" s="483"/>
      <c r="E50" s="1574" t="str">
        <f t="shared" ref="E50:F50" si="3">E19</f>
        <v>Aprestamiento del proyecto (Gestión)</v>
      </c>
      <c r="F50" s="1574" t="str">
        <f t="shared" si="3"/>
        <v>Plantación de Material Vegetal en sistema tradicional</v>
      </c>
      <c r="G50" s="1575" t="e">
        <f>G19</f>
        <v>#REF!</v>
      </c>
      <c r="H50" s="1576">
        <f>IFERROR(((G50*100)/$E$82),0)</f>
        <v>0</v>
      </c>
      <c r="I50" s="1576"/>
      <c r="L50" s="966"/>
    </row>
    <row r="51" spans="2:12" s="402" customFormat="1" ht="13.5" hidden="1" x14ac:dyDescent="0.25">
      <c r="B51" s="482"/>
      <c r="C51" s="483"/>
      <c r="D51" s="483"/>
      <c r="E51" s="1574" t="str">
        <f t="shared" ref="E51:G74" si="4">E20</f>
        <v>Mantenimiento</v>
      </c>
      <c r="F51" s="1574" t="str">
        <f t="shared" si="4"/>
        <v>Plantación de Material Vegetal en sistema tradicional</v>
      </c>
      <c r="G51" s="1575">
        <f t="shared" si="4"/>
        <v>17374095.110993229</v>
      </c>
      <c r="H51" s="1576" t="e">
        <f>(G51*100)/$E$83</f>
        <v>#REF!</v>
      </c>
      <c r="I51" s="1576"/>
      <c r="L51" s="966"/>
    </row>
    <row r="52" spans="2:12" s="402" customFormat="1" ht="13.5" hidden="1" x14ac:dyDescent="0.25">
      <c r="B52" s="482"/>
      <c r="C52" s="483"/>
      <c r="D52" s="483"/>
      <c r="E52" s="1574" t="str">
        <f t="shared" si="4"/>
        <v>Aislamiento</v>
      </c>
      <c r="F52" s="1574" t="str">
        <f t="shared" si="4"/>
        <v>Plantación de Material Vegetal en sistema tradicional</v>
      </c>
      <c r="G52" s="1575">
        <f t="shared" si="4"/>
        <v>0</v>
      </c>
      <c r="H52" s="1576">
        <f>IFERROR(((G52*100)/$E$84),0)</f>
        <v>0</v>
      </c>
      <c r="I52" s="1576"/>
      <c r="L52" s="966"/>
    </row>
    <row r="53" spans="2:12" s="402" customFormat="1" ht="13.5" hidden="1" x14ac:dyDescent="0.25">
      <c r="B53" s="482"/>
      <c r="C53" s="483"/>
      <c r="D53" s="483"/>
      <c r="E53" s="1574" t="str">
        <f t="shared" si="4"/>
        <v>Divulgación, Capacitación y Seguimiento</v>
      </c>
      <c r="F53" s="1574" t="str">
        <f t="shared" si="4"/>
        <v>Plantación de Material Vegetal en sistema tradicional</v>
      </c>
      <c r="G53" s="1575" t="e">
        <f t="shared" si="4"/>
        <v>#REF!</v>
      </c>
      <c r="H53" s="1576">
        <f>IFERROR(((G53*100)/$E$85),0)</f>
        <v>0</v>
      </c>
      <c r="I53" s="1576"/>
      <c r="L53" s="966"/>
    </row>
    <row r="54" spans="2:12" s="402" customFormat="1" ht="13.5" hidden="1" x14ac:dyDescent="0.25">
      <c r="B54" s="482"/>
      <c r="C54" s="483"/>
      <c r="D54" s="483"/>
      <c r="E54" s="1574" t="str">
        <f t="shared" si="4"/>
        <v>Aprestamiento del proyecto (Gestión)</v>
      </c>
      <c r="F54" s="1574" t="str">
        <f t="shared" si="4"/>
        <v>Plantación de Material Vegetal al azar o por núcleos</v>
      </c>
      <c r="G54" s="1575" t="e">
        <f t="shared" si="4"/>
        <v>#REF!</v>
      </c>
      <c r="H54" s="1576">
        <f>IFERROR(((G54*100)/$E$82),0)</f>
        <v>0</v>
      </c>
      <c r="I54" s="1576"/>
      <c r="L54" s="966"/>
    </row>
    <row r="55" spans="2:12" s="402" customFormat="1" ht="13.5" hidden="1" x14ac:dyDescent="0.25">
      <c r="B55" s="482"/>
      <c r="C55" s="483"/>
      <c r="D55" s="483"/>
      <c r="E55" s="1574" t="str">
        <f t="shared" si="4"/>
        <v>Mantenimiento</v>
      </c>
      <c r="F55" s="1574" t="str">
        <f t="shared" si="4"/>
        <v>Plantación de Material Vegetal al azar o por núcleos</v>
      </c>
      <c r="G55" s="1575">
        <f t="shared" si="4"/>
        <v>0</v>
      </c>
      <c r="H55" s="1576" t="e">
        <f>(G55*100)/$E$83</f>
        <v>#REF!</v>
      </c>
      <c r="I55" s="1576"/>
      <c r="L55" s="966"/>
    </row>
    <row r="56" spans="2:12" s="402" customFormat="1" ht="13.5" hidden="1" x14ac:dyDescent="0.25">
      <c r="B56" s="482"/>
      <c r="C56" s="483"/>
      <c r="D56" s="483"/>
      <c r="E56" s="1574" t="str">
        <f t="shared" si="4"/>
        <v>Aislamiento</v>
      </c>
      <c r="F56" s="1574" t="str">
        <f t="shared" si="4"/>
        <v>Plantación de Material Vegetal al azar o por núcleos</v>
      </c>
      <c r="G56" s="1575">
        <f t="shared" si="4"/>
        <v>0</v>
      </c>
      <c r="H56" s="1576">
        <f>IFERROR(((G56*100)/$E$84),0)</f>
        <v>0</v>
      </c>
      <c r="I56" s="1576"/>
      <c r="L56" s="966"/>
    </row>
    <row r="57" spans="2:12" s="402" customFormat="1" ht="13.5" hidden="1" x14ac:dyDescent="0.25">
      <c r="B57" s="482"/>
      <c r="C57" s="483"/>
      <c r="D57" s="483"/>
      <c r="E57" s="1574" t="str">
        <f t="shared" si="4"/>
        <v>Divulgación, Capacitación y Seguimiento</v>
      </c>
      <c r="F57" s="1574" t="str">
        <f t="shared" si="4"/>
        <v>Plantación de Material Vegetal al azar o por núcleos</v>
      </c>
      <c r="G57" s="1575">
        <f t="shared" si="4"/>
        <v>0</v>
      </c>
      <c r="H57" s="1576">
        <f>IFERROR(((G57*100)/$E$85),0)</f>
        <v>0</v>
      </c>
      <c r="I57" s="1576"/>
      <c r="L57" s="966"/>
    </row>
    <row r="58" spans="2:12" s="402" customFormat="1" ht="13.5" hidden="1" x14ac:dyDescent="0.25">
      <c r="B58" s="482"/>
      <c r="C58" s="483"/>
      <c r="D58" s="483"/>
      <c r="E58" s="1574" t="str">
        <f t="shared" si="4"/>
        <v>Aprestamiento del proyecto (Gestión)</v>
      </c>
      <c r="F58" s="1574" t="str">
        <f t="shared" si="4"/>
        <v>Reforestación Protectora - Productora con Guadua</v>
      </c>
      <c r="G58" s="1575" t="e">
        <f t="shared" si="4"/>
        <v>#REF!</v>
      </c>
      <c r="H58" s="1576">
        <f>IFERROR(((G58*100)/$E$82),0)</f>
        <v>0</v>
      </c>
      <c r="I58" s="1576"/>
      <c r="L58" s="966"/>
    </row>
    <row r="59" spans="2:12" s="402" customFormat="1" ht="13.5" hidden="1" x14ac:dyDescent="0.25">
      <c r="B59" s="482"/>
      <c r="C59" s="483"/>
      <c r="D59" s="483"/>
      <c r="E59" s="1574" t="str">
        <f t="shared" si="4"/>
        <v>Mantenimiento</v>
      </c>
      <c r="F59" s="1574" t="str">
        <f t="shared" si="4"/>
        <v>Reforestación Protectora - Productora con Guadua</v>
      </c>
      <c r="G59" s="1575">
        <f t="shared" si="4"/>
        <v>0</v>
      </c>
      <c r="H59" s="1576">
        <f>IFERROR(((G59*100)/$E$83),0)</f>
        <v>0</v>
      </c>
      <c r="I59" s="1576"/>
      <c r="L59" s="966"/>
    </row>
    <row r="60" spans="2:12" s="402" customFormat="1" ht="13.5" hidden="1" x14ac:dyDescent="0.25">
      <c r="B60" s="482"/>
      <c r="C60" s="483"/>
      <c r="D60" s="483"/>
      <c r="E60" s="1574" t="str">
        <f t="shared" si="4"/>
        <v>Aislamiento</v>
      </c>
      <c r="F60" s="1574" t="str">
        <f t="shared" si="4"/>
        <v>Reforestación Protectora - Productora con Guadua</v>
      </c>
      <c r="G60" s="1575">
        <f t="shared" si="4"/>
        <v>0</v>
      </c>
      <c r="H60" s="1576">
        <f>IFERROR(((G60*100)/$E$84),0)</f>
        <v>0</v>
      </c>
      <c r="I60" s="1576"/>
      <c r="L60" s="966"/>
    </row>
    <row r="61" spans="2:12" s="402" customFormat="1" ht="13.5" hidden="1" x14ac:dyDescent="0.25">
      <c r="B61" s="482"/>
      <c r="C61" s="483"/>
      <c r="D61" s="483"/>
      <c r="E61" s="1574" t="str">
        <f t="shared" si="4"/>
        <v>Divulgación, Capacitación y Seguimiento</v>
      </c>
      <c r="F61" s="1574" t="str">
        <f t="shared" si="4"/>
        <v>Reforestación Protectora - Productora con Guadua</v>
      </c>
      <c r="G61" s="1575" t="e">
        <f t="shared" si="4"/>
        <v>#REF!</v>
      </c>
      <c r="H61" s="1576">
        <f>IFERROR(((G61*100)/$E$85),0)</f>
        <v>0</v>
      </c>
      <c r="I61" s="1576"/>
      <c r="L61" s="966"/>
    </row>
    <row r="62" spans="2:12" s="402" customFormat="1" ht="13.5" hidden="1" x14ac:dyDescent="0.25">
      <c r="B62" s="482"/>
      <c r="C62" s="483"/>
      <c r="D62" s="483"/>
      <c r="E62" s="1574" t="str">
        <f t="shared" si="4"/>
        <v>Aprestamiento del proyecto (Gestión)</v>
      </c>
      <c r="F62" s="1574" t="str">
        <f t="shared" si="4"/>
        <v>Establecimiento de cobertura arbórea mediante Sistemas Agroforestales / Silvopastoriles (SAF/SSP)</v>
      </c>
      <c r="G62" s="1575" t="e">
        <f t="shared" si="4"/>
        <v>#REF!</v>
      </c>
      <c r="H62" s="1576">
        <f>IFERROR(((G62*100)/$E$82),0)</f>
        <v>0</v>
      </c>
      <c r="I62" s="1576"/>
      <c r="L62" s="966"/>
    </row>
    <row r="63" spans="2:12" s="402" customFormat="1" ht="13.5" hidden="1" x14ac:dyDescent="0.25">
      <c r="B63" s="482"/>
      <c r="C63" s="483"/>
      <c r="D63" s="483"/>
      <c r="E63" s="1574" t="str">
        <f t="shared" si="4"/>
        <v>Mantenimiento</v>
      </c>
      <c r="F63" s="1574" t="str">
        <f t="shared" si="4"/>
        <v>Establecimiento de cobertura arbórea mediante Sistemas Agroforestales / Silvopastoriles (SAF/SSP)</v>
      </c>
      <c r="G63" s="1575">
        <f t="shared" si="4"/>
        <v>0</v>
      </c>
      <c r="H63" s="1576">
        <f>IFERROR(((G63*100)/$E$83),0)</f>
        <v>0</v>
      </c>
      <c r="I63" s="1576"/>
      <c r="L63" s="966"/>
    </row>
    <row r="64" spans="2:12" s="402" customFormat="1" ht="13.5" hidden="1" x14ac:dyDescent="0.25">
      <c r="B64" s="482"/>
      <c r="C64" s="483"/>
      <c r="D64" s="483"/>
      <c r="E64" s="1574" t="str">
        <f t="shared" si="4"/>
        <v>Aislamiento</v>
      </c>
      <c r="F64" s="1574" t="str">
        <f t="shared" si="4"/>
        <v>Establecimiento de cobertura arbórea mediante Sistemas Agroforestales / Silvopastoriles (SAF/SSP)</v>
      </c>
      <c r="G64" s="1575">
        <f t="shared" si="4"/>
        <v>0</v>
      </c>
      <c r="H64" s="1576">
        <f>IFERROR(((G64*100)/$E$84),0)</f>
        <v>0</v>
      </c>
      <c r="I64" s="1576"/>
      <c r="L64" s="966"/>
    </row>
    <row r="65" spans="2:13" s="402" customFormat="1" ht="13.5" hidden="1" x14ac:dyDescent="0.25">
      <c r="B65" s="482"/>
      <c r="C65" s="483"/>
      <c r="D65" s="483"/>
      <c r="E65" s="1574" t="str">
        <f t="shared" si="4"/>
        <v>Divulgación, Capacitación y Seguimiento</v>
      </c>
      <c r="F65" s="1574" t="str">
        <f t="shared" si="4"/>
        <v>Establecimiento de cobertura arbórea mediante Sistemas Agroforestales / Silvopastoriles (SAF/SSP)</v>
      </c>
      <c r="G65" s="1575" t="e">
        <f t="shared" si="4"/>
        <v>#REF!</v>
      </c>
      <c r="H65" s="1576">
        <f>IFERROR(((G65*100)/$E$85),0)</f>
        <v>0</v>
      </c>
      <c r="I65" s="1576"/>
      <c r="L65" s="966"/>
    </row>
    <row r="66" spans="2:13" s="402" customFormat="1" ht="13.5" hidden="1" x14ac:dyDescent="0.25">
      <c r="B66" s="482"/>
      <c r="C66" s="483"/>
      <c r="D66" s="483"/>
      <c r="E66" s="1574" t="str">
        <f t="shared" si="4"/>
        <v>Aprestamiento del proyecto (Gestión)</v>
      </c>
      <c r="F66" s="1574" t="str">
        <f t="shared" si="4"/>
        <v>Cercas o Barreras Vivas (CV - BV)</v>
      </c>
      <c r="G66" s="1575" t="e">
        <f t="shared" si="4"/>
        <v>#REF!</v>
      </c>
      <c r="H66" s="1576">
        <f>IFERROR(((G66*100)/$E$82),0)</f>
        <v>0</v>
      </c>
      <c r="I66" s="1576"/>
      <c r="L66" s="966"/>
    </row>
    <row r="67" spans="2:13" s="402" customFormat="1" ht="13.5" hidden="1" x14ac:dyDescent="0.25">
      <c r="B67" s="482"/>
      <c r="C67" s="483"/>
      <c r="D67" s="483"/>
      <c r="E67" s="1574" t="str">
        <f t="shared" si="4"/>
        <v>Mantenimiento</v>
      </c>
      <c r="F67" s="1574" t="str">
        <f t="shared" si="4"/>
        <v>Cercas o Barreras Vivas (CV - BV)</v>
      </c>
      <c r="G67" s="1575" t="e">
        <f t="shared" si="4"/>
        <v>#REF!</v>
      </c>
      <c r="H67" s="1576">
        <f>IFERROR(((G67*100)/$E$83),0)</f>
        <v>0</v>
      </c>
      <c r="I67" s="1576"/>
      <c r="L67" s="966"/>
    </row>
    <row r="68" spans="2:13" s="402" customFormat="1" ht="13.5" hidden="1" x14ac:dyDescent="0.25">
      <c r="B68" s="482"/>
      <c r="C68" s="483"/>
      <c r="D68" s="483"/>
      <c r="E68" s="1574" t="str">
        <f t="shared" si="4"/>
        <v>Divulgación, Capacitación y Seguimiento</v>
      </c>
      <c r="F68" s="1574" t="str">
        <f t="shared" si="4"/>
        <v>Cercas o Barreras Vivas (CV - BV)</v>
      </c>
      <c r="G68" s="1575" t="e">
        <f t="shared" si="4"/>
        <v>#REF!</v>
      </c>
      <c r="H68" s="1576">
        <f>IFERROR(((G68*100)/$E$85),0)</f>
        <v>0</v>
      </c>
      <c r="I68" s="1576"/>
      <c r="L68" s="966"/>
    </row>
    <row r="69" spans="2:13" s="402" customFormat="1" ht="13.5" hidden="1" x14ac:dyDescent="0.25">
      <c r="B69" s="482"/>
      <c r="C69" s="483"/>
      <c r="D69" s="483"/>
      <c r="E69" s="1574" t="str">
        <f t="shared" si="4"/>
        <v>Aprestamiento del proyecto (Gestión)</v>
      </c>
      <c r="F69" s="1574" t="str">
        <f t="shared" si="4"/>
        <v>Enriquecimientos vegetales</v>
      </c>
      <c r="G69" s="1575" t="e">
        <f t="shared" si="4"/>
        <v>#REF!</v>
      </c>
      <c r="H69" s="1576">
        <f>IFERROR(((G69*100)/$E$82),0)</f>
        <v>0</v>
      </c>
      <c r="I69" s="1576"/>
      <c r="L69" s="966"/>
    </row>
    <row r="70" spans="2:13" s="402" customFormat="1" ht="13.5" hidden="1" x14ac:dyDescent="0.25">
      <c r="B70" s="482"/>
      <c r="C70" s="483"/>
      <c r="D70" s="483"/>
      <c r="E70" s="1574" t="str">
        <f t="shared" si="4"/>
        <v>Mantenimiento</v>
      </c>
      <c r="F70" s="1574" t="str">
        <f t="shared" si="4"/>
        <v>Enriquecimientos vegetales</v>
      </c>
      <c r="G70" s="1575" t="e">
        <f t="shared" si="4"/>
        <v>#REF!</v>
      </c>
      <c r="H70" s="1576">
        <f>IFERROR(((G70*100)/$E$83),0)</f>
        <v>0</v>
      </c>
      <c r="I70" s="1576"/>
      <c r="L70" s="966"/>
    </row>
    <row r="71" spans="2:13" s="402" customFormat="1" ht="13.5" hidden="1" x14ac:dyDescent="0.25">
      <c r="B71" s="482"/>
      <c r="C71" s="483"/>
      <c r="D71" s="483"/>
      <c r="E71" s="1574" t="str">
        <f t="shared" si="4"/>
        <v>Aislamiento</v>
      </c>
      <c r="F71" s="1574" t="str">
        <f t="shared" si="4"/>
        <v>Enriquecimientos vegetales</v>
      </c>
      <c r="G71" s="1575">
        <f t="shared" si="4"/>
        <v>0</v>
      </c>
      <c r="H71" s="1576">
        <f>IFERROR(((G71*100)/$E$84),0)</f>
        <v>0</v>
      </c>
      <c r="I71" s="1576"/>
      <c r="L71" s="966"/>
    </row>
    <row r="72" spans="2:13" s="402" customFormat="1" ht="13.5" hidden="1" x14ac:dyDescent="0.25">
      <c r="B72" s="482"/>
      <c r="C72" s="483"/>
      <c r="D72" s="483"/>
      <c r="E72" s="1574" t="str">
        <f t="shared" si="4"/>
        <v>Divulgación, Capacitación y Seguimiento</v>
      </c>
      <c r="F72" s="1574" t="str">
        <f t="shared" si="4"/>
        <v>Enriquecimientos vegetales</v>
      </c>
      <c r="G72" s="1575" t="e">
        <f t="shared" si="4"/>
        <v>#REF!</v>
      </c>
      <c r="H72" s="1576">
        <f>IFERROR(((G72*100)/$E$85),0)</f>
        <v>0</v>
      </c>
      <c r="I72" s="1576"/>
      <c r="L72" s="966"/>
    </row>
    <row r="73" spans="2:13" s="402" customFormat="1" ht="13.5" hidden="1" x14ac:dyDescent="0.25">
      <c r="B73" s="482"/>
      <c r="C73" s="483"/>
      <c r="D73" s="483"/>
      <c r="E73" s="1574" t="str">
        <f t="shared" si="4"/>
        <v>Aprestamiento del proyecto (Gestión)</v>
      </c>
      <c r="F73" s="1574" t="str">
        <f t="shared" si="4"/>
        <v>Conservación de Bosque Natural - Aislamiento</v>
      </c>
      <c r="G73" s="1575" t="e">
        <f t="shared" si="4"/>
        <v>#REF!</v>
      </c>
      <c r="H73" s="1576">
        <f>IFERROR(((G73*100)/$E$82),0)</f>
        <v>0</v>
      </c>
      <c r="I73" s="1576"/>
      <c r="L73" s="966"/>
    </row>
    <row r="74" spans="2:13" s="402" customFormat="1" ht="13.5" hidden="1" x14ac:dyDescent="0.25">
      <c r="B74" s="482"/>
      <c r="C74" s="483"/>
      <c r="D74" s="483"/>
      <c r="E74" s="1574" t="str">
        <f t="shared" si="4"/>
        <v>Establecimiento</v>
      </c>
      <c r="F74" s="1574" t="str">
        <f t="shared" si="4"/>
        <v>Conservación de Bosque Natural - Aislamiento</v>
      </c>
      <c r="G74" s="1575">
        <f t="shared" si="4"/>
        <v>0</v>
      </c>
      <c r="H74" s="1576">
        <f>IFERROR(((G74*100)/$E$83),0)</f>
        <v>0</v>
      </c>
      <c r="I74" s="1576"/>
      <c r="L74" s="966"/>
    </row>
    <row r="75" spans="2:13" s="402" customFormat="1" ht="13.5" hidden="1" x14ac:dyDescent="0.25">
      <c r="B75" s="482"/>
      <c r="C75" s="483"/>
      <c r="D75" s="483"/>
      <c r="E75" s="1574" t="str">
        <f t="shared" ref="E75:F75" si="5">E44</f>
        <v>Divulgación, Capacitación y Seguimiento</v>
      </c>
      <c r="F75" s="1574" t="str">
        <f t="shared" si="5"/>
        <v>Conservación de Bosque Natural - Aislamiento</v>
      </c>
      <c r="G75" s="1575">
        <f>G44</f>
        <v>0</v>
      </c>
      <c r="H75" s="1576">
        <f>IFERROR(((G75*100)/$E$85),0)</f>
        <v>0</v>
      </c>
      <c r="I75" s="1576"/>
      <c r="L75" s="966"/>
    </row>
    <row r="76" spans="2:13" s="402" customFormat="1" hidden="1" x14ac:dyDescent="0.2">
      <c r="B76" s="482"/>
      <c r="C76" s="483"/>
      <c r="D76" s="483"/>
      <c r="E76" s="483"/>
      <c r="F76" s="483"/>
      <c r="G76" s="497" t="e">
        <f>SUM(G50:G75)</f>
        <v>#REF!</v>
      </c>
      <c r="H76" s="497"/>
      <c r="I76" s="1577"/>
      <c r="J76" s="1577">
        <f>SUM(J50:J75)</f>
        <v>0</v>
      </c>
      <c r="K76" s="1577">
        <f t="shared" ref="K76:L76" si="6">SUM(K50:K75)</f>
        <v>0</v>
      </c>
      <c r="L76" s="967">
        <f t="shared" si="6"/>
        <v>0</v>
      </c>
      <c r="M76" s="497"/>
    </row>
    <row r="77" spans="2:13" s="402" customFormat="1" hidden="1" x14ac:dyDescent="0.2">
      <c r="B77" s="482"/>
      <c r="C77" s="483"/>
      <c r="D77" s="483"/>
      <c r="E77" s="483"/>
      <c r="F77" s="483"/>
      <c r="G77" s="497"/>
      <c r="H77" s="497"/>
      <c r="I77" s="497"/>
      <c r="L77" s="966"/>
    </row>
    <row r="78" spans="2:13" s="402" customFormat="1" hidden="1" x14ac:dyDescent="0.2">
      <c r="B78" s="482"/>
      <c r="C78" s="483"/>
      <c r="D78" s="483"/>
      <c r="E78" s="483"/>
      <c r="F78" s="483"/>
      <c r="G78" s="497"/>
      <c r="H78" s="497"/>
      <c r="I78" s="497"/>
      <c r="L78" s="966"/>
    </row>
    <row r="79" spans="2:13" s="402" customFormat="1" hidden="1" x14ac:dyDescent="0.2">
      <c r="B79" s="482"/>
      <c r="C79" s="483"/>
      <c r="D79" s="483"/>
      <c r="E79" s="483"/>
      <c r="F79" s="483"/>
      <c r="G79" s="497"/>
      <c r="H79" s="497"/>
      <c r="I79" s="497"/>
      <c r="L79" s="966"/>
    </row>
    <row r="80" spans="2:13" s="402" customFormat="1" hidden="1" x14ac:dyDescent="0.2">
      <c r="B80" s="482"/>
      <c r="C80" s="483"/>
      <c r="D80" s="483"/>
      <c r="E80" s="483"/>
      <c r="F80" s="483"/>
      <c r="G80" s="497"/>
      <c r="H80" s="497"/>
      <c r="I80" s="497"/>
      <c r="L80" s="966"/>
    </row>
    <row r="81" spans="2:12" s="402" customFormat="1" hidden="1" x14ac:dyDescent="0.2">
      <c r="B81" s="482"/>
      <c r="C81" s="483"/>
      <c r="D81" s="483"/>
      <c r="E81" s="1578" t="s">
        <v>1192</v>
      </c>
      <c r="F81" s="1579" t="s">
        <v>301</v>
      </c>
      <c r="G81" s="500" t="s">
        <v>302</v>
      </c>
      <c r="H81" s="500" t="s">
        <v>1206</v>
      </c>
      <c r="I81" s="500" t="s">
        <v>88</v>
      </c>
      <c r="L81" s="966"/>
    </row>
    <row r="82" spans="2:12" s="402" customFormat="1" hidden="1" x14ac:dyDescent="0.2">
      <c r="B82" s="482"/>
      <c r="C82" s="483"/>
      <c r="D82" s="483"/>
      <c r="E82" s="1580" t="e">
        <f>'POA-1'!U36</f>
        <v>#REF!</v>
      </c>
      <c r="F82" s="1581" t="e">
        <f>FINANC!H81</f>
        <v>#REF!</v>
      </c>
      <c r="G82" s="471" t="e">
        <f>FINANC!J81</f>
        <v>#REF!</v>
      </c>
      <c r="H82" s="471" t="e">
        <f>FINANC!L81</f>
        <v>#REF!</v>
      </c>
      <c r="I82" s="471" t="e">
        <f>FINANC!R81</f>
        <v>#REF!</v>
      </c>
      <c r="L82" s="966"/>
    </row>
    <row r="83" spans="2:12" s="402" customFormat="1" hidden="1" x14ac:dyDescent="0.2">
      <c r="B83" s="482"/>
      <c r="C83" s="483"/>
      <c r="D83" s="483"/>
      <c r="E83" s="1580" t="e">
        <f>'POA-1'!U37</f>
        <v>#REF!</v>
      </c>
      <c r="F83" s="1581" t="e">
        <f>FINANC!H82</f>
        <v>#REF!</v>
      </c>
      <c r="G83" s="471" t="e">
        <f>FINANC!J82</f>
        <v>#REF!</v>
      </c>
      <c r="H83" s="471" t="e">
        <f>FINANC!L82</f>
        <v>#REF!</v>
      </c>
      <c r="I83" s="471" t="e">
        <f>FINANC!R82</f>
        <v>#REF!</v>
      </c>
      <c r="L83" s="966"/>
    </row>
    <row r="84" spans="2:12" s="402" customFormat="1" hidden="1" x14ac:dyDescent="0.2">
      <c r="B84" s="482"/>
      <c r="C84" s="483"/>
      <c r="D84" s="483"/>
      <c r="E84" s="1580">
        <f>'POA-1'!U38</f>
        <v>0</v>
      </c>
      <c r="F84" s="1581" t="e">
        <f>FINANC!H83</f>
        <v>#REF!</v>
      </c>
      <c r="G84" s="471" t="e">
        <f>FINANC!J83</f>
        <v>#REF!</v>
      </c>
      <c r="H84" s="471" t="e">
        <f>FINANC!L83</f>
        <v>#REF!</v>
      </c>
      <c r="I84" s="471" t="e">
        <f>FINANC!R83</f>
        <v>#REF!</v>
      </c>
      <c r="L84" s="966"/>
    </row>
    <row r="85" spans="2:12" s="402" customFormat="1" hidden="1" x14ac:dyDescent="0.2">
      <c r="B85" s="482"/>
      <c r="C85" s="483"/>
      <c r="D85" s="483"/>
      <c r="E85" s="1580" t="e">
        <f>'POA-1'!U39</f>
        <v>#REF!</v>
      </c>
      <c r="F85" s="1581" t="e">
        <f>FINANC!H84</f>
        <v>#REF!</v>
      </c>
      <c r="G85" s="471" t="e">
        <f>FINANC!J84</f>
        <v>#REF!</v>
      </c>
      <c r="H85" s="471" t="e">
        <f>FINANC!L84</f>
        <v>#REF!</v>
      </c>
      <c r="I85" s="471" t="e">
        <f>FINANC!R84</f>
        <v>#REF!</v>
      </c>
      <c r="L85" s="966"/>
    </row>
    <row r="86" spans="2:12" s="402" customFormat="1" hidden="1" x14ac:dyDescent="0.2">
      <c r="B86" s="482"/>
      <c r="C86" s="483"/>
      <c r="D86" s="483"/>
      <c r="E86" s="1581" t="e">
        <f>SUM(E82:E85)</f>
        <v>#REF!</v>
      </c>
      <c r="F86" s="1581" t="e">
        <f>SUM(F82:F85)</f>
        <v>#REF!</v>
      </c>
      <c r="G86" s="471" t="e">
        <f t="shared" ref="G86" si="7">SUM(G82:G85)</f>
        <v>#REF!</v>
      </c>
      <c r="H86" s="471" t="e">
        <f>SUM(H82:H85)</f>
        <v>#REF!</v>
      </c>
      <c r="I86" s="471" t="e">
        <f>FINANC!R85</f>
        <v>#REF!</v>
      </c>
      <c r="L86" s="966"/>
    </row>
    <row r="87" spans="2:12" s="402" customFormat="1" hidden="1" x14ac:dyDescent="0.2">
      <c r="B87" s="482"/>
      <c r="C87" s="483"/>
      <c r="D87" s="483"/>
      <c r="E87" s="483"/>
      <c r="F87" s="483"/>
      <c r="L87" s="966"/>
    </row>
    <row r="88" spans="2:12" s="402" customFormat="1" hidden="1" x14ac:dyDescent="0.2">
      <c r="B88" s="482"/>
      <c r="C88" s="483"/>
      <c r="D88" s="483"/>
      <c r="E88" s="483"/>
      <c r="F88" s="483"/>
      <c r="L88" s="966"/>
    </row>
    <row r="89" spans="2:12" s="402" customFormat="1" hidden="1" x14ac:dyDescent="0.2">
      <c r="B89" s="482"/>
      <c r="C89" s="483"/>
      <c r="D89" s="483"/>
      <c r="E89" s="483"/>
      <c r="F89" s="483"/>
      <c r="L89" s="966"/>
    </row>
    <row r="90" spans="2:12" s="402" customFormat="1" hidden="1" x14ac:dyDescent="0.2">
      <c r="B90" s="482"/>
      <c r="C90" s="483"/>
      <c r="D90" s="483"/>
      <c r="E90" s="483"/>
      <c r="F90" s="483"/>
      <c r="L90" s="966"/>
    </row>
    <row r="91" spans="2:12" s="402" customFormat="1" hidden="1" x14ac:dyDescent="0.2">
      <c r="B91" s="482"/>
      <c r="C91" s="483"/>
      <c r="D91" s="483"/>
      <c r="E91" s="483"/>
      <c r="F91" s="483"/>
      <c r="L91" s="966"/>
    </row>
    <row r="92" spans="2:12" s="402" customFormat="1" hidden="1" x14ac:dyDescent="0.2">
      <c r="B92" s="482"/>
      <c r="C92" s="483"/>
      <c r="D92" s="483"/>
      <c r="E92" s="483"/>
      <c r="F92" s="483"/>
      <c r="L92" s="966"/>
    </row>
    <row r="93" spans="2:12" s="402" customFormat="1" hidden="1" x14ac:dyDescent="0.2">
      <c r="B93" s="482"/>
      <c r="C93" s="483"/>
      <c r="D93" s="483"/>
      <c r="E93" s="483"/>
      <c r="F93" s="483"/>
      <c r="L93" s="966"/>
    </row>
    <row r="94" spans="2:12" hidden="1" x14ac:dyDescent="0.2">
      <c r="B94" s="482"/>
      <c r="C94" s="483"/>
      <c r="D94" s="483"/>
      <c r="E94" s="483"/>
      <c r="F94" s="483"/>
      <c r="G94" s="402"/>
      <c r="H94" s="402"/>
      <c r="I94" s="402"/>
      <c r="J94" s="402"/>
      <c r="K94" s="402"/>
      <c r="L94" s="966"/>
    </row>
    <row r="95" spans="2:12" hidden="1" x14ac:dyDescent="0.2">
      <c r="B95" s="482"/>
      <c r="C95" s="483"/>
      <c r="D95" s="483"/>
      <c r="E95" s="483"/>
      <c r="F95" s="483"/>
      <c r="G95" s="402"/>
      <c r="H95" s="402"/>
      <c r="I95" s="402"/>
      <c r="J95" s="402"/>
      <c r="K95" s="402"/>
      <c r="L95" s="966"/>
    </row>
    <row r="96" spans="2:12" hidden="1" x14ac:dyDescent="0.2">
      <c r="B96" s="482"/>
      <c r="C96" s="483"/>
      <c r="D96" s="483"/>
      <c r="E96" s="483"/>
      <c r="F96" s="483"/>
      <c r="G96" s="402"/>
      <c r="H96" s="402"/>
      <c r="I96" s="402"/>
      <c r="J96" s="402"/>
      <c r="K96" s="402"/>
      <c r="L96" s="966"/>
    </row>
    <row r="97" spans="2:12" hidden="1" x14ac:dyDescent="0.2">
      <c r="B97" s="482"/>
      <c r="C97" s="483"/>
      <c r="D97" s="483"/>
      <c r="E97" s="483"/>
      <c r="F97" s="483"/>
      <c r="G97" s="402"/>
      <c r="H97" s="402"/>
      <c r="I97" s="402"/>
      <c r="J97" s="402"/>
      <c r="K97" s="402"/>
      <c r="L97" s="966"/>
    </row>
    <row r="98" spans="2:12" hidden="1" x14ac:dyDescent="0.2">
      <c r="B98" s="482"/>
      <c r="C98" s="483"/>
      <c r="D98" s="483"/>
      <c r="E98" s="483"/>
      <c r="F98" s="483"/>
      <c r="G98" s="402"/>
      <c r="H98" s="402"/>
      <c r="I98" s="402"/>
      <c r="J98" s="402"/>
      <c r="K98" s="402"/>
      <c r="L98" s="966"/>
    </row>
    <row r="99" spans="2:12" hidden="1" x14ac:dyDescent="0.2">
      <c r="B99" s="482"/>
      <c r="C99" s="483"/>
      <c r="D99" s="483"/>
      <c r="E99" s="483"/>
      <c r="F99" s="483"/>
      <c r="G99" s="402"/>
      <c r="H99" s="402"/>
      <c r="I99" s="402"/>
      <c r="J99" s="402"/>
      <c r="K99" s="402"/>
      <c r="L99" s="966"/>
    </row>
    <row r="100" spans="2:12" hidden="1" x14ac:dyDescent="0.2">
      <c r="B100" s="482"/>
      <c r="C100" s="483"/>
      <c r="D100" s="483"/>
      <c r="E100" s="483"/>
      <c r="F100" s="483"/>
      <c r="G100" s="402"/>
      <c r="H100" s="402"/>
      <c r="I100" s="402"/>
      <c r="J100" s="402"/>
      <c r="K100" s="402"/>
      <c r="L100" s="966"/>
    </row>
    <row r="101" spans="2:12" hidden="1" x14ac:dyDescent="0.2">
      <c r="B101" s="482"/>
      <c r="C101" s="483"/>
      <c r="D101" s="483"/>
      <c r="E101" s="483"/>
      <c r="F101" s="483"/>
      <c r="G101" s="402"/>
      <c r="H101" s="402"/>
      <c r="I101" s="402"/>
      <c r="J101" s="402"/>
      <c r="K101" s="402"/>
      <c r="L101" s="966"/>
    </row>
    <row r="102" spans="2:12" hidden="1" x14ac:dyDescent="0.2">
      <c r="B102" s="482"/>
      <c r="C102" s="483"/>
      <c r="D102" s="483"/>
      <c r="E102" s="483"/>
      <c r="F102" s="483"/>
      <c r="G102" s="402"/>
      <c r="H102" s="402"/>
      <c r="I102" s="402"/>
      <c r="J102" s="402"/>
      <c r="K102" s="402"/>
      <c r="L102" s="966"/>
    </row>
    <row r="103" spans="2:12" hidden="1" x14ac:dyDescent="0.2">
      <c r="B103" s="482"/>
      <c r="C103" s="483"/>
      <c r="D103" s="483"/>
      <c r="E103" s="483"/>
      <c r="F103" s="483"/>
      <c r="G103" s="402"/>
      <c r="H103" s="402"/>
      <c r="I103" s="402"/>
      <c r="J103" s="402"/>
      <c r="K103" s="402"/>
      <c r="L103" s="966"/>
    </row>
    <row r="104" spans="2:12" hidden="1" x14ac:dyDescent="0.2">
      <c r="B104" s="482"/>
      <c r="C104" s="483"/>
      <c r="D104" s="483"/>
      <c r="E104" s="483"/>
      <c r="F104" s="483"/>
      <c r="G104" s="402"/>
      <c r="H104" s="402"/>
      <c r="I104" s="402"/>
      <c r="J104" s="402"/>
      <c r="K104" s="402"/>
      <c r="L104" s="966"/>
    </row>
    <row r="105" spans="2:12" hidden="1" x14ac:dyDescent="0.2">
      <c r="B105" s="482"/>
      <c r="C105" s="483"/>
      <c r="D105" s="483"/>
      <c r="E105" s="483"/>
      <c r="F105" s="483"/>
      <c r="G105" s="402"/>
      <c r="H105" s="402"/>
      <c r="I105" s="402"/>
      <c r="J105" s="402"/>
      <c r="K105" s="402"/>
      <c r="L105" s="966"/>
    </row>
    <row r="106" spans="2:12" hidden="1" x14ac:dyDescent="0.2">
      <c r="B106" s="482"/>
      <c r="C106" s="483"/>
      <c r="D106" s="483"/>
      <c r="E106" s="483"/>
      <c r="F106" s="483"/>
      <c r="G106" s="402"/>
      <c r="H106" s="402"/>
      <c r="I106" s="402"/>
      <c r="J106" s="402"/>
      <c r="K106" s="402"/>
      <c r="L106" s="966"/>
    </row>
    <row r="107" spans="2:12" hidden="1" x14ac:dyDescent="0.2">
      <c r="B107" s="482"/>
      <c r="C107" s="483"/>
      <c r="D107" s="483"/>
      <c r="E107" s="483"/>
      <c r="F107" s="483"/>
      <c r="G107" s="402"/>
      <c r="H107" s="402"/>
      <c r="I107" s="402"/>
      <c r="J107" s="402"/>
      <c r="K107" s="402"/>
      <c r="L107" s="966"/>
    </row>
    <row r="108" spans="2:12" hidden="1" x14ac:dyDescent="0.2">
      <c r="B108" s="482"/>
      <c r="C108" s="483"/>
      <c r="D108" s="483"/>
      <c r="E108" s="483"/>
      <c r="F108" s="483"/>
      <c r="G108" s="402"/>
      <c r="H108" s="402"/>
      <c r="I108" s="402"/>
      <c r="J108" s="402"/>
      <c r="K108" s="402"/>
      <c r="L108" s="966"/>
    </row>
    <row r="109" spans="2:12" hidden="1" x14ac:dyDescent="0.2">
      <c r="B109" s="482"/>
      <c r="C109" s="483"/>
      <c r="D109" s="483"/>
      <c r="E109" s="483"/>
      <c r="F109" s="483"/>
      <c r="G109" s="402"/>
      <c r="H109" s="402"/>
      <c r="I109" s="402"/>
      <c r="J109" s="402"/>
      <c r="K109" s="402"/>
      <c r="L109" s="966"/>
    </row>
    <row r="110" spans="2:12" hidden="1" x14ac:dyDescent="0.2">
      <c r="B110" s="482"/>
      <c r="C110" s="483"/>
      <c r="D110" s="483"/>
      <c r="E110" s="483"/>
      <c r="F110" s="483"/>
      <c r="G110" s="402"/>
      <c r="H110" s="402"/>
      <c r="I110" s="402"/>
      <c r="J110" s="402"/>
      <c r="K110" s="402"/>
      <c r="L110" s="966"/>
    </row>
    <row r="111" spans="2:12" hidden="1" x14ac:dyDescent="0.2">
      <c r="B111" s="482"/>
      <c r="C111" s="483"/>
      <c r="D111" s="483"/>
      <c r="E111" s="483"/>
      <c r="F111" s="483"/>
      <c r="G111" s="402"/>
      <c r="H111" s="402"/>
      <c r="I111" s="402"/>
      <c r="J111" s="402"/>
      <c r="K111" s="402"/>
      <c r="L111" s="966"/>
    </row>
    <row r="112" spans="2:12" hidden="1" x14ac:dyDescent="0.2">
      <c r="B112" s="482"/>
      <c r="C112" s="483"/>
      <c r="D112" s="483"/>
      <c r="E112" s="483"/>
      <c r="F112" s="483"/>
      <c r="G112" s="402"/>
      <c r="H112" s="402"/>
      <c r="I112" s="402"/>
      <c r="J112" s="402"/>
      <c r="K112" s="402"/>
      <c r="L112" s="966"/>
    </row>
    <row r="113" spans="2:12" hidden="1" x14ac:dyDescent="0.2">
      <c r="B113" s="482"/>
      <c r="C113" s="483"/>
      <c r="D113" s="483"/>
      <c r="E113" s="483"/>
      <c r="F113" s="483"/>
      <c r="G113" s="402"/>
      <c r="H113" s="402"/>
      <c r="I113" s="402"/>
      <c r="J113" s="402"/>
      <c r="K113" s="402"/>
      <c r="L113" s="966"/>
    </row>
    <row r="114" spans="2:12" hidden="1" x14ac:dyDescent="0.2">
      <c r="B114" s="482"/>
      <c r="C114" s="483"/>
      <c r="D114" s="483"/>
      <c r="E114" s="483"/>
      <c r="F114" s="483"/>
      <c r="G114" s="402"/>
      <c r="H114" s="402"/>
      <c r="I114" s="402"/>
      <c r="J114" s="402"/>
      <c r="K114" s="402"/>
      <c r="L114" s="966"/>
    </row>
    <row r="115" spans="2:12" hidden="1" x14ac:dyDescent="0.2">
      <c r="B115" s="482"/>
      <c r="C115" s="483"/>
      <c r="D115" s="483"/>
      <c r="E115" s="483"/>
      <c r="F115" s="483"/>
      <c r="G115" s="402"/>
      <c r="H115" s="402"/>
      <c r="I115" s="402"/>
      <c r="J115" s="402"/>
      <c r="K115" s="402"/>
      <c r="L115" s="966"/>
    </row>
    <row r="116" spans="2:12" hidden="1" x14ac:dyDescent="0.2">
      <c r="B116" s="482"/>
      <c r="C116" s="483"/>
      <c r="D116" s="483"/>
      <c r="E116" s="483"/>
      <c r="F116" s="483"/>
      <c r="G116" s="402"/>
      <c r="H116" s="402"/>
      <c r="I116" s="402"/>
      <c r="J116" s="402"/>
      <c r="K116" s="402"/>
      <c r="L116" s="966"/>
    </row>
    <row r="117" spans="2:12" hidden="1" x14ac:dyDescent="0.2">
      <c r="B117" s="482"/>
      <c r="C117" s="483"/>
      <c r="D117" s="483"/>
      <c r="E117" s="483"/>
      <c r="F117" s="483"/>
      <c r="G117" s="402"/>
      <c r="H117" s="402"/>
      <c r="I117" s="402"/>
      <c r="J117" s="402"/>
      <c r="K117" s="402"/>
      <c r="L117" s="966"/>
    </row>
    <row r="118" spans="2:12" hidden="1" x14ac:dyDescent="0.2">
      <c r="B118" s="482"/>
      <c r="C118" s="483"/>
      <c r="D118" s="483"/>
      <c r="E118" s="483"/>
      <c r="F118" s="483"/>
      <c r="G118" s="402"/>
      <c r="H118" s="402"/>
      <c r="I118" s="402"/>
      <c r="J118" s="402"/>
      <c r="K118" s="402"/>
      <c r="L118" s="966"/>
    </row>
    <row r="119" spans="2:12" hidden="1" x14ac:dyDescent="0.2">
      <c r="B119" s="482"/>
      <c r="C119" s="483"/>
      <c r="D119" s="483"/>
      <c r="E119" s="483"/>
      <c r="F119" s="483"/>
      <c r="G119" s="402"/>
      <c r="H119" s="402"/>
      <c r="I119" s="402"/>
      <c r="J119" s="402"/>
      <c r="K119" s="402"/>
      <c r="L119" s="966"/>
    </row>
    <row r="120" spans="2:12" hidden="1" x14ac:dyDescent="0.2">
      <c r="B120" s="482"/>
      <c r="C120" s="483"/>
      <c r="D120" s="483"/>
      <c r="E120" s="483"/>
      <c r="F120" s="483"/>
      <c r="G120" s="402"/>
      <c r="H120" s="402"/>
      <c r="I120" s="402"/>
      <c r="J120" s="402"/>
      <c r="K120" s="402"/>
      <c r="L120" s="966"/>
    </row>
    <row r="121" spans="2:12" hidden="1" x14ac:dyDescent="0.2">
      <c r="B121" s="482"/>
      <c r="C121" s="483"/>
      <c r="D121" s="483"/>
      <c r="E121" s="483"/>
      <c r="F121" s="483"/>
      <c r="G121" s="402"/>
      <c r="H121" s="402"/>
      <c r="I121" s="402"/>
      <c r="J121" s="402"/>
      <c r="K121" s="402"/>
      <c r="L121" s="966"/>
    </row>
    <row r="122" spans="2:12" hidden="1" x14ac:dyDescent="0.2">
      <c r="B122" s="482"/>
      <c r="C122" s="483"/>
      <c r="D122" s="483"/>
      <c r="E122" s="483"/>
      <c r="F122" s="483"/>
      <c r="G122" s="402"/>
      <c r="H122" s="402"/>
      <c r="I122" s="402"/>
      <c r="J122" s="402"/>
      <c r="K122" s="402"/>
      <c r="L122" s="966"/>
    </row>
    <row r="123" spans="2:12" hidden="1" x14ac:dyDescent="0.2">
      <c r="B123" s="482"/>
      <c r="C123" s="483"/>
      <c r="D123" s="483"/>
      <c r="E123" s="483"/>
      <c r="F123" s="483"/>
      <c r="G123" s="402"/>
      <c r="H123" s="402"/>
      <c r="I123" s="402"/>
      <c r="J123" s="402"/>
      <c r="K123" s="402"/>
      <c r="L123" s="966"/>
    </row>
    <row r="124" spans="2:12" hidden="1" x14ac:dyDescent="0.2">
      <c r="B124" s="482"/>
      <c r="C124" s="483"/>
      <c r="D124" s="483"/>
      <c r="E124" s="483"/>
      <c r="F124" s="483"/>
      <c r="G124" s="402"/>
      <c r="H124" s="402"/>
      <c r="I124" s="402"/>
      <c r="J124" s="402"/>
      <c r="K124" s="402"/>
      <c r="L124" s="966"/>
    </row>
    <row r="125" spans="2:12" hidden="1" x14ac:dyDescent="0.2">
      <c r="B125" s="482"/>
      <c r="C125" s="483"/>
      <c r="D125" s="483"/>
      <c r="E125" s="483"/>
      <c r="F125" s="483"/>
      <c r="G125" s="402"/>
      <c r="H125" s="402"/>
      <c r="I125" s="402"/>
      <c r="J125" s="402"/>
      <c r="K125" s="402"/>
      <c r="L125" s="966"/>
    </row>
    <row r="126" spans="2:12" hidden="1" x14ac:dyDescent="0.2">
      <c r="B126" s="482"/>
      <c r="C126" s="483"/>
      <c r="D126" s="483"/>
      <c r="E126" s="483"/>
      <c r="F126" s="483"/>
      <c r="G126" s="402"/>
      <c r="H126" s="402"/>
      <c r="I126" s="402"/>
      <c r="J126" s="402"/>
      <c r="K126" s="402"/>
      <c r="L126" s="966"/>
    </row>
    <row r="127" spans="2:12" hidden="1" x14ac:dyDescent="0.2">
      <c r="B127" s="482"/>
      <c r="C127" s="483"/>
      <c r="D127" s="483"/>
      <c r="E127" s="483"/>
      <c r="F127" s="483"/>
      <c r="G127" s="402"/>
      <c r="H127" s="402"/>
      <c r="I127" s="402"/>
      <c r="J127" s="402"/>
      <c r="K127" s="402"/>
      <c r="L127" s="966"/>
    </row>
    <row r="128" spans="2:12" hidden="1" x14ac:dyDescent="0.2">
      <c r="B128" s="482"/>
      <c r="C128" s="483"/>
      <c r="D128" s="483"/>
      <c r="E128" s="483"/>
      <c r="F128" s="483"/>
      <c r="G128" s="402"/>
      <c r="H128" s="402"/>
      <c r="I128" s="402"/>
      <c r="J128" s="402"/>
      <c r="K128" s="402"/>
      <c r="L128" s="966"/>
    </row>
    <row r="129" spans="2:12" hidden="1" x14ac:dyDescent="0.2">
      <c r="B129" s="482"/>
      <c r="C129" s="483"/>
      <c r="D129" s="483"/>
      <c r="E129" s="483"/>
      <c r="F129" s="483"/>
      <c r="G129" s="402"/>
      <c r="H129" s="402"/>
      <c r="I129" s="402"/>
      <c r="J129" s="402"/>
      <c r="K129" s="402"/>
      <c r="L129" s="966"/>
    </row>
    <row r="130" spans="2:12" hidden="1" x14ac:dyDescent="0.2">
      <c r="B130" s="482"/>
      <c r="C130" s="483"/>
      <c r="D130" s="483"/>
      <c r="E130" s="483"/>
      <c r="F130" s="483"/>
      <c r="G130" s="402"/>
      <c r="H130" s="402"/>
      <c r="I130" s="402"/>
      <c r="J130" s="402"/>
      <c r="K130" s="402"/>
      <c r="L130" s="966"/>
    </row>
    <row r="131" spans="2:12" hidden="1" x14ac:dyDescent="0.2">
      <c r="B131" s="482"/>
      <c r="C131" s="483"/>
      <c r="D131" s="483"/>
      <c r="E131" s="483"/>
      <c r="F131" s="483"/>
      <c r="G131" s="402"/>
      <c r="H131" s="402"/>
      <c r="I131" s="402"/>
      <c r="J131" s="402"/>
      <c r="K131" s="402"/>
      <c r="L131" s="966"/>
    </row>
    <row r="132" spans="2:12" hidden="1" x14ac:dyDescent="0.2">
      <c r="B132" s="482"/>
      <c r="C132" s="483"/>
      <c r="D132" s="483"/>
      <c r="E132" s="483"/>
      <c r="F132" s="483"/>
      <c r="G132" s="402"/>
      <c r="H132" s="402"/>
      <c r="I132" s="402"/>
      <c r="J132" s="402"/>
      <c r="K132" s="402"/>
      <c r="L132" s="966"/>
    </row>
    <row r="133" spans="2:12" hidden="1" x14ac:dyDescent="0.2">
      <c r="B133" s="482"/>
      <c r="C133" s="483"/>
      <c r="D133" s="483"/>
      <c r="E133" s="483"/>
      <c r="F133" s="483"/>
      <c r="G133" s="402"/>
      <c r="H133" s="402"/>
      <c r="I133" s="402"/>
      <c r="J133" s="402"/>
      <c r="K133" s="402"/>
      <c r="L133" s="966"/>
    </row>
    <row r="134" spans="2:12" hidden="1" x14ac:dyDescent="0.2">
      <c r="B134" s="482"/>
      <c r="C134" s="483"/>
      <c r="D134" s="483"/>
      <c r="E134" s="483"/>
      <c r="F134" s="483"/>
      <c r="G134" s="402"/>
      <c r="H134" s="402"/>
      <c r="I134" s="402"/>
      <c r="J134" s="402"/>
      <c r="K134" s="402"/>
      <c r="L134" s="966"/>
    </row>
    <row r="135" spans="2:12" hidden="1" x14ac:dyDescent="0.2">
      <c r="B135" s="482"/>
      <c r="C135" s="483"/>
      <c r="D135" s="483"/>
      <c r="E135" s="483"/>
      <c r="F135" s="483"/>
      <c r="G135" s="402"/>
      <c r="H135" s="402"/>
      <c r="I135" s="402"/>
      <c r="J135" s="402"/>
      <c r="K135" s="402"/>
      <c r="L135" s="966"/>
    </row>
    <row r="136" spans="2:12" hidden="1" x14ac:dyDescent="0.2">
      <c r="B136" s="482"/>
      <c r="C136" s="483"/>
      <c r="D136" s="483"/>
      <c r="E136" s="483"/>
      <c r="F136" s="483"/>
      <c r="G136" s="402"/>
      <c r="H136" s="402"/>
      <c r="I136" s="402"/>
      <c r="J136" s="402"/>
      <c r="K136" s="402"/>
      <c r="L136" s="966"/>
    </row>
    <row r="137" spans="2:12" hidden="1" x14ac:dyDescent="0.2">
      <c r="B137" s="482"/>
      <c r="C137" s="483"/>
      <c r="D137" s="483"/>
      <c r="E137" s="483"/>
      <c r="F137" s="483"/>
      <c r="G137" s="402"/>
      <c r="H137" s="402"/>
      <c r="I137" s="402"/>
      <c r="J137" s="402"/>
      <c r="K137" s="402"/>
      <c r="L137" s="966"/>
    </row>
    <row r="138" spans="2:12" hidden="1" x14ac:dyDescent="0.2">
      <c r="B138" s="482"/>
      <c r="C138" s="483"/>
      <c r="D138" s="483"/>
      <c r="E138" s="483"/>
      <c r="F138" s="483"/>
      <c r="G138" s="402"/>
      <c r="H138" s="402"/>
      <c r="I138" s="402"/>
      <c r="J138" s="402"/>
      <c r="K138" s="402"/>
      <c r="L138" s="966"/>
    </row>
    <row r="139" spans="2:12" hidden="1" x14ac:dyDescent="0.2">
      <c r="B139" s="482"/>
      <c r="C139" s="483"/>
      <c r="D139" s="483"/>
      <c r="E139" s="483"/>
      <c r="F139" s="483"/>
      <c r="G139" s="402"/>
      <c r="H139" s="402"/>
      <c r="I139" s="402"/>
      <c r="J139" s="402"/>
      <c r="K139" s="402"/>
      <c r="L139" s="966"/>
    </row>
    <row r="140" spans="2:12" hidden="1" x14ac:dyDescent="0.2">
      <c r="B140" s="482"/>
      <c r="C140" s="483"/>
      <c r="D140" s="483"/>
      <c r="E140" s="483"/>
      <c r="F140" s="483"/>
      <c r="G140" s="402"/>
      <c r="H140" s="402"/>
      <c r="I140" s="402"/>
      <c r="J140" s="402"/>
      <c r="K140" s="402"/>
      <c r="L140" s="966"/>
    </row>
    <row r="141" spans="2:12" hidden="1" x14ac:dyDescent="0.2">
      <c r="B141" s="482"/>
      <c r="C141" s="483"/>
      <c r="D141" s="483"/>
      <c r="E141" s="483"/>
      <c r="F141" s="483"/>
      <c r="G141" s="402"/>
      <c r="H141" s="402"/>
      <c r="I141" s="402"/>
      <c r="J141" s="402"/>
      <c r="K141" s="402"/>
      <c r="L141" s="966"/>
    </row>
    <row r="142" spans="2:12" hidden="1" x14ac:dyDescent="0.2">
      <c r="B142" s="482"/>
      <c r="C142" s="483"/>
      <c r="D142" s="483"/>
      <c r="E142" s="483"/>
      <c r="F142" s="483"/>
      <c r="G142" s="402"/>
      <c r="H142" s="402"/>
      <c r="I142" s="402"/>
      <c r="J142" s="402"/>
      <c r="K142" s="402"/>
      <c r="L142" s="966"/>
    </row>
    <row r="143" spans="2:12" hidden="1" x14ac:dyDescent="0.2">
      <c r="B143" s="482"/>
      <c r="C143" s="483"/>
      <c r="D143" s="483"/>
      <c r="E143" s="483"/>
      <c r="F143" s="483"/>
      <c r="G143" s="402"/>
      <c r="H143" s="402"/>
      <c r="I143" s="402"/>
      <c r="J143" s="402"/>
      <c r="K143" s="402"/>
      <c r="L143" s="966"/>
    </row>
    <row r="144" spans="2:12" hidden="1" x14ac:dyDescent="0.2">
      <c r="B144" s="482"/>
      <c r="C144" s="483"/>
      <c r="D144" s="483"/>
      <c r="E144" s="483"/>
      <c r="F144" s="483"/>
      <c r="G144" s="402"/>
      <c r="H144" s="402"/>
      <c r="I144" s="402"/>
      <c r="J144" s="402"/>
      <c r="K144" s="402"/>
      <c r="L144" s="966"/>
    </row>
    <row r="145" spans="2:12" hidden="1" x14ac:dyDescent="0.2">
      <c r="B145" s="482"/>
      <c r="C145" s="483"/>
      <c r="D145" s="483"/>
      <c r="E145" s="483"/>
      <c r="F145" s="483"/>
      <c r="G145" s="402"/>
      <c r="H145" s="402"/>
      <c r="I145" s="402"/>
      <c r="J145" s="402"/>
      <c r="K145" s="402"/>
      <c r="L145" s="966"/>
    </row>
    <row r="146" spans="2:12" hidden="1" x14ac:dyDescent="0.2">
      <c r="B146" s="482"/>
      <c r="C146" s="483"/>
      <c r="D146" s="483"/>
      <c r="E146" s="483"/>
      <c r="F146" s="483"/>
      <c r="G146" s="402"/>
      <c r="H146" s="402"/>
      <c r="I146" s="402"/>
      <c r="J146" s="402"/>
      <c r="K146" s="402"/>
      <c r="L146" s="966"/>
    </row>
    <row r="147" spans="2:12" hidden="1" x14ac:dyDescent="0.2">
      <c r="B147" s="482"/>
      <c r="C147" s="483"/>
      <c r="D147" s="483"/>
      <c r="E147" s="483"/>
      <c r="F147" s="483"/>
      <c r="G147" s="402"/>
      <c r="H147" s="402"/>
      <c r="I147" s="402"/>
      <c r="J147" s="402"/>
      <c r="K147" s="402"/>
      <c r="L147" s="966"/>
    </row>
    <row r="148" spans="2:12" hidden="1" x14ac:dyDescent="0.2">
      <c r="B148" s="482"/>
      <c r="C148" s="483"/>
      <c r="D148" s="483"/>
      <c r="E148" s="483"/>
      <c r="F148" s="483"/>
      <c r="G148" s="402"/>
      <c r="H148" s="402"/>
      <c r="I148" s="402"/>
      <c r="J148" s="402"/>
      <c r="K148" s="402"/>
      <c r="L148" s="966"/>
    </row>
    <row r="149" spans="2:12" hidden="1" x14ac:dyDescent="0.2">
      <c r="B149" s="482"/>
      <c r="C149" s="483"/>
      <c r="D149" s="483"/>
      <c r="E149" s="483"/>
      <c r="F149" s="483"/>
      <c r="G149" s="402"/>
      <c r="H149" s="402"/>
      <c r="I149" s="402"/>
      <c r="J149" s="402"/>
      <c r="K149" s="402"/>
      <c r="L149" s="966"/>
    </row>
    <row r="150" spans="2:12" hidden="1" x14ac:dyDescent="0.2">
      <c r="B150" s="482"/>
      <c r="C150" s="483"/>
      <c r="D150" s="483"/>
      <c r="E150" s="483"/>
      <c r="F150" s="483"/>
      <c r="G150" s="402"/>
      <c r="H150" s="402"/>
      <c r="I150" s="402"/>
      <c r="J150" s="402"/>
      <c r="K150" s="402"/>
      <c r="L150" s="966"/>
    </row>
    <row r="151" spans="2:12" hidden="1" x14ac:dyDescent="0.2">
      <c r="B151" s="482"/>
      <c r="C151" s="483"/>
      <c r="D151" s="483"/>
      <c r="E151" s="483"/>
      <c r="F151" s="483"/>
      <c r="G151" s="402"/>
      <c r="H151" s="402"/>
      <c r="I151" s="402"/>
      <c r="J151" s="402"/>
      <c r="K151" s="402"/>
      <c r="L151" s="966"/>
    </row>
    <row r="152" spans="2:12" hidden="1" x14ac:dyDescent="0.2">
      <c r="B152" s="482"/>
      <c r="C152" s="483"/>
      <c r="D152" s="483"/>
      <c r="E152" s="483"/>
      <c r="F152" s="483"/>
      <c r="G152" s="402"/>
      <c r="H152" s="402"/>
      <c r="I152" s="402"/>
      <c r="J152" s="402"/>
      <c r="K152" s="402"/>
      <c r="L152" s="966"/>
    </row>
    <row r="153" spans="2:12" hidden="1" x14ac:dyDescent="0.2">
      <c r="B153" s="482"/>
      <c r="C153" s="483"/>
      <c r="D153" s="483"/>
      <c r="E153" s="483"/>
      <c r="F153" s="483"/>
      <c r="G153" s="402"/>
      <c r="H153" s="402"/>
      <c r="I153" s="402"/>
      <c r="J153" s="402"/>
      <c r="K153" s="402"/>
      <c r="L153" s="966"/>
    </row>
    <row r="154" spans="2:12" hidden="1" x14ac:dyDescent="0.2">
      <c r="B154" s="482"/>
      <c r="C154" s="483"/>
      <c r="D154" s="483"/>
      <c r="E154" s="483"/>
      <c r="F154" s="483"/>
      <c r="G154" s="402"/>
      <c r="H154" s="402"/>
      <c r="I154" s="402"/>
      <c r="J154" s="402"/>
      <c r="K154" s="402"/>
      <c r="L154" s="966"/>
    </row>
    <row r="155" spans="2:12" hidden="1" x14ac:dyDescent="0.2">
      <c r="B155" s="482"/>
      <c r="C155" s="483"/>
      <c r="D155" s="483"/>
      <c r="E155" s="483"/>
      <c r="F155" s="483"/>
      <c r="G155" s="402"/>
      <c r="H155" s="402"/>
      <c r="I155" s="402"/>
      <c r="J155" s="402"/>
      <c r="K155" s="402"/>
      <c r="L155" s="966"/>
    </row>
    <row r="156" spans="2:12" hidden="1" x14ac:dyDescent="0.2">
      <c r="B156" s="482"/>
      <c r="C156" s="483"/>
      <c r="D156" s="483"/>
      <c r="E156" s="483"/>
      <c r="F156" s="483"/>
      <c r="G156" s="402"/>
      <c r="H156" s="402"/>
      <c r="I156" s="402"/>
      <c r="J156" s="402"/>
      <c r="K156" s="402"/>
      <c r="L156" s="966"/>
    </row>
    <row r="157" spans="2:12" hidden="1" x14ac:dyDescent="0.2">
      <c r="B157" s="482"/>
      <c r="C157" s="483"/>
      <c r="D157" s="483"/>
      <c r="E157" s="483"/>
      <c r="F157" s="483"/>
      <c r="G157" s="402"/>
      <c r="H157" s="402"/>
      <c r="I157" s="402"/>
      <c r="J157" s="402"/>
      <c r="K157" s="402"/>
      <c r="L157" s="966"/>
    </row>
    <row r="158" spans="2:12" hidden="1" x14ac:dyDescent="0.2">
      <c r="B158" s="482"/>
      <c r="C158" s="483"/>
      <c r="D158" s="483"/>
      <c r="E158" s="483"/>
      <c r="F158" s="483"/>
      <c r="G158" s="402"/>
      <c r="H158" s="402"/>
      <c r="I158" s="402"/>
      <c r="J158" s="402"/>
      <c r="K158" s="402"/>
      <c r="L158" s="966"/>
    </row>
    <row r="159" spans="2:12" hidden="1" x14ac:dyDescent="0.2">
      <c r="B159" s="482"/>
      <c r="C159" s="483"/>
      <c r="D159" s="483"/>
      <c r="E159" s="483"/>
      <c r="F159" s="483"/>
      <c r="G159" s="402"/>
      <c r="H159" s="402"/>
      <c r="I159" s="402"/>
      <c r="J159" s="402"/>
      <c r="K159" s="402"/>
      <c r="L159" s="966"/>
    </row>
    <row r="160" spans="2:12" hidden="1" x14ac:dyDescent="0.2">
      <c r="B160" s="482"/>
      <c r="C160" s="483"/>
      <c r="D160" s="483"/>
      <c r="E160" s="483"/>
      <c r="F160" s="483"/>
      <c r="G160" s="402"/>
      <c r="H160" s="402"/>
      <c r="I160" s="402"/>
      <c r="J160" s="402"/>
      <c r="K160" s="402"/>
      <c r="L160" s="966"/>
    </row>
    <row r="161" spans="2:12" hidden="1" x14ac:dyDescent="0.2">
      <c r="B161" s="482"/>
      <c r="C161" s="483"/>
      <c r="D161" s="483"/>
      <c r="E161" s="483"/>
      <c r="F161" s="483"/>
      <c r="G161" s="402"/>
      <c r="H161" s="402"/>
      <c r="I161" s="402"/>
      <c r="J161" s="402"/>
      <c r="K161" s="402"/>
      <c r="L161" s="966"/>
    </row>
    <row r="162" spans="2:12" hidden="1" x14ac:dyDescent="0.2">
      <c r="B162" s="482"/>
      <c r="C162" s="483"/>
      <c r="D162" s="483"/>
      <c r="E162" s="483"/>
      <c r="F162" s="483"/>
      <c r="G162" s="402"/>
      <c r="H162" s="402"/>
      <c r="I162" s="402"/>
      <c r="J162" s="402"/>
      <c r="K162" s="402"/>
      <c r="L162" s="966"/>
    </row>
    <row r="163" spans="2:12" hidden="1" x14ac:dyDescent="0.2">
      <c r="B163" s="482"/>
      <c r="C163" s="483"/>
      <c r="D163" s="483"/>
      <c r="E163" s="483"/>
      <c r="F163" s="483"/>
      <c r="G163" s="402"/>
      <c r="H163" s="402"/>
      <c r="I163" s="402"/>
      <c r="J163" s="402"/>
      <c r="K163" s="402"/>
      <c r="L163" s="966"/>
    </row>
    <row r="164" spans="2:12" hidden="1" x14ac:dyDescent="0.2">
      <c r="B164" s="482"/>
      <c r="C164" s="483"/>
      <c r="D164" s="483"/>
      <c r="E164" s="483"/>
      <c r="F164" s="483"/>
      <c r="G164" s="402"/>
      <c r="H164" s="402"/>
      <c r="I164" s="402"/>
      <c r="J164" s="402"/>
      <c r="K164" s="402"/>
      <c r="L164" s="966"/>
    </row>
    <row r="165" spans="2:12" hidden="1" x14ac:dyDescent="0.2">
      <c r="B165" s="482"/>
      <c r="C165" s="483"/>
      <c r="D165" s="483"/>
      <c r="E165" s="483"/>
      <c r="F165" s="483"/>
      <c r="G165" s="402"/>
      <c r="H165" s="402"/>
      <c r="I165" s="402"/>
      <c r="J165" s="402"/>
      <c r="K165" s="402"/>
      <c r="L165" s="966"/>
    </row>
    <row r="166" spans="2:12" hidden="1" x14ac:dyDescent="0.2">
      <c r="B166" s="482"/>
      <c r="C166" s="483"/>
      <c r="D166" s="483"/>
      <c r="E166" s="483"/>
      <c r="F166" s="483"/>
      <c r="G166" s="402"/>
      <c r="H166" s="402"/>
      <c r="I166" s="402"/>
      <c r="J166" s="402"/>
      <c r="K166" s="402"/>
      <c r="L166" s="966"/>
    </row>
    <row r="167" spans="2:12" hidden="1" x14ac:dyDescent="0.2">
      <c r="B167" s="482"/>
      <c r="C167" s="483"/>
      <c r="D167" s="483"/>
      <c r="E167" s="483"/>
      <c r="F167" s="483"/>
      <c r="G167" s="402"/>
      <c r="H167" s="402"/>
      <c r="I167" s="402"/>
      <c r="J167" s="402"/>
      <c r="K167" s="402"/>
      <c r="L167" s="966"/>
    </row>
    <row r="168" spans="2:12" hidden="1" x14ac:dyDescent="0.2">
      <c r="B168" s="482"/>
      <c r="C168" s="483"/>
      <c r="D168" s="483"/>
      <c r="E168" s="483"/>
      <c r="F168" s="483"/>
      <c r="G168" s="402"/>
      <c r="H168" s="402"/>
      <c r="I168" s="402"/>
      <c r="J168" s="402"/>
      <c r="K168" s="402"/>
      <c r="L168" s="966"/>
    </row>
    <row r="169" spans="2:12" hidden="1" x14ac:dyDescent="0.2">
      <c r="B169" s="482"/>
      <c r="C169" s="483"/>
      <c r="D169" s="483"/>
      <c r="E169" s="483"/>
      <c r="F169" s="483"/>
      <c r="G169" s="402"/>
      <c r="H169" s="402"/>
      <c r="I169" s="402"/>
      <c r="J169" s="402"/>
      <c r="K169" s="402"/>
      <c r="L169" s="966"/>
    </row>
    <row r="170" spans="2:12" hidden="1" x14ac:dyDescent="0.2">
      <c r="B170" s="482"/>
      <c r="C170" s="483"/>
      <c r="D170" s="483"/>
      <c r="E170" s="483"/>
      <c r="F170" s="483"/>
      <c r="G170" s="402"/>
      <c r="H170" s="402"/>
      <c r="I170" s="402"/>
      <c r="J170" s="402"/>
      <c r="K170" s="402"/>
      <c r="L170" s="966"/>
    </row>
    <row r="171" spans="2:12" hidden="1" x14ac:dyDescent="0.2">
      <c r="B171" s="482"/>
      <c r="C171" s="483"/>
      <c r="D171" s="483"/>
      <c r="E171" s="483"/>
      <c r="F171" s="483"/>
      <c r="G171" s="402"/>
      <c r="H171" s="402"/>
      <c r="I171" s="402"/>
      <c r="J171" s="402"/>
      <c r="K171" s="402"/>
      <c r="L171" s="966"/>
    </row>
    <row r="172" spans="2:12" hidden="1" x14ac:dyDescent="0.2">
      <c r="B172" s="482"/>
      <c r="C172" s="483"/>
      <c r="D172" s="483"/>
      <c r="E172" s="483"/>
      <c r="F172" s="483"/>
      <c r="G172" s="402"/>
      <c r="H172" s="402"/>
      <c r="I172" s="402"/>
      <c r="J172" s="402"/>
      <c r="K172" s="402"/>
      <c r="L172" s="966"/>
    </row>
    <row r="173" spans="2:12" hidden="1" x14ac:dyDescent="0.2">
      <c r="B173" s="482"/>
      <c r="C173" s="483"/>
      <c r="D173" s="483"/>
      <c r="E173" s="483"/>
      <c r="F173" s="483"/>
      <c r="G173" s="402"/>
      <c r="H173" s="402"/>
      <c r="I173" s="402"/>
      <c r="J173" s="402"/>
      <c r="K173" s="402"/>
      <c r="L173" s="966"/>
    </row>
    <row r="174" spans="2:12" hidden="1" x14ac:dyDescent="0.2">
      <c r="B174" s="482"/>
      <c r="C174" s="483"/>
      <c r="D174" s="483"/>
      <c r="E174" s="483"/>
      <c r="F174" s="483"/>
      <c r="G174" s="402"/>
      <c r="H174" s="402"/>
      <c r="I174" s="402"/>
      <c r="J174" s="402"/>
      <c r="K174" s="402"/>
      <c r="L174" s="966"/>
    </row>
    <row r="175" spans="2:12" hidden="1" x14ac:dyDescent="0.2">
      <c r="B175" s="482"/>
      <c r="C175" s="483"/>
      <c r="D175" s="483"/>
      <c r="E175" s="483"/>
      <c r="F175" s="483"/>
      <c r="G175" s="402"/>
      <c r="H175" s="402"/>
      <c r="I175" s="402"/>
      <c r="J175" s="402"/>
      <c r="K175" s="402"/>
      <c r="L175" s="966"/>
    </row>
    <row r="176" spans="2:12" hidden="1" x14ac:dyDescent="0.2">
      <c r="B176" s="482"/>
      <c r="C176" s="483"/>
      <c r="D176" s="483"/>
      <c r="E176" s="483"/>
      <c r="F176" s="483"/>
      <c r="G176" s="402"/>
      <c r="H176" s="402"/>
      <c r="I176" s="402"/>
      <c r="J176" s="402"/>
      <c r="K176" s="402"/>
      <c r="L176" s="966"/>
    </row>
    <row r="177" spans="2:12" hidden="1" x14ac:dyDescent="0.2">
      <c r="B177" s="482"/>
      <c r="C177" s="483"/>
      <c r="D177" s="483"/>
      <c r="E177" s="483"/>
      <c r="F177" s="483"/>
      <c r="G177" s="402"/>
      <c r="H177" s="402"/>
      <c r="I177" s="402"/>
      <c r="J177" s="402"/>
      <c r="K177" s="402"/>
      <c r="L177" s="966"/>
    </row>
    <row r="178" spans="2:12" hidden="1" x14ac:dyDescent="0.2">
      <c r="B178" s="482"/>
      <c r="C178" s="483"/>
      <c r="D178" s="483"/>
      <c r="E178" s="483"/>
      <c r="F178" s="483"/>
      <c r="G178" s="402"/>
      <c r="H178" s="402"/>
      <c r="I178" s="402"/>
      <c r="J178" s="402"/>
      <c r="K178" s="402"/>
      <c r="L178" s="966"/>
    </row>
    <row r="179" spans="2:12" hidden="1" x14ac:dyDescent="0.2">
      <c r="B179" s="482"/>
      <c r="C179" s="483"/>
      <c r="D179" s="483"/>
      <c r="E179" s="483"/>
      <c r="F179" s="483"/>
      <c r="G179" s="402"/>
      <c r="H179" s="402"/>
      <c r="I179" s="402"/>
      <c r="J179" s="402"/>
      <c r="K179" s="402"/>
      <c r="L179" s="966"/>
    </row>
    <row r="180" spans="2:12" hidden="1" x14ac:dyDescent="0.2">
      <c r="B180" s="482"/>
      <c r="C180" s="483"/>
      <c r="D180" s="483"/>
      <c r="E180" s="483"/>
      <c r="F180" s="483"/>
      <c r="G180" s="402"/>
      <c r="H180" s="402"/>
      <c r="I180" s="402"/>
      <c r="J180" s="402"/>
      <c r="K180" s="402"/>
      <c r="L180" s="966"/>
    </row>
    <row r="181" spans="2:12" hidden="1" x14ac:dyDescent="0.2">
      <c r="B181" s="482"/>
      <c r="C181" s="483"/>
      <c r="D181" s="483"/>
      <c r="E181" s="483"/>
      <c r="F181" s="483"/>
      <c r="G181" s="402"/>
      <c r="H181" s="402"/>
      <c r="I181" s="402"/>
      <c r="J181" s="402"/>
      <c r="K181" s="402"/>
      <c r="L181" s="966"/>
    </row>
    <row r="182" spans="2:12" hidden="1" x14ac:dyDescent="0.2">
      <c r="B182" s="482"/>
      <c r="C182" s="483"/>
      <c r="D182" s="483"/>
      <c r="E182" s="483"/>
      <c r="F182" s="483"/>
      <c r="G182" s="402"/>
      <c r="H182" s="402"/>
      <c r="I182" s="402"/>
      <c r="J182" s="402"/>
      <c r="K182" s="402"/>
      <c r="L182" s="966"/>
    </row>
    <row r="183" spans="2:12" hidden="1" x14ac:dyDescent="0.2">
      <c r="B183" s="482"/>
      <c r="C183" s="483"/>
      <c r="D183" s="483"/>
      <c r="E183" s="483"/>
      <c r="F183" s="483"/>
      <c r="G183" s="402"/>
      <c r="H183" s="402"/>
      <c r="I183" s="402"/>
      <c r="J183" s="402"/>
      <c r="K183" s="402"/>
      <c r="L183" s="966"/>
    </row>
    <row r="184" spans="2:12" hidden="1" x14ac:dyDescent="0.2">
      <c r="B184" s="482"/>
      <c r="C184" s="483"/>
      <c r="D184" s="483"/>
      <c r="E184" s="483"/>
      <c r="F184" s="483"/>
      <c r="G184" s="402"/>
      <c r="H184" s="402"/>
      <c r="I184" s="402"/>
      <c r="J184" s="402"/>
      <c r="K184" s="402"/>
      <c r="L184" s="966"/>
    </row>
    <row r="185" spans="2:12" hidden="1" x14ac:dyDescent="0.2">
      <c r="B185" s="482"/>
      <c r="C185" s="483"/>
      <c r="D185" s="483"/>
      <c r="E185" s="483"/>
      <c r="F185" s="483"/>
      <c r="G185" s="402"/>
      <c r="H185" s="402"/>
      <c r="I185" s="402"/>
      <c r="J185" s="402"/>
      <c r="K185" s="402"/>
      <c r="L185" s="966"/>
    </row>
    <row r="186" spans="2:12" hidden="1" x14ac:dyDescent="0.2">
      <c r="B186" s="482"/>
      <c r="C186" s="483"/>
      <c r="D186" s="483"/>
      <c r="E186" s="483"/>
      <c r="F186" s="483"/>
      <c r="G186" s="402"/>
      <c r="H186" s="402"/>
      <c r="I186" s="402"/>
      <c r="J186" s="402"/>
      <c r="K186" s="402"/>
      <c r="L186" s="966"/>
    </row>
    <row r="187" spans="2:12" hidden="1" x14ac:dyDescent="0.2">
      <c r="B187" s="482"/>
      <c r="C187" s="483"/>
      <c r="D187" s="483"/>
      <c r="E187" s="483"/>
      <c r="F187" s="483"/>
      <c r="G187" s="402"/>
      <c r="H187" s="402"/>
      <c r="I187" s="402"/>
      <c r="J187" s="402"/>
      <c r="K187" s="402"/>
      <c r="L187" s="966"/>
    </row>
    <row r="188" spans="2:12" hidden="1" x14ac:dyDescent="0.2">
      <c r="B188" s="482"/>
      <c r="C188" s="483"/>
      <c r="D188" s="483"/>
      <c r="E188" s="483"/>
      <c r="F188" s="483"/>
      <c r="G188" s="402"/>
      <c r="H188" s="402"/>
      <c r="I188" s="402"/>
      <c r="J188" s="402"/>
      <c r="K188" s="402"/>
      <c r="L188" s="966"/>
    </row>
    <row r="189" spans="2:12" hidden="1" x14ac:dyDescent="0.2">
      <c r="B189" s="482"/>
      <c r="C189" s="483"/>
      <c r="D189" s="483"/>
      <c r="E189" s="483"/>
      <c r="F189" s="483"/>
      <c r="G189" s="402"/>
      <c r="H189" s="402"/>
      <c r="I189" s="402"/>
      <c r="J189" s="402"/>
      <c r="K189" s="402"/>
      <c r="L189" s="966"/>
    </row>
    <row r="190" spans="2:12" hidden="1" x14ac:dyDescent="0.2">
      <c r="B190" s="482"/>
      <c r="C190" s="483"/>
      <c r="D190" s="483"/>
      <c r="E190" s="483"/>
      <c r="F190" s="483"/>
      <c r="G190" s="402"/>
      <c r="H190" s="402"/>
      <c r="I190" s="402"/>
      <c r="J190" s="402"/>
      <c r="K190" s="402"/>
      <c r="L190" s="966"/>
    </row>
    <row r="191" spans="2:12" hidden="1" x14ac:dyDescent="0.2">
      <c r="B191" s="482"/>
      <c r="C191" s="483"/>
      <c r="D191" s="483"/>
      <c r="E191" s="483"/>
      <c r="F191" s="483"/>
      <c r="G191" s="402"/>
      <c r="H191" s="402"/>
      <c r="I191" s="402"/>
      <c r="J191" s="402"/>
      <c r="K191" s="402"/>
      <c r="L191" s="966"/>
    </row>
    <row r="192" spans="2:12" hidden="1" x14ac:dyDescent="0.2">
      <c r="B192" s="482"/>
      <c r="C192" s="483"/>
      <c r="D192" s="483"/>
      <c r="E192" s="483"/>
      <c r="F192" s="483"/>
      <c r="G192" s="402"/>
      <c r="H192" s="402"/>
      <c r="I192" s="402"/>
      <c r="J192" s="402"/>
      <c r="K192" s="402"/>
      <c r="L192" s="966"/>
    </row>
    <row r="193" spans="2:12" hidden="1" x14ac:dyDescent="0.2">
      <c r="B193" s="482"/>
      <c r="C193" s="483"/>
      <c r="D193" s="483"/>
      <c r="E193" s="483"/>
      <c r="F193" s="483"/>
      <c r="G193" s="402"/>
      <c r="H193" s="402"/>
      <c r="I193" s="402"/>
      <c r="J193" s="402"/>
      <c r="K193" s="402"/>
      <c r="L193" s="966"/>
    </row>
    <row r="194" spans="2:12" hidden="1" x14ac:dyDescent="0.2">
      <c r="B194" s="482"/>
      <c r="C194" s="483"/>
      <c r="D194" s="483"/>
      <c r="E194" s="483"/>
      <c r="F194" s="483"/>
      <c r="G194" s="402"/>
      <c r="H194" s="402"/>
      <c r="I194" s="402"/>
      <c r="J194" s="402"/>
      <c r="K194" s="402"/>
      <c r="L194" s="966"/>
    </row>
    <row r="195" spans="2:12" hidden="1" x14ac:dyDescent="0.2">
      <c r="B195" s="482"/>
      <c r="C195" s="483"/>
      <c r="D195" s="483"/>
      <c r="E195" s="483"/>
      <c r="F195" s="483"/>
      <c r="G195" s="402"/>
      <c r="H195" s="402"/>
      <c r="I195" s="402"/>
      <c r="J195" s="402"/>
      <c r="K195" s="402"/>
      <c r="L195" s="966"/>
    </row>
    <row r="196" spans="2:12" hidden="1" x14ac:dyDescent="0.2">
      <c r="B196" s="482"/>
      <c r="C196" s="483"/>
      <c r="D196" s="483"/>
      <c r="E196" s="483"/>
      <c r="F196" s="483"/>
      <c r="G196" s="402"/>
      <c r="H196" s="402"/>
      <c r="I196" s="402"/>
      <c r="J196" s="402"/>
      <c r="K196" s="402"/>
      <c r="L196" s="966"/>
    </row>
    <row r="197" spans="2:12" hidden="1" x14ac:dyDescent="0.2">
      <c r="B197" s="482"/>
      <c r="C197" s="483"/>
      <c r="D197" s="483"/>
      <c r="E197" s="483"/>
      <c r="F197" s="483"/>
      <c r="G197" s="402"/>
      <c r="H197" s="402"/>
      <c r="I197" s="402"/>
      <c r="J197" s="402"/>
      <c r="K197" s="402"/>
      <c r="L197" s="966"/>
    </row>
    <row r="198" spans="2:12" hidden="1" x14ac:dyDescent="0.2">
      <c r="B198" s="482"/>
      <c r="C198" s="483"/>
      <c r="D198" s="483"/>
      <c r="E198" s="483"/>
      <c r="F198" s="483"/>
      <c r="G198" s="402"/>
      <c r="H198" s="402"/>
      <c r="I198" s="402"/>
      <c r="J198" s="402"/>
      <c r="K198" s="402"/>
      <c r="L198" s="966"/>
    </row>
    <row r="199" spans="2:12" hidden="1" x14ac:dyDescent="0.2">
      <c r="B199" s="482"/>
      <c r="C199" s="483"/>
      <c r="D199" s="483"/>
      <c r="E199" s="483"/>
      <c r="F199" s="483"/>
      <c r="G199" s="402"/>
      <c r="H199" s="402"/>
      <c r="I199" s="402"/>
      <c r="J199" s="402"/>
      <c r="K199" s="402"/>
      <c r="L199" s="966"/>
    </row>
    <row r="200" spans="2:12" hidden="1" x14ac:dyDescent="0.2">
      <c r="B200" s="482"/>
      <c r="C200" s="483"/>
      <c r="D200" s="483"/>
      <c r="E200" s="483"/>
      <c r="F200" s="483"/>
      <c r="G200" s="402"/>
      <c r="H200" s="402"/>
      <c r="I200" s="402"/>
      <c r="J200" s="402"/>
      <c r="K200" s="402"/>
      <c r="L200" s="966"/>
    </row>
    <row r="201" spans="2:12" hidden="1" x14ac:dyDescent="0.2">
      <c r="B201" s="482"/>
      <c r="C201" s="483"/>
      <c r="D201" s="483"/>
      <c r="E201" s="483"/>
      <c r="F201" s="483"/>
      <c r="G201" s="402"/>
      <c r="H201" s="402"/>
      <c r="I201" s="402"/>
      <c r="J201" s="402"/>
      <c r="K201" s="402"/>
      <c r="L201" s="966"/>
    </row>
    <row r="202" spans="2:12" hidden="1" x14ac:dyDescent="0.2">
      <c r="B202" s="482"/>
      <c r="C202" s="483"/>
      <c r="D202" s="483"/>
      <c r="E202" s="483"/>
      <c r="F202" s="483"/>
      <c r="G202" s="402"/>
      <c r="H202" s="402"/>
      <c r="I202" s="402"/>
      <c r="J202" s="402"/>
      <c r="K202" s="402"/>
      <c r="L202" s="966"/>
    </row>
    <row r="203" spans="2:12" hidden="1" x14ac:dyDescent="0.2">
      <c r="B203" s="482"/>
      <c r="C203" s="483"/>
      <c r="D203" s="483"/>
      <c r="E203" s="483"/>
      <c r="F203" s="483"/>
      <c r="G203" s="402"/>
      <c r="H203" s="402"/>
      <c r="I203" s="402"/>
      <c r="J203" s="402"/>
      <c r="K203" s="402"/>
      <c r="L203" s="966"/>
    </row>
    <row r="204" spans="2:12" hidden="1" x14ac:dyDescent="0.2">
      <c r="B204" s="482"/>
      <c r="C204" s="483"/>
      <c r="D204" s="483"/>
      <c r="E204" s="483"/>
      <c r="F204" s="483"/>
      <c r="G204" s="402"/>
      <c r="H204" s="402"/>
      <c r="I204" s="402"/>
      <c r="J204" s="402"/>
      <c r="K204" s="402"/>
      <c r="L204" s="966"/>
    </row>
    <row r="205" spans="2:12" hidden="1" x14ac:dyDescent="0.2">
      <c r="B205" s="482"/>
      <c r="C205" s="483"/>
      <c r="D205" s="483"/>
      <c r="E205" s="483"/>
      <c r="F205" s="483"/>
      <c r="G205" s="402"/>
      <c r="H205" s="402"/>
      <c r="I205" s="402"/>
      <c r="J205" s="402"/>
      <c r="K205" s="402"/>
      <c r="L205" s="966"/>
    </row>
    <row r="206" spans="2:12" hidden="1" x14ac:dyDescent="0.2">
      <c r="B206" s="482"/>
      <c r="C206" s="483"/>
      <c r="D206" s="483"/>
      <c r="E206" s="483"/>
      <c r="F206" s="483"/>
      <c r="G206" s="402"/>
      <c r="H206" s="402"/>
      <c r="I206" s="402"/>
      <c r="J206" s="402"/>
      <c r="K206" s="402"/>
      <c r="L206" s="966"/>
    </row>
    <row r="207" spans="2:12" hidden="1" x14ac:dyDescent="0.2">
      <c r="B207" s="482"/>
      <c r="C207" s="483"/>
      <c r="D207" s="483"/>
      <c r="E207" s="483"/>
      <c r="F207" s="483"/>
      <c r="G207" s="402"/>
      <c r="H207" s="402"/>
      <c r="I207" s="402"/>
      <c r="J207" s="402"/>
      <c r="K207" s="402"/>
      <c r="L207" s="966"/>
    </row>
    <row r="208" spans="2:12" hidden="1" x14ac:dyDescent="0.2">
      <c r="B208" s="482"/>
      <c r="C208" s="483"/>
      <c r="D208" s="483"/>
      <c r="E208" s="483"/>
      <c r="F208" s="483"/>
      <c r="G208" s="402"/>
      <c r="H208" s="402"/>
      <c r="I208" s="402"/>
      <c r="J208" s="402"/>
      <c r="K208" s="402"/>
      <c r="L208" s="966"/>
    </row>
    <row r="209" spans="2:12" hidden="1" x14ac:dyDescent="0.2">
      <c r="B209" s="482"/>
      <c r="C209" s="483"/>
      <c r="D209" s="483"/>
      <c r="E209" s="483"/>
      <c r="F209" s="483"/>
      <c r="G209" s="402"/>
      <c r="H209" s="402"/>
      <c r="I209" s="402"/>
      <c r="J209" s="402"/>
      <c r="K209" s="402"/>
      <c r="L209" s="966"/>
    </row>
    <row r="210" spans="2:12" hidden="1" x14ac:dyDescent="0.2">
      <c r="B210" s="482"/>
      <c r="C210" s="483"/>
      <c r="D210" s="483"/>
      <c r="E210" s="483"/>
      <c r="F210" s="483"/>
      <c r="G210" s="402"/>
      <c r="H210" s="402"/>
      <c r="I210" s="402"/>
      <c r="J210" s="402"/>
      <c r="K210" s="402"/>
      <c r="L210" s="966"/>
    </row>
    <row r="211" spans="2:12" hidden="1" x14ac:dyDescent="0.2">
      <c r="B211" s="482"/>
      <c r="C211" s="483"/>
      <c r="D211" s="483"/>
      <c r="E211" s="483"/>
      <c r="F211" s="483"/>
      <c r="G211" s="402"/>
      <c r="H211" s="402"/>
      <c r="I211" s="402"/>
      <c r="J211" s="402"/>
      <c r="K211" s="402"/>
      <c r="L211" s="966"/>
    </row>
    <row r="212" spans="2:12" hidden="1" x14ac:dyDescent="0.2">
      <c r="B212" s="482"/>
      <c r="C212" s="483"/>
      <c r="D212" s="483"/>
      <c r="E212" s="483"/>
      <c r="F212" s="483"/>
      <c r="G212" s="402"/>
      <c r="H212" s="402"/>
      <c r="I212" s="402"/>
      <c r="J212" s="402"/>
      <c r="K212" s="402"/>
      <c r="L212" s="966"/>
    </row>
    <row r="213" spans="2:12" hidden="1" x14ac:dyDescent="0.2">
      <c r="B213" s="482"/>
      <c r="C213" s="483"/>
      <c r="D213" s="483"/>
      <c r="E213" s="483"/>
      <c r="F213" s="483"/>
      <c r="G213" s="402"/>
      <c r="H213" s="402"/>
      <c r="I213" s="402"/>
      <c r="J213" s="402"/>
      <c r="K213" s="402"/>
      <c r="L213" s="966"/>
    </row>
    <row r="214" spans="2:12" ht="14.25" x14ac:dyDescent="0.2">
      <c r="B214" s="482"/>
      <c r="C214" s="483"/>
      <c r="D214" s="483"/>
      <c r="E214" s="483"/>
      <c r="F214" s="1582" t="s">
        <v>1305</v>
      </c>
      <c r="G214" s="1583">
        <f>+'POA-1'!E17</f>
        <v>0</v>
      </c>
      <c r="H214" s="483"/>
      <c r="I214" s="483"/>
      <c r="J214" s="483"/>
      <c r="K214" s="483"/>
      <c r="L214" s="490"/>
    </row>
    <row r="215" spans="2:12" ht="13.5" thickBot="1" x14ac:dyDescent="0.25">
      <c r="B215" s="411"/>
      <c r="C215" s="412"/>
      <c r="D215" s="412"/>
      <c r="E215" s="412"/>
      <c r="F215" s="412"/>
      <c r="G215" s="412"/>
      <c r="H215" s="412"/>
      <c r="I215" s="412"/>
      <c r="J215" s="412"/>
      <c r="K215" s="412"/>
      <c r="L215" s="873"/>
    </row>
    <row r="216" spans="2:12" x14ac:dyDescent="0.2">
      <c r="E216" s="402"/>
      <c r="F216" s="402"/>
      <c r="G216" s="402"/>
      <c r="H216" s="402"/>
      <c r="I216" s="402"/>
      <c r="J216" s="402"/>
      <c r="K216" s="402"/>
      <c r="L216" s="402"/>
    </row>
    <row r="217" spans="2:12" x14ac:dyDescent="0.2">
      <c r="E217" s="402"/>
      <c r="F217" s="402"/>
      <c r="G217" s="402"/>
      <c r="H217" s="402"/>
      <c r="I217" s="402"/>
      <c r="J217" s="402"/>
      <c r="K217" s="402"/>
      <c r="L217" s="402"/>
    </row>
    <row r="218" spans="2:12" x14ac:dyDescent="0.2">
      <c r="E218" s="402"/>
      <c r="F218" s="402"/>
      <c r="G218" s="402"/>
      <c r="H218" s="402"/>
      <c r="I218" s="402"/>
      <c r="J218" s="402"/>
      <c r="K218" s="402"/>
      <c r="L218" s="402"/>
    </row>
    <row r="219" spans="2:12" x14ac:dyDescent="0.2">
      <c r="E219" s="402"/>
      <c r="F219" s="402"/>
      <c r="G219" s="402"/>
      <c r="H219" s="402"/>
      <c r="I219" s="402"/>
      <c r="J219" s="402"/>
      <c r="K219" s="402"/>
      <c r="L219" s="402"/>
    </row>
    <row r="220" spans="2:12" x14ac:dyDescent="0.2">
      <c r="E220" s="402"/>
      <c r="F220" s="402"/>
      <c r="G220" s="402"/>
      <c r="H220" s="402"/>
      <c r="I220" s="402"/>
      <c r="J220" s="402"/>
      <c r="K220" s="402"/>
      <c r="L220" s="402"/>
    </row>
    <row r="221" spans="2:12" x14ac:dyDescent="0.2">
      <c r="E221" s="402"/>
      <c r="F221" s="402"/>
      <c r="G221" s="402"/>
      <c r="H221" s="402"/>
      <c r="I221" s="402"/>
      <c r="J221" s="402"/>
      <c r="K221" s="402"/>
      <c r="L221" s="402"/>
    </row>
    <row r="222" spans="2:12" x14ac:dyDescent="0.2">
      <c r="E222" s="402"/>
      <c r="F222" s="402"/>
      <c r="G222" s="402"/>
      <c r="H222" s="402"/>
      <c r="I222" s="402"/>
      <c r="J222" s="402"/>
      <c r="K222" s="402"/>
      <c r="L222" s="402"/>
    </row>
    <row r="223" spans="2:12" x14ac:dyDescent="0.2">
      <c r="E223" s="402"/>
      <c r="F223" s="402"/>
      <c r="G223" s="402"/>
      <c r="H223" s="402"/>
      <c r="I223" s="402"/>
      <c r="J223" s="402"/>
      <c r="K223" s="402"/>
      <c r="L223" s="402"/>
    </row>
    <row r="224" spans="2:12" x14ac:dyDescent="0.2">
      <c r="E224" s="402"/>
      <c r="F224" s="402"/>
      <c r="G224" s="402"/>
      <c r="H224" s="402"/>
      <c r="I224" s="402"/>
      <c r="J224" s="402"/>
      <c r="K224" s="402"/>
      <c r="L224" s="402"/>
    </row>
    <row r="225" spans="5:12" x14ac:dyDescent="0.2">
      <c r="E225" s="402"/>
      <c r="F225" s="402"/>
      <c r="G225" s="402"/>
      <c r="H225" s="402"/>
      <c r="I225" s="402"/>
      <c r="J225" s="402"/>
      <c r="K225" s="402"/>
      <c r="L225" s="402"/>
    </row>
    <row r="226" spans="5:12" x14ac:dyDescent="0.2">
      <c r="E226" s="402"/>
      <c r="F226" s="402"/>
      <c r="G226" s="402"/>
      <c r="H226" s="402"/>
      <c r="I226" s="402"/>
      <c r="J226" s="402"/>
      <c r="K226" s="402"/>
      <c r="L226" s="402"/>
    </row>
    <row r="227" spans="5:12" x14ac:dyDescent="0.2">
      <c r="E227" s="402"/>
      <c r="F227" s="402"/>
      <c r="G227" s="402"/>
      <c r="H227" s="402"/>
      <c r="I227" s="402"/>
      <c r="J227" s="402"/>
      <c r="K227" s="402"/>
      <c r="L227" s="402"/>
    </row>
    <row r="228" spans="5:12" x14ac:dyDescent="0.2">
      <c r="E228" s="402"/>
      <c r="F228" s="402"/>
      <c r="G228" s="402"/>
      <c r="H228" s="402"/>
      <c r="I228" s="402"/>
      <c r="J228" s="402"/>
      <c r="K228" s="402"/>
      <c r="L228" s="402"/>
    </row>
    <row r="229" spans="5:12" x14ac:dyDescent="0.2">
      <c r="E229" s="402"/>
      <c r="F229" s="402"/>
      <c r="G229" s="402"/>
      <c r="H229" s="402"/>
      <c r="I229" s="402"/>
      <c r="J229" s="402"/>
      <c r="K229" s="402"/>
      <c r="L229" s="402"/>
    </row>
    <row r="230" spans="5:12" x14ac:dyDescent="0.2">
      <c r="E230" s="402"/>
      <c r="F230" s="402"/>
      <c r="G230" s="402"/>
      <c r="H230" s="402"/>
      <c r="I230" s="402"/>
      <c r="J230" s="402"/>
      <c r="K230" s="402"/>
      <c r="L230" s="402"/>
    </row>
    <row r="231" spans="5:12" x14ac:dyDescent="0.2">
      <c r="E231" s="402"/>
      <c r="F231" s="402"/>
      <c r="G231" s="402"/>
      <c r="H231" s="402"/>
      <c r="I231" s="402"/>
      <c r="J231" s="402"/>
      <c r="K231" s="402"/>
      <c r="L231" s="402"/>
    </row>
    <row r="232" spans="5:12" x14ac:dyDescent="0.2">
      <c r="E232" s="402"/>
      <c r="F232" s="402"/>
      <c r="G232" s="402"/>
      <c r="H232" s="402"/>
      <c r="I232" s="402"/>
      <c r="J232" s="402"/>
      <c r="K232" s="402"/>
      <c r="L232" s="402"/>
    </row>
    <row r="233" spans="5:12" x14ac:dyDescent="0.2">
      <c r="E233" s="402"/>
      <c r="F233" s="402"/>
      <c r="G233" s="402"/>
      <c r="H233" s="402"/>
      <c r="I233" s="402"/>
      <c r="J233" s="402"/>
      <c r="K233" s="402"/>
      <c r="L233" s="402"/>
    </row>
    <row r="234" spans="5:12" x14ac:dyDescent="0.2">
      <c r="E234" s="402"/>
      <c r="F234" s="402"/>
      <c r="G234" s="402"/>
      <c r="H234" s="402"/>
      <c r="I234" s="402"/>
      <c r="J234" s="402"/>
      <c r="K234" s="402"/>
      <c r="L234" s="402"/>
    </row>
    <row r="235" spans="5:12" x14ac:dyDescent="0.2">
      <c r="E235" s="402"/>
      <c r="F235" s="402"/>
      <c r="G235" s="402"/>
      <c r="H235" s="402"/>
      <c r="I235" s="402"/>
      <c r="J235" s="402"/>
      <c r="K235" s="402"/>
      <c r="L235" s="402"/>
    </row>
    <row r="236" spans="5:12" x14ac:dyDescent="0.2">
      <c r="E236" s="402"/>
      <c r="F236" s="402"/>
      <c r="G236" s="402"/>
      <c r="H236" s="402"/>
      <c r="I236" s="402"/>
      <c r="J236" s="402"/>
      <c r="K236" s="402"/>
      <c r="L236" s="402"/>
    </row>
    <row r="237" spans="5:12" x14ac:dyDescent="0.2">
      <c r="E237" s="402"/>
      <c r="F237" s="402"/>
      <c r="G237" s="402"/>
      <c r="H237" s="402"/>
      <c r="I237" s="402"/>
      <c r="J237" s="402"/>
      <c r="K237" s="402"/>
      <c r="L237" s="402"/>
    </row>
    <row r="238" spans="5:12" x14ac:dyDescent="0.2">
      <c r="E238" s="402"/>
      <c r="F238" s="402"/>
      <c r="G238" s="402"/>
      <c r="H238" s="402"/>
      <c r="I238" s="402"/>
      <c r="J238" s="402"/>
      <c r="K238" s="402"/>
      <c r="L238" s="402"/>
    </row>
    <row r="239" spans="5:12" x14ac:dyDescent="0.2">
      <c r="E239" s="402"/>
      <c r="F239" s="402"/>
      <c r="G239" s="402"/>
      <c r="H239" s="402"/>
      <c r="I239" s="402"/>
      <c r="J239" s="402"/>
      <c r="K239" s="402"/>
      <c r="L239" s="402"/>
    </row>
    <row r="240" spans="5:12" x14ac:dyDescent="0.2">
      <c r="E240" s="402"/>
      <c r="F240" s="402"/>
      <c r="G240" s="402"/>
      <c r="H240" s="402"/>
      <c r="I240" s="402"/>
      <c r="J240" s="402"/>
      <c r="K240" s="402"/>
      <c r="L240" s="402"/>
    </row>
    <row r="241" spans="5:12" x14ac:dyDescent="0.2">
      <c r="E241" s="402"/>
      <c r="F241" s="402"/>
      <c r="G241" s="402"/>
      <c r="H241" s="402"/>
      <c r="I241" s="402"/>
      <c r="J241" s="402"/>
      <c r="K241" s="402"/>
      <c r="L241" s="402"/>
    </row>
    <row r="242" spans="5:12" x14ac:dyDescent="0.2">
      <c r="E242" s="402"/>
      <c r="F242" s="402"/>
      <c r="G242" s="402"/>
      <c r="H242" s="402"/>
      <c r="I242" s="402"/>
      <c r="J242" s="402"/>
      <c r="K242" s="402"/>
      <c r="L242" s="402"/>
    </row>
    <row r="243" spans="5:12" x14ac:dyDescent="0.2">
      <c r="E243" s="402"/>
      <c r="F243" s="402"/>
      <c r="G243" s="402"/>
      <c r="H243" s="402"/>
      <c r="I243" s="402"/>
      <c r="J243" s="402"/>
      <c r="K243" s="402"/>
      <c r="L243" s="402"/>
    </row>
    <row r="244" spans="5:12" x14ac:dyDescent="0.2">
      <c r="E244" s="402"/>
      <c r="F244" s="402"/>
      <c r="G244" s="402"/>
      <c r="H244" s="402"/>
      <c r="I244" s="402"/>
      <c r="J244" s="402"/>
      <c r="K244" s="402"/>
      <c r="L244" s="402"/>
    </row>
    <row r="245" spans="5:12" x14ac:dyDescent="0.2">
      <c r="E245" s="402"/>
      <c r="F245" s="402"/>
      <c r="G245" s="402"/>
      <c r="H245" s="402"/>
      <c r="I245" s="402"/>
      <c r="J245" s="402"/>
      <c r="K245" s="402"/>
      <c r="L245" s="402"/>
    </row>
    <row r="246" spans="5:12" x14ac:dyDescent="0.2">
      <c r="E246" s="402"/>
      <c r="F246" s="402"/>
      <c r="G246" s="402"/>
      <c r="H246" s="402"/>
      <c r="I246" s="402"/>
      <c r="J246" s="402"/>
      <c r="K246" s="402"/>
      <c r="L246" s="402"/>
    </row>
    <row r="247" spans="5:12" x14ac:dyDescent="0.2">
      <c r="E247" s="402"/>
      <c r="F247" s="402"/>
      <c r="G247" s="402"/>
      <c r="H247" s="402"/>
      <c r="I247" s="402"/>
      <c r="J247" s="402"/>
      <c r="K247" s="402"/>
      <c r="L247" s="402"/>
    </row>
    <row r="248" spans="5:12" x14ac:dyDescent="0.2">
      <c r="E248" s="402"/>
      <c r="F248" s="402"/>
      <c r="G248" s="402"/>
      <c r="H248" s="402"/>
      <c r="I248" s="402"/>
      <c r="J248" s="402"/>
      <c r="K248" s="402"/>
      <c r="L248" s="402"/>
    </row>
    <row r="249" spans="5:12" x14ac:dyDescent="0.2">
      <c r="E249" s="402"/>
      <c r="F249" s="402"/>
      <c r="G249" s="402"/>
      <c r="H249" s="402"/>
      <c r="I249" s="402"/>
      <c r="J249" s="402"/>
      <c r="K249" s="402"/>
      <c r="L249" s="402"/>
    </row>
    <row r="250" spans="5:12" x14ac:dyDescent="0.2">
      <c r="E250" s="402"/>
      <c r="F250" s="402"/>
      <c r="G250" s="402"/>
      <c r="H250" s="402"/>
      <c r="I250" s="402"/>
      <c r="J250" s="402"/>
      <c r="K250" s="402"/>
      <c r="L250" s="402"/>
    </row>
    <row r="251" spans="5:12" x14ac:dyDescent="0.2">
      <c r="E251" s="402"/>
      <c r="F251" s="402"/>
      <c r="G251" s="402"/>
      <c r="H251" s="402"/>
      <c r="I251" s="402"/>
      <c r="J251" s="402"/>
      <c r="K251" s="402"/>
      <c r="L251" s="402"/>
    </row>
    <row r="252" spans="5:12" x14ac:dyDescent="0.2">
      <c r="E252" s="402"/>
      <c r="F252" s="402"/>
      <c r="G252" s="402"/>
      <c r="H252" s="402"/>
      <c r="I252" s="402"/>
      <c r="J252" s="402"/>
      <c r="K252" s="402"/>
      <c r="L252" s="402"/>
    </row>
    <row r="253" spans="5:12" x14ac:dyDescent="0.2">
      <c r="E253" s="402"/>
      <c r="F253" s="402"/>
      <c r="G253" s="402"/>
      <c r="H253" s="402"/>
      <c r="I253" s="402"/>
      <c r="J253" s="402"/>
      <c r="K253" s="402"/>
      <c r="L253" s="402"/>
    </row>
    <row r="254" spans="5:12" x14ac:dyDescent="0.2">
      <c r="E254" s="402"/>
      <c r="F254" s="402"/>
      <c r="G254" s="402"/>
      <c r="H254" s="402"/>
      <c r="I254" s="402"/>
      <c r="J254" s="402"/>
      <c r="K254" s="402"/>
      <c r="L254" s="402"/>
    </row>
    <row r="255" spans="5:12" x14ac:dyDescent="0.2">
      <c r="E255" s="402"/>
      <c r="F255" s="402"/>
      <c r="G255" s="402"/>
      <c r="H255" s="402"/>
      <c r="I255" s="402"/>
      <c r="J255" s="402"/>
      <c r="K255" s="402"/>
      <c r="L255" s="402"/>
    </row>
    <row r="256" spans="5:12" x14ac:dyDescent="0.2">
      <c r="E256" s="402"/>
      <c r="F256" s="402"/>
      <c r="G256" s="402"/>
      <c r="H256" s="402"/>
      <c r="I256" s="402"/>
      <c r="J256" s="402"/>
      <c r="K256" s="402"/>
      <c r="L256" s="402"/>
    </row>
    <row r="257" spans="5:12" x14ac:dyDescent="0.2">
      <c r="E257" s="402"/>
      <c r="F257" s="402"/>
      <c r="G257" s="402"/>
      <c r="H257" s="402"/>
      <c r="I257" s="402"/>
      <c r="J257" s="402"/>
      <c r="K257" s="402"/>
      <c r="L257" s="402"/>
    </row>
    <row r="258" spans="5:12" x14ac:dyDescent="0.2">
      <c r="E258" s="402"/>
      <c r="F258" s="402"/>
      <c r="G258" s="402"/>
      <c r="H258" s="402"/>
      <c r="I258" s="402"/>
      <c r="J258" s="402"/>
      <c r="K258" s="402"/>
      <c r="L258" s="402"/>
    </row>
    <row r="259" spans="5:12" x14ac:dyDescent="0.2">
      <c r="E259" s="402"/>
      <c r="F259" s="402"/>
      <c r="G259" s="402"/>
      <c r="H259" s="402"/>
      <c r="I259" s="402"/>
      <c r="J259" s="402"/>
      <c r="K259" s="402"/>
      <c r="L259" s="402"/>
    </row>
    <row r="260" spans="5:12" x14ac:dyDescent="0.2">
      <c r="E260" s="402"/>
      <c r="F260" s="402"/>
      <c r="G260" s="402"/>
      <c r="H260" s="402"/>
      <c r="I260" s="402"/>
      <c r="J260" s="402"/>
      <c r="K260" s="402"/>
      <c r="L260" s="402"/>
    </row>
    <row r="261" spans="5:12" x14ac:dyDescent="0.2">
      <c r="E261" s="402"/>
      <c r="F261" s="402"/>
      <c r="G261" s="402"/>
      <c r="H261" s="402"/>
      <c r="I261" s="402"/>
      <c r="J261" s="402"/>
      <c r="K261" s="402"/>
      <c r="L261" s="402"/>
    </row>
    <row r="262" spans="5:12" x14ac:dyDescent="0.2">
      <c r="E262" s="402"/>
      <c r="F262" s="402"/>
      <c r="G262" s="402"/>
      <c r="H262" s="402"/>
      <c r="I262" s="402"/>
      <c r="J262" s="402"/>
      <c r="K262" s="402"/>
      <c r="L262" s="402"/>
    </row>
    <row r="263" spans="5:12" x14ac:dyDescent="0.2">
      <c r="E263" s="402"/>
      <c r="F263" s="402"/>
      <c r="G263" s="402"/>
      <c r="H263" s="402"/>
      <c r="I263" s="402"/>
      <c r="J263" s="402"/>
      <c r="K263" s="402"/>
      <c r="L263" s="402"/>
    </row>
    <row r="264" spans="5:12" x14ac:dyDescent="0.2">
      <c r="E264" s="402"/>
      <c r="F264" s="402"/>
      <c r="G264" s="402"/>
      <c r="H264" s="402"/>
      <c r="I264" s="402"/>
      <c r="J264" s="402"/>
      <c r="K264" s="402"/>
      <c r="L264" s="402"/>
    </row>
    <row r="265" spans="5:12" x14ac:dyDescent="0.2">
      <c r="E265" s="402"/>
      <c r="F265" s="402"/>
      <c r="G265" s="402"/>
      <c r="H265" s="402"/>
      <c r="I265" s="402"/>
      <c r="J265" s="402"/>
      <c r="K265" s="402"/>
      <c r="L265" s="402"/>
    </row>
    <row r="266" spans="5:12" x14ac:dyDescent="0.2">
      <c r="E266" s="402"/>
      <c r="F266" s="402"/>
      <c r="G266" s="402"/>
      <c r="H266" s="402"/>
      <c r="I266" s="402"/>
      <c r="J266" s="402"/>
      <c r="K266" s="402"/>
      <c r="L266" s="402"/>
    </row>
    <row r="267" spans="5:12" x14ac:dyDescent="0.2">
      <c r="E267" s="402"/>
      <c r="F267" s="402"/>
      <c r="G267" s="402"/>
      <c r="H267" s="402"/>
      <c r="I267" s="402"/>
      <c r="J267" s="402"/>
      <c r="K267" s="402"/>
      <c r="L267" s="402"/>
    </row>
    <row r="268" spans="5:12" x14ac:dyDescent="0.2">
      <c r="E268" s="402"/>
      <c r="F268" s="402"/>
      <c r="G268" s="402"/>
      <c r="H268" s="402"/>
      <c r="I268" s="402"/>
      <c r="J268" s="402"/>
      <c r="K268" s="402"/>
      <c r="L268" s="402"/>
    </row>
    <row r="269" spans="5:12" x14ac:dyDescent="0.2">
      <c r="E269" s="402"/>
      <c r="F269" s="402"/>
      <c r="G269" s="402"/>
      <c r="H269" s="402"/>
      <c r="I269" s="402"/>
      <c r="J269" s="402"/>
      <c r="K269" s="402"/>
      <c r="L269" s="402"/>
    </row>
    <row r="270" spans="5:12" x14ac:dyDescent="0.2">
      <c r="E270" s="402"/>
      <c r="F270" s="402"/>
      <c r="G270" s="402"/>
      <c r="H270" s="402"/>
      <c r="I270" s="402"/>
      <c r="J270" s="402"/>
      <c r="K270" s="402"/>
      <c r="L270" s="402"/>
    </row>
    <row r="271" spans="5:12" x14ac:dyDescent="0.2">
      <c r="E271" s="402"/>
      <c r="F271" s="402"/>
      <c r="G271" s="402"/>
      <c r="H271" s="402"/>
      <c r="I271" s="402"/>
      <c r="J271" s="402"/>
      <c r="K271" s="402"/>
      <c r="L271" s="402"/>
    </row>
    <row r="272" spans="5:12" x14ac:dyDescent="0.2">
      <c r="E272" s="402"/>
      <c r="F272" s="402"/>
      <c r="G272" s="402"/>
      <c r="H272" s="402"/>
      <c r="I272" s="402"/>
      <c r="J272" s="402"/>
      <c r="K272" s="402"/>
      <c r="L272" s="402"/>
    </row>
    <row r="273" spans="5:12" x14ac:dyDescent="0.2">
      <c r="E273" s="402"/>
      <c r="F273" s="402"/>
      <c r="G273" s="402"/>
      <c r="H273" s="402"/>
      <c r="I273" s="402"/>
      <c r="J273" s="402"/>
      <c r="K273" s="402"/>
      <c r="L273" s="402"/>
    </row>
    <row r="274" spans="5:12" x14ac:dyDescent="0.2">
      <c r="E274" s="402"/>
      <c r="F274" s="402"/>
      <c r="G274" s="402"/>
      <c r="H274" s="402"/>
      <c r="I274" s="402"/>
      <c r="J274" s="402"/>
      <c r="K274" s="402"/>
      <c r="L274" s="402"/>
    </row>
    <row r="275" spans="5:12" x14ac:dyDescent="0.2">
      <c r="E275" s="402"/>
      <c r="F275" s="402"/>
      <c r="G275" s="402"/>
      <c r="H275" s="402"/>
      <c r="I275" s="402"/>
      <c r="J275" s="402"/>
      <c r="K275" s="402"/>
      <c r="L275" s="402"/>
    </row>
    <row r="276" spans="5:12" x14ac:dyDescent="0.2">
      <c r="E276" s="402"/>
      <c r="F276" s="402"/>
      <c r="G276" s="402"/>
      <c r="H276" s="402"/>
      <c r="I276" s="402"/>
      <c r="J276" s="402"/>
      <c r="K276" s="402"/>
      <c r="L276" s="402"/>
    </row>
    <row r="277" spans="5:12" x14ac:dyDescent="0.2">
      <c r="E277" s="402"/>
      <c r="F277" s="402"/>
      <c r="G277" s="402"/>
      <c r="H277" s="402"/>
      <c r="I277" s="402"/>
      <c r="J277" s="402"/>
      <c r="K277" s="402"/>
      <c r="L277" s="402"/>
    </row>
    <row r="278" spans="5:12" x14ac:dyDescent="0.2">
      <c r="E278" s="402"/>
      <c r="F278" s="402"/>
      <c r="G278" s="402"/>
      <c r="H278" s="402"/>
      <c r="I278" s="402"/>
      <c r="J278" s="402"/>
      <c r="K278" s="402"/>
      <c r="L278" s="402"/>
    </row>
    <row r="279" spans="5:12" x14ac:dyDescent="0.2">
      <c r="E279" s="402"/>
      <c r="F279" s="402"/>
      <c r="G279" s="402"/>
      <c r="H279" s="402"/>
      <c r="I279" s="402"/>
      <c r="J279" s="402"/>
      <c r="K279" s="402"/>
      <c r="L279" s="402"/>
    </row>
    <row r="280" spans="5:12" x14ac:dyDescent="0.2">
      <c r="E280" s="402"/>
      <c r="F280" s="402"/>
      <c r="G280" s="402"/>
      <c r="H280" s="402"/>
      <c r="I280" s="402"/>
      <c r="J280" s="402"/>
      <c r="K280" s="402"/>
      <c r="L280" s="402"/>
    </row>
    <row r="281" spans="5:12" x14ac:dyDescent="0.2">
      <c r="E281" s="402"/>
      <c r="F281" s="402"/>
      <c r="G281" s="402"/>
      <c r="H281" s="402"/>
      <c r="I281" s="402"/>
      <c r="J281" s="402"/>
      <c r="K281" s="402"/>
      <c r="L281" s="402"/>
    </row>
    <row r="282" spans="5:12" x14ac:dyDescent="0.2">
      <c r="E282" s="402"/>
      <c r="F282" s="402"/>
      <c r="G282" s="402"/>
      <c r="H282" s="402"/>
      <c r="I282" s="402"/>
      <c r="J282" s="402"/>
      <c r="K282" s="402"/>
      <c r="L282" s="402"/>
    </row>
    <row r="283" spans="5:12" x14ac:dyDescent="0.2">
      <c r="E283" s="402"/>
      <c r="F283" s="402"/>
      <c r="G283" s="402"/>
      <c r="H283" s="402"/>
      <c r="I283" s="402"/>
      <c r="J283" s="402"/>
      <c r="K283" s="402"/>
      <c r="L283" s="402"/>
    </row>
    <row r="284" spans="5:12" x14ac:dyDescent="0.2">
      <c r="E284" s="402"/>
      <c r="F284" s="402"/>
      <c r="G284" s="402"/>
      <c r="H284" s="402"/>
      <c r="I284" s="402"/>
      <c r="J284" s="402"/>
      <c r="K284" s="402"/>
      <c r="L284" s="402"/>
    </row>
    <row r="285" spans="5:12" x14ac:dyDescent="0.2">
      <c r="E285" s="402"/>
      <c r="F285" s="402"/>
      <c r="G285" s="402"/>
      <c r="H285" s="402"/>
      <c r="I285" s="402"/>
      <c r="J285" s="402"/>
      <c r="K285" s="402"/>
      <c r="L285" s="402"/>
    </row>
    <row r="286" spans="5:12" x14ac:dyDescent="0.2">
      <c r="E286" s="402"/>
      <c r="F286" s="402"/>
      <c r="G286" s="402"/>
      <c r="H286" s="402"/>
      <c r="I286" s="402"/>
      <c r="J286" s="402"/>
      <c r="K286" s="402"/>
      <c r="L286" s="402"/>
    </row>
    <row r="287" spans="5:12" x14ac:dyDescent="0.2">
      <c r="E287" s="402"/>
      <c r="F287" s="402"/>
      <c r="G287" s="402"/>
      <c r="H287" s="402"/>
      <c r="I287" s="402"/>
      <c r="J287" s="402"/>
      <c r="K287" s="402"/>
      <c r="L287" s="402"/>
    </row>
    <row r="288" spans="5:12" x14ac:dyDescent="0.2">
      <c r="E288" s="402"/>
      <c r="F288" s="402"/>
      <c r="G288" s="402"/>
      <c r="H288" s="402"/>
      <c r="I288" s="402"/>
      <c r="J288" s="402"/>
      <c r="K288" s="402"/>
      <c r="L288" s="402"/>
    </row>
    <row r="289" spans="5:12" x14ac:dyDescent="0.2">
      <c r="E289" s="402"/>
      <c r="F289" s="402"/>
      <c r="G289" s="402"/>
      <c r="H289" s="402"/>
      <c r="I289" s="402"/>
      <c r="J289" s="402"/>
      <c r="K289" s="402"/>
      <c r="L289" s="402"/>
    </row>
    <row r="290" spans="5:12" x14ac:dyDescent="0.2">
      <c r="E290" s="402"/>
      <c r="F290" s="402"/>
      <c r="G290" s="402"/>
      <c r="H290" s="402"/>
      <c r="I290" s="402"/>
      <c r="J290" s="402"/>
      <c r="K290" s="402"/>
      <c r="L290" s="402"/>
    </row>
    <row r="291" spans="5:12" x14ac:dyDescent="0.2">
      <c r="E291" s="402"/>
      <c r="F291" s="402"/>
      <c r="G291" s="402"/>
      <c r="H291" s="402"/>
      <c r="I291" s="402"/>
      <c r="J291" s="402"/>
      <c r="K291" s="402"/>
      <c r="L291" s="402"/>
    </row>
    <row r="292" spans="5:12" x14ac:dyDescent="0.2">
      <c r="E292" s="402"/>
      <c r="F292" s="402"/>
      <c r="G292" s="402"/>
      <c r="H292" s="402"/>
      <c r="I292" s="402"/>
      <c r="J292" s="402"/>
      <c r="K292" s="402"/>
      <c r="L292" s="402"/>
    </row>
    <row r="293" spans="5:12" x14ac:dyDescent="0.2">
      <c r="E293" s="402"/>
      <c r="F293" s="402"/>
      <c r="G293" s="402"/>
      <c r="H293" s="402"/>
      <c r="I293" s="402"/>
      <c r="J293" s="402"/>
      <c r="K293" s="402"/>
      <c r="L293" s="402"/>
    </row>
    <row r="294" spans="5:12" x14ac:dyDescent="0.2">
      <c r="E294" s="402"/>
      <c r="F294" s="402"/>
      <c r="G294" s="402"/>
      <c r="H294" s="402"/>
      <c r="I294" s="402"/>
      <c r="J294" s="402"/>
      <c r="K294" s="402"/>
      <c r="L294" s="402"/>
    </row>
    <row r="295" spans="5:12" x14ac:dyDescent="0.2">
      <c r="E295" s="402"/>
      <c r="F295" s="402"/>
      <c r="G295" s="402"/>
      <c r="H295" s="402"/>
      <c r="I295" s="402"/>
      <c r="J295" s="402"/>
      <c r="K295" s="402"/>
      <c r="L295" s="402"/>
    </row>
    <row r="296" spans="5:12" x14ac:dyDescent="0.2">
      <c r="E296" s="402"/>
      <c r="F296" s="402"/>
      <c r="G296" s="402"/>
      <c r="H296" s="402"/>
      <c r="I296" s="402"/>
      <c r="J296" s="402"/>
      <c r="K296" s="402"/>
      <c r="L296" s="402"/>
    </row>
    <row r="297" spans="5:12" x14ac:dyDescent="0.2">
      <c r="E297" s="402"/>
      <c r="F297" s="402"/>
      <c r="G297" s="402"/>
      <c r="H297" s="402"/>
      <c r="I297" s="402"/>
      <c r="J297" s="402"/>
      <c r="K297" s="402"/>
      <c r="L297" s="402"/>
    </row>
    <row r="298" spans="5:12" x14ac:dyDescent="0.2">
      <c r="E298" s="402"/>
      <c r="F298" s="402"/>
      <c r="G298" s="402"/>
      <c r="H298" s="402"/>
      <c r="I298" s="402"/>
      <c r="J298" s="402"/>
      <c r="K298" s="402"/>
      <c r="L298" s="402"/>
    </row>
    <row r="299" spans="5:12" x14ac:dyDescent="0.2">
      <c r="E299" s="402"/>
      <c r="F299" s="402"/>
      <c r="G299" s="402"/>
      <c r="H299" s="402"/>
      <c r="I299" s="402"/>
      <c r="J299" s="402"/>
      <c r="K299" s="402"/>
      <c r="L299" s="402"/>
    </row>
    <row r="300" spans="5:12" x14ac:dyDescent="0.2">
      <c r="E300" s="402"/>
      <c r="F300" s="402"/>
      <c r="G300" s="402"/>
      <c r="H300" s="402"/>
      <c r="I300" s="402"/>
      <c r="J300" s="402"/>
      <c r="K300" s="402"/>
      <c r="L300" s="402"/>
    </row>
    <row r="301" spans="5:12" x14ac:dyDescent="0.2">
      <c r="E301" s="402"/>
      <c r="F301" s="402"/>
      <c r="G301" s="402"/>
      <c r="H301" s="402"/>
      <c r="I301" s="402"/>
      <c r="J301" s="402"/>
      <c r="K301" s="402"/>
      <c r="L301" s="402"/>
    </row>
    <row r="302" spans="5:12" x14ac:dyDescent="0.2">
      <c r="E302" s="402"/>
      <c r="F302" s="402"/>
      <c r="G302" s="402"/>
      <c r="H302" s="402"/>
      <c r="I302" s="402"/>
      <c r="J302" s="402"/>
      <c r="K302" s="402"/>
      <c r="L302" s="402"/>
    </row>
    <row r="303" spans="5:12" x14ac:dyDescent="0.2">
      <c r="E303" s="402"/>
      <c r="F303" s="402"/>
      <c r="G303" s="402"/>
      <c r="H303" s="402"/>
      <c r="I303" s="402"/>
      <c r="J303" s="402"/>
      <c r="K303" s="402"/>
      <c r="L303" s="402"/>
    </row>
    <row r="304" spans="5:12" x14ac:dyDescent="0.2">
      <c r="E304" s="402"/>
      <c r="F304" s="402"/>
      <c r="G304" s="402"/>
      <c r="H304" s="402"/>
      <c r="I304" s="402"/>
      <c r="J304" s="402"/>
      <c r="K304" s="402"/>
      <c r="L304" s="402"/>
    </row>
    <row r="305" spans="5:12" x14ac:dyDescent="0.2">
      <c r="E305" s="402"/>
      <c r="F305" s="402"/>
      <c r="G305" s="402"/>
      <c r="H305" s="402"/>
      <c r="I305" s="402"/>
      <c r="J305" s="402"/>
      <c r="K305" s="402"/>
      <c r="L305" s="402"/>
    </row>
    <row r="306" spans="5:12" x14ac:dyDescent="0.2">
      <c r="E306" s="402"/>
      <c r="F306" s="402"/>
      <c r="G306" s="402"/>
      <c r="H306" s="402"/>
      <c r="I306" s="402"/>
      <c r="J306" s="402"/>
      <c r="K306" s="402"/>
      <c r="L306" s="402"/>
    </row>
    <row r="307" spans="5:12" x14ac:dyDescent="0.2">
      <c r="E307" s="402"/>
      <c r="F307" s="402"/>
      <c r="G307" s="402"/>
      <c r="H307" s="402"/>
      <c r="I307" s="402"/>
      <c r="J307" s="402"/>
      <c r="K307" s="402"/>
      <c r="L307" s="402"/>
    </row>
    <row r="308" spans="5:12" x14ac:dyDescent="0.2">
      <c r="E308" s="402"/>
      <c r="F308" s="402"/>
      <c r="G308" s="402"/>
      <c r="H308" s="402"/>
      <c r="I308" s="402"/>
      <c r="J308" s="402"/>
      <c r="K308" s="402"/>
      <c r="L308" s="402"/>
    </row>
    <row r="309" spans="5:12" x14ac:dyDescent="0.2">
      <c r="E309" s="402"/>
      <c r="F309" s="402"/>
      <c r="G309" s="402"/>
      <c r="H309" s="402"/>
      <c r="I309" s="402"/>
      <c r="J309" s="402"/>
      <c r="K309" s="402"/>
      <c r="L309" s="402"/>
    </row>
    <row r="310" spans="5:12" x14ac:dyDescent="0.2">
      <c r="E310" s="402"/>
      <c r="F310" s="402"/>
      <c r="G310" s="402"/>
      <c r="H310" s="402"/>
      <c r="I310" s="402"/>
      <c r="J310" s="402"/>
      <c r="K310" s="402"/>
      <c r="L310" s="402"/>
    </row>
    <row r="311" spans="5:12" x14ac:dyDescent="0.2">
      <c r="E311" s="402"/>
      <c r="F311" s="402"/>
      <c r="G311" s="402"/>
      <c r="H311" s="402"/>
      <c r="I311" s="402"/>
      <c r="J311" s="402"/>
      <c r="K311" s="402"/>
      <c r="L311" s="402"/>
    </row>
    <row r="312" spans="5:12" x14ac:dyDescent="0.2">
      <c r="E312" s="402"/>
      <c r="F312" s="402"/>
      <c r="G312" s="402"/>
      <c r="H312" s="402"/>
      <c r="I312" s="402"/>
      <c r="J312" s="402"/>
      <c r="K312" s="402"/>
      <c r="L312" s="402"/>
    </row>
    <row r="313" spans="5:12" x14ac:dyDescent="0.2">
      <c r="E313" s="402"/>
      <c r="F313" s="402"/>
      <c r="G313" s="402"/>
      <c r="H313" s="402"/>
      <c r="I313" s="402"/>
      <c r="J313" s="402"/>
      <c r="K313" s="402"/>
      <c r="L313" s="402"/>
    </row>
    <row r="314" spans="5:12" x14ac:dyDescent="0.2">
      <c r="E314" s="402"/>
      <c r="F314" s="402"/>
      <c r="G314" s="402"/>
      <c r="H314" s="402"/>
      <c r="I314" s="402"/>
      <c r="J314" s="402"/>
      <c r="K314" s="402"/>
      <c r="L314" s="402"/>
    </row>
    <row r="315" spans="5:12" x14ac:dyDescent="0.2">
      <c r="E315" s="402"/>
      <c r="F315" s="402"/>
      <c r="G315" s="402"/>
      <c r="H315" s="402"/>
      <c r="I315" s="402"/>
      <c r="J315" s="402"/>
      <c r="K315" s="402"/>
      <c r="L315" s="402"/>
    </row>
    <row r="316" spans="5:12" x14ac:dyDescent="0.2">
      <c r="E316" s="402"/>
      <c r="F316" s="402"/>
      <c r="G316" s="402"/>
      <c r="H316" s="402"/>
      <c r="I316" s="402"/>
      <c r="J316" s="402"/>
      <c r="K316" s="402"/>
      <c r="L316" s="402"/>
    </row>
    <row r="317" spans="5:12" x14ac:dyDescent="0.2">
      <c r="E317" s="402"/>
      <c r="F317" s="402"/>
      <c r="G317" s="402"/>
      <c r="H317" s="402"/>
      <c r="I317" s="402"/>
      <c r="J317" s="402"/>
      <c r="K317" s="402"/>
      <c r="L317" s="402"/>
    </row>
    <row r="318" spans="5:12" x14ac:dyDescent="0.2">
      <c r="E318" s="402"/>
      <c r="F318" s="402"/>
      <c r="G318" s="402"/>
      <c r="H318" s="402"/>
      <c r="I318" s="402"/>
      <c r="J318" s="402"/>
      <c r="K318" s="402"/>
      <c r="L318" s="402"/>
    </row>
    <row r="319" spans="5:12" x14ac:dyDescent="0.2">
      <c r="E319" s="402"/>
      <c r="F319" s="402"/>
      <c r="G319" s="402"/>
      <c r="H319" s="402"/>
      <c r="I319" s="402"/>
      <c r="J319" s="402"/>
      <c r="K319" s="402"/>
      <c r="L319" s="402"/>
    </row>
    <row r="320" spans="5:12" x14ac:dyDescent="0.2">
      <c r="E320" s="402"/>
      <c r="F320" s="402"/>
      <c r="G320" s="402"/>
      <c r="H320" s="402"/>
      <c r="I320" s="402"/>
      <c r="J320" s="402"/>
      <c r="K320" s="402"/>
      <c r="L320" s="402"/>
    </row>
    <row r="321" spans="5:12" x14ac:dyDescent="0.2">
      <c r="E321" s="402"/>
      <c r="F321" s="402"/>
      <c r="G321" s="402"/>
      <c r="H321" s="402"/>
      <c r="I321" s="402"/>
      <c r="J321" s="402"/>
      <c r="K321" s="402"/>
      <c r="L321" s="402"/>
    </row>
    <row r="322" spans="5:12" x14ac:dyDescent="0.2">
      <c r="E322" s="402"/>
      <c r="F322" s="402"/>
      <c r="G322" s="402"/>
      <c r="H322" s="402"/>
      <c r="I322" s="402"/>
      <c r="J322" s="402"/>
      <c r="K322" s="402"/>
      <c r="L322" s="402"/>
    </row>
    <row r="323" spans="5:12" x14ac:dyDescent="0.2">
      <c r="E323" s="402"/>
      <c r="F323" s="402"/>
      <c r="G323" s="402"/>
      <c r="H323" s="402"/>
      <c r="I323" s="402"/>
      <c r="J323" s="402"/>
      <c r="K323" s="402"/>
      <c r="L323" s="402"/>
    </row>
    <row r="324" spans="5:12" x14ac:dyDescent="0.2">
      <c r="E324" s="402"/>
      <c r="F324" s="402"/>
      <c r="G324" s="402"/>
      <c r="H324" s="402"/>
      <c r="I324" s="402"/>
      <c r="J324" s="402"/>
      <c r="K324" s="402"/>
      <c r="L324" s="402"/>
    </row>
    <row r="325" spans="5:12" x14ac:dyDescent="0.2">
      <c r="E325" s="402"/>
      <c r="F325" s="402"/>
      <c r="G325" s="402"/>
      <c r="H325" s="402"/>
      <c r="I325" s="402"/>
      <c r="J325" s="402"/>
      <c r="K325" s="402"/>
      <c r="L325" s="402"/>
    </row>
    <row r="326" spans="5:12" x14ac:dyDescent="0.2">
      <c r="E326" s="402"/>
      <c r="F326" s="402"/>
      <c r="G326" s="402"/>
      <c r="H326" s="402"/>
      <c r="I326" s="402"/>
      <c r="J326" s="402"/>
      <c r="K326" s="402"/>
      <c r="L326" s="402"/>
    </row>
    <row r="327" spans="5:12" x14ac:dyDescent="0.2">
      <c r="E327" s="402"/>
      <c r="F327" s="402"/>
      <c r="G327" s="402"/>
      <c r="H327" s="402"/>
      <c r="I327" s="402"/>
      <c r="J327" s="402"/>
      <c r="K327" s="402"/>
      <c r="L327" s="402"/>
    </row>
    <row r="328" spans="5:12" x14ac:dyDescent="0.2">
      <c r="E328" s="402"/>
      <c r="F328" s="402"/>
      <c r="G328" s="402"/>
      <c r="H328" s="402"/>
      <c r="I328" s="402"/>
      <c r="J328" s="402"/>
      <c r="K328" s="402"/>
      <c r="L328" s="402"/>
    </row>
    <row r="329" spans="5:12" x14ac:dyDescent="0.2">
      <c r="E329" s="402"/>
      <c r="F329" s="402"/>
      <c r="G329" s="402"/>
      <c r="H329" s="402"/>
      <c r="I329" s="402"/>
      <c r="J329" s="402"/>
      <c r="K329" s="402"/>
      <c r="L329" s="402"/>
    </row>
    <row r="330" spans="5:12" x14ac:dyDescent="0.2">
      <c r="E330" s="402"/>
      <c r="F330" s="402"/>
      <c r="G330" s="402"/>
      <c r="H330" s="402"/>
      <c r="I330" s="402"/>
      <c r="J330" s="402"/>
      <c r="K330" s="402"/>
      <c r="L330" s="402"/>
    </row>
    <row r="331" spans="5:12" x14ac:dyDescent="0.2">
      <c r="E331" s="402"/>
      <c r="F331" s="402"/>
      <c r="G331" s="402"/>
      <c r="H331" s="402"/>
      <c r="I331" s="402"/>
      <c r="J331" s="402"/>
      <c r="K331" s="402"/>
      <c r="L331" s="402"/>
    </row>
    <row r="332" spans="5:12" x14ac:dyDescent="0.2">
      <c r="E332" s="402"/>
      <c r="F332" s="402"/>
      <c r="G332" s="402"/>
      <c r="H332" s="402"/>
      <c r="I332" s="402"/>
      <c r="J332" s="402"/>
      <c r="K332" s="402"/>
      <c r="L332" s="402"/>
    </row>
    <row r="333" spans="5:12" x14ac:dyDescent="0.2">
      <c r="E333" s="402"/>
      <c r="F333" s="402"/>
      <c r="G333" s="402"/>
      <c r="H333" s="402"/>
      <c r="I333" s="402"/>
      <c r="J333" s="402"/>
      <c r="K333" s="402"/>
      <c r="L333" s="402"/>
    </row>
    <row r="334" spans="5:12" x14ac:dyDescent="0.2">
      <c r="E334" s="402"/>
      <c r="F334" s="402"/>
      <c r="G334" s="402"/>
      <c r="H334" s="402"/>
      <c r="I334" s="402"/>
      <c r="J334" s="402"/>
      <c r="K334" s="402"/>
      <c r="L334" s="402"/>
    </row>
    <row r="335" spans="5:12" x14ac:dyDescent="0.2">
      <c r="E335" s="402"/>
      <c r="F335" s="402"/>
      <c r="G335" s="402"/>
      <c r="H335" s="402"/>
      <c r="I335" s="402"/>
      <c r="J335" s="402"/>
      <c r="K335" s="402"/>
      <c r="L335" s="402"/>
    </row>
    <row r="336" spans="5:12" x14ac:dyDescent="0.2">
      <c r="E336" s="402"/>
      <c r="F336" s="402"/>
      <c r="G336" s="402"/>
      <c r="H336" s="402"/>
      <c r="I336" s="402"/>
      <c r="J336" s="402"/>
      <c r="K336" s="402"/>
      <c r="L336" s="402"/>
    </row>
    <row r="337" spans="5:12" x14ac:dyDescent="0.2">
      <c r="E337" s="402"/>
      <c r="F337" s="402"/>
      <c r="G337" s="402"/>
      <c r="H337" s="402"/>
      <c r="I337" s="402"/>
      <c r="J337" s="402"/>
      <c r="K337" s="402"/>
      <c r="L337" s="402"/>
    </row>
    <row r="338" spans="5:12" x14ac:dyDescent="0.2">
      <c r="E338" s="402"/>
      <c r="F338" s="402"/>
      <c r="G338" s="402"/>
      <c r="H338" s="402"/>
      <c r="I338" s="402"/>
      <c r="J338" s="402"/>
      <c r="K338" s="402"/>
      <c r="L338" s="402"/>
    </row>
    <row r="339" spans="5:12" x14ac:dyDescent="0.2">
      <c r="E339" s="402"/>
      <c r="F339" s="402"/>
      <c r="G339" s="402"/>
      <c r="H339" s="402"/>
      <c r="I339" s="402"/>
      <c r="J339" s="402"/>
      <c r="K339" s="402"/>
      <c r="L339" s="402"/>
    </row>
    <row r="340" spans="5:12" x14ac:dyDescent="0.2">
      <c r="E340" s="402"/>
      <c r="F340" s="402"/>
      <c r="G340" s="402"/>
      <c r="H340" s="402"/>
      <c r="I340" s="402"/>
      <c r="J340" s="402"/>
      <c r="K340" s="402"/>
      <c r="L340" s="402"/>
    </row>
    <row r="341" spans="5:12" x14ac:dyDescent="0.2">
      <c r="E341" s="402"/>
      <c r="F341" s="402"/>
      <c r="G341" s="402"/>
      <c r="H341" s="402"/>
      <c r="I341" s="402"/>
      <c r="J341" s="402"/>
      <c r="K341" s="402"/>
      <c r="L341" s="402"/>
    </row>
    <row r="342" spans="5:12" x14ac:dyDescent="0.2">
      <c r="E342" s="402"/>
      <c r="F342" s="402"/>
      <c r="G342" s="402"/>
      <c r="H342" s="402"/>
      <c r="I342" s="402"/>
      <c r="J342" s="402"/>
      <c r="K342" s="402"/>
      <c r="L342" s="402"/>
    </row>
    <row r="343" spans="5:12" x14ac:dyDescent="0.2">
      <c r="E343" s="402"/>
      <c r="F343" s="402"/>
      <c r="G343" s="402"/>
      <c r="H343" s="402"/>
      <c r="I343" s="402"/>
      <c r="J343" s="402"/>
      <c r="K343" s="402"/>
      <c r="L343" s="402"/>
    </row>
    <row r="344" spans="5:12" x14ac:dyDescent="0.2">
      <c r="E344" s="402"/>
      <c r="F344" s="402"/>
      <c r="G344" s="402"/>
      <c r="H344" s="402"/>
      <c r="I344" s="402"/>
      <c r="J344" s="402"/>
      <c r="K344" s="402"/>
      <c r="L344" s="402"/>
    </row>
    <row r="345" spans="5:12" x14ac:dyDescent="0.2">
      <c r="E345" s="402"/>
      <c r="F345" s="402"/>
      <c r="G345" s="402"/>
      <c r="H345" s="402"/>
      <c r="I345" s="402"/>
      <c r="J345" s="402"/>
      <c r="K345" s="402"/>
      <c r="L345" s="402"/>
    </row>
    <row r="346" spans="5:12" x14ac:dyDescent="0.2">
      <c r="E346" s="402"/>
      <c r="F346" s="402"/>
      <c r="G346" s="402"/>
      <c r="H346" s="402"/>
      <c r="I346" s="402"/>
      <c r="J346" s="402"/>
      <c r="K346" s="402"/>
      <c r="L346" s="402"/>
    </row>
    <row r="347" spans="5:12" x14ac:dyDescent="0.2">
      <c r="E347" s="402"/>
      <c r="F347" s="402"/>
      <c r="G347" s="402"/>
      <c r="H347" s="402"/>
      <c r="I347" s="402"/>
      <c r="J347" s="402"/>
      <c r="K347" s="402"/>
      <c r="L347" s="402"/>
    </row>
    <row r="348" spans="5:12" x14ac:dyDescent="0.2">
      <c r="E348" s="402"/>
      <c r="F348" s="402"/>
      <c r="G348" s="402"/>
      <c r="H348" s="402"/>
      <c r="I348" s="402"/>
      <c r="J348" s="402"/>
      <c r="K348" s="402"/>
      <c r="L348" s="402"/>
    </row>
    <row r="349" spans="5:12" x14ac:dyDescent="0.2">
      <c r="E349" s="402"/>
      <c r="F349" s="402"/>
      <c r="G349" s="402"/>
      <c r="H349" s="402"/>
      <c r="I349" s="402"/>
      <c r="J349" s="402"/>
      <c r="K349" s="402"/>
      <c r="L349" s="402"/>
    </row>
    <row r="350" spans="5:12" x14ac:dyDescent="0.2">
      <c r="E350" s="402"/>
      <c r="F350" s="402"/>
      <c r="G350" s="402"/>
      <c r="H350" s="402"/>
      <c r="I350" s="402"/>
      <c r="J350" s="402"/>
      <c r="K350" s="402"/>
      <c r="L350" s="402"/>
    </row>
    <row r="351" spans="5:12" x14ac:dyDescent="0.2">
      <c r="E351" s="402"/>
      <c r="F351" s="402"/>
      <c r="G351" s="402"/>
      <c r="H351" s="402"/>
      <c r="I351" s="402"/>
      <c r="J351" s="402"/>
      <c r="K351" s="402"/>
      <c r="L351" s="402"/>
    </row>
    <row r="352" spans="5:12" x14ac:dyDescent="0.2">
      <c r="E352" s="402"/>
      <c r="F352" s="402"/>
      <c r="G352" s="402"/>
      <c r="H352" s="402"/>
      <c r="I352" s="402"/>
      <c r="J352" s="402"/>
      <c r="K352" s="402"/>
      <c r="L352" s="402"/>
    </row>
    <row r="353" spans="5:12" x14ac:dyDescent="0.2">
      <c r="E353" s="402"/>
      <c r="F353" s="402"/>
      <c r="G353" s="402"/>
      <c r="H353" s="402"/>
      <c r="I353" s="402"/>
      <c r="J353" s="402"/>
      <c r="K353" s="402"/>
      <c r="L353" s="402"/>
    </row>
    <row r="354" spans="5:12" x14ac:dyDescent="0.2">
      <c r="E354" s="402"/>
      <c r="F354" s="402"/>
      <c r="G354" s="402"/>
      <c r="H354" s="402"/>
      <c r="I354" s="402"/>
      <c r="J354" s="402"/>
      <c r="K354" s="402"/>
      <c r="L354" s="402"/>
    </row>
    <row r="355" spans="5:12" x14ac:dyDescent="0.2">
      <c r="E355" s="402"/>
      <c r="F355" s="402"/>
      <c r="G355" s="402"/>
      <c r="H355" s="402"/>
      <c r="I355" s="402"/>
      <c r="J355" s="402"/>
      <c r="K355" s="402"/>
      <c r="L355" s="402"/>
    </row>
    <row r="356" spans="5:12" x14ac:dyDescent="0.2">
      <c r="E356" s="402"/>
      <c r="F356" s="402"/>
      <c r="G356" s="402"/>
      <c r="H356" s="402"/>
      <c r="I356" s="402"/>
      <c r="J356" s="402"/>
      <c r="K356" s="402"/>
      <c r="L356" s="402"/>
    </row>
    <row r="357" spans="5:12" x14ac:dyDescent="0.2">
      <c r="E357" s="402"/>
      <c r="F357" s="402"/>
      <c r="G357" s="402"/>
      <c r="H357" s="402"/>
      <c r="I357" s="402"/>
      <c r="J357" s="402"/>
      <c r="K357" s="402"/>
      <c r="L357" s="402"/>
    </row>
    <row r="358" spans="5:12" x14ac:dyDescent="0.2">
      <c r="E358" s="402"/>
      <c r="F358" s="402"/>
      <c r="G358" s="402"/>
      <c r="H358" s="402"/>
      <c r="I358" s="402"/>
      <c r="J358" s="402"/>
      <c r="K358" s="402"/>
      <c r="L358" s="402"/>
    </row>
    <row r="359" spans="5:12" x14ac:dyDescent="0.2">
      <c r="E359" s="402"/>
      <c r="F359" s="402"/>
      <c r="G359" s="402"/>
      <c r="H359" s="402"/>
      <c r="I359" s="402"/>
      <c r="J359" s="402"/>
      <c r="K359" s="402"/>
      <c r="L359" s="402"/>
    </row>
    <row r="360" spans="5:12" x14ac:dyDescent="0.2">
      <c r="E360" s="402"/>
      <c r="F360" s="402"/>
      <c r="G360" s="402"/>
      <c r="H360" s="402"/>
      <c r="I360" s="402"/>
      <c r="J360" s="402"/>
      <c r="K360" s="402"/>
      <c r="L360" s="402"/>
    </row>
    <row r="361" spans="5:12" x14ac:dyDescent="0.2">
      <c r="E361" s="402"/>
      <c r="F361" s="402"/>
      <c r="G361" s="402"/>
      <c r="H361" s="402"/>
      <c r="I361" s="402"/>
      <c r="J361" s="402"/>
      <c r="K361" s="402"/>
      <c r="L361" s="402"/>
    </row>
    <row r="362" spans="5:12" x14ac:dyDescent="0.2">
      <c r="E362" s="402"/>
      <c r="F362" s="402"/>
      <c r="G362" s="402"/>
      <c r="H362" s="402"/>
      <c r="I362" s="402"/>
      <c r="J362" s="402"/>
      <c r="K362" s="402"/>
      <c r="L362" s="402"/>
    </row>
    <row r="363" spans="5:12" x14ac:dyDescent="0.2">
      <c r="E363" s="402"/>
      <c r="F363" s="402"/>
      <c r="G363" s="402"/>
      <c r="H363" s="402"/>
      <c r="I363" s="402"/>
      <c r="J363" s="402"/>
      <c r="K363" s="402"/>
      <c r="L363" s="402"/>
    </row>
    <row r="364" spans="5:12" x14ac:dyDescent="0.2">
      <c r="E364" s="402"/>
      <c r="F364" s="402"/>
      <c r="G364" s="402"/>
      <c r="H364" s="402"/>
      <c r="I364" s="402"/>
      <c r="J364" s="402"/>
      <c r="K364" s="402"/>
      <c r="L364" s="402"/>
    </row>
    <row r="365" spans="5:12" x14ac:dyDescent="0.2">
      <c r="E365" s="402"/>
      <c r="F365" s="402"/>
      <c r="G365" s="402"/>
      <c r="H365" s="402"/>
      <c r="I365" s="402"/>
      <c r="J365" s="402"/>
      <c r="K365" s="402"/>
      <c r="L365" s="402"/>
    </row>
    <row r="366" spans="5:12" x14ac:dyDescent="0.2">
      <c r="E366" s="402"/>
      <c r="F366" s="402"/>
      <c r="G366" s="402"/>
      <c r="H366" s="402"/>
      <c r="I366" s="402"/>
      <c r="J366" s="402"/>
      <c r="K366" s="402"/>
      <c r="L366" s="402"/>
    </row>
    <row r="367" spans="5:12" x14ac:dyDescent="0.2">
      <c r="E367" s="402"/>
      <c r="F367" s="402"/>
      <c r="G367" s="402"/>
      <c r="H367" s="402"/>
      <c r="I367" s="402"/>
      <c r="J367" s="402"/>
      <c r="K367" s="402"/>
      <c r="L367" s="402"/>
    </row>
    <row r="368" spans="5:12" x14ac:dyDescent="0.2">
      <c r="E368" s="402"/>
      <c r="F368" s="402"/>
      <c r="G368" s="402"/>
      <c r="H368" s="402"/>
      <c r="I368" s="402"/>
      <c r="J368" s="402"/>
      <c r="K368" s="402"/>
      <c r="L368" s="402"/>
    </row>
    <row r="369" spans="5:12" x14ac:dyDescent="0.2">
      <c r="E369" s="402"/>
      <c r="F369" s="402"/>
      <c r="G369" s="402"/>
      <c r="H369" s="402"/>
      <c r="I369" s="402"/>
      <c r="J369" s="402"/>
      <c r="K369" s="402"/>
      <c r="L369" s="402"/>
    </row>
    <row r="370" spans="5:12" x14ac:dyDescent="0.2">
      <c r="E370" s="402"/>
      <c r="F370" s="402"/>
      <c r="G370" s="402"/>
      <c r="H370" s="402"/>
      <c r="I370" s="402"/>
      <c r="J370" s="402"/>
      <c r="K370" s="402"/>
      <c r="L370" s="402"/>
    </row>
    <row r="371" spans="5:12" x14ac:dyDescent="0.2">
      <c r="E371" s="402"/>
      <c r="F371" s="402"/>
      <c r="G371" s="402"/>
      <c r="H371" s="402"/>
      <c r="I371" s="402"/>
      <c r="J371" s="402"/>
      <c r="K371" s="402"/>
      <c r="L371" s="402"/>
    </row>
    <row r="372" spans="5:12" x14ac:dyDescent="0.2">
      <c r="E372" s="402"/>
      <c r="F372" s="402"/>
      <c r="G372" s="402"/>
      <c r="H372" s="402"/>
      <c r="I372" s="402"/>
      <c r="J372" s="402"/>
      <c r="K372" s="402"/>
      <c r="L372" s="402"/>
    </row>
    <row r="373" spans="5:12" x14ac:dyDescent="0.2">
      <c r="E373" s="402"/>
      <c r="F373" s="402"/>
      <c r="G373" s="402"/>
      <c r="H373" s="402"/>
      <c r="I373" s="402"/>
      <c r="J373" s="402"/>
      <c r="K373" s="402"/>
      <c r="L373" s="402"/>
    </row>
    <row r="374" spans="5:12" x14ac:dyDescent="0.2">
      <c r="E374" s="402"/>
      <c r="F374" s="402"/>
      <c r="G374" s="402"/>
      <c r="H374" s="402"/>
      <c r="I374" s="402"/>
      <c r="J374" s="402"/>
      <c r="K374" s="402"/>
      <c r="L374" s="402"/>
    </row>
    <row r="375" spans="5:12" x14ac:dyDescent="0.2">
      <c r="E375" s="402"/>
      <c r="F375" s="402"/>
      <c r="G375" s="402"/>
      <c r="H375" s="402"/>
      <c r="I375" s="402"/>
      <c r="J375" s="402"/>
      <c r="K375" s="402"/>
      <c r="L375" s="402"/>
    </row>
    <row r="376" spans="5:12" x14ac:dyDescent="0.2">
      <c r="E376" s="402"/>
      <c r="F376" s="402"/>
      <c r="G376" s="402"/>
      <c r="H376" s="402"/>
      <c r="I376" s="402"/>
      <c r="J376" s="402"/>
      <c r="K376" s="402"/>
      <c r="L376" s="402"/>
    </row>
    <row r="377" spans="5:12" x14ac:dyDescent="0.2">
      <c r="E377" s="402"/>
      <c r="F377" s="402"/>
      <c r="G377" s="402"/>
      <c r="H377" s="402"/>
      <c r="I377" s="402"/>
      <c r="J377" s="402"/>
      <c r="K377" s="402"/>
      <c r="L377" s="402"/>
    </row>
    <row r="378" spans="5:12" x14ac:dyDescent="0.2">
      <c r="E378" s="402"/>
      <c r="F378" s="402"/>
      <c r="G378" s="402"/>
      <c r="H378" s="402"/>
      <c r="I378" s="402"/>
      <c r="J378" s="402"/>
      <c r="K378" s="402"/>
      <c r="L378" s="402"/>
    </row>
    <row r="379" spans="5:12" x14ac:dyDescent="0.2">
      <c r="E379" s="402"/>
      <c r="F379" s="402"/>
      <c r="G379" s="402"/>
      <c r="H379" s="402"/>
      <c r="I379" s="402"/>
      <c r="J379" s="402"/>
      <c r="K379" s="402"/>
      <c r="L379" s="402"/>
    </row>
    <row r="380" spans="5:12" x14ac:dyDescent="0.2">
      <c r="E380" s="402"/>
      <c r="F380" s="402"/>
      <c r="G380" s="402"/>
      <c r="H380" s="402"/>
      <c r="I380" s="402"/>
      <c r="J380" s="402"/>
      <c r="K380" s="402"/>
      <c r="L380" s="402"/>
    </row>
    <row r="381" spans="5:12" x14ac:dyDescent="0.2">
      <c r="E381" s="402"/>
      <c r="F381" s="402"/>
      <c r="G381" s="402"/>
      <c r="H381" s="402"/>
      <c r="I381" s="402"/>
      <c r="J381" s="402"/>
      <c r="K381" s="402"/>
      <c r="L381" s="402"/>
    </row>
    <row r="382" spans="5:12" x14ac:dyDescent="0.2">
      <c r="E382" s="402"/>
      <c r="F382" s="402"/>
      <c r="G382" s="402"/>
      <c r="H382" s="402"/>
      <c r="I382" s="402"/>
      <c r="J382" s="402"/>
      <c r="K382" s="402"/>
      <c r="L382" s="402"/>
    </row>
    <row r="383" spans="5:12" x14ac:dyDescent="0.2">
      <c r="E383" s="402"/>
      <c r="F383" s="402"/>
      <c r="G383" s="402"/>
      <c r="H383" s="402"/>
      <c r="I383" s="402"/>
      <c r="J383" s="402"/>
      <c r="K383" s="402"/>
      <c r="L383" s="402"/>
    </row>
    <row r="384" spans="5:12" x14ac:dyDescent="0.2">
      <c r="E384" s="402"/>
      <c r="F384" s="402"/>
      <c r="G384" s="402"/>
      <c r="H384" s="402"/>
      <c r="I384" s="402"/>
      <c r="J384" s="402"/>
      <c r="K384" s="402"/>
      <c r="L384" s="402"/>
    </row>
    <row r="385" spans="5:12" x14ac:dyDescent="0.2">
      <c r="E385" s="402"/>
      <c r="F385" s="402"/>
      <c r="G385" s="402"/>
      <c r="H385" s="402"/>
      <c r="I385" s="402"/>
      <c r="J385" s="402"/>
      <c r="K385" s="402"/>
      <c r="L385" s="402"/>
    </row>
    <row r="386" spans="5:12" x14ac:dyDescent="0.2">
      <c r="E386" s="402"/>
      <c r="F386" s="402"/>
      <c r="G386" s="402"/>
      <c r="H386" s="402"/>
      <c r="I386" s="402"/>
      <c r="J386" s="402"/>
      <c r="K386" s="402"/>
      <c r="L386" s="402"/>
    </row>
    <row r="387" spans="5:12" x14ac:dyDescent="0.2">
      <c r="E387" s="402"/>
      <c r="F387" s="402"/>
      <c r="G387" s="402"/>
      <c r="H387" s="402"/>
      <c r="I387" s="402"/>
      <c r="J387" s="402"/>
      <c r="K387" s="402"/>
      <c r="L387" s="402"/>
    </row>
    <row r="388" spans="5:12" x14ac:dyDescent="0.2">
      <c r="E388" s="402"/>
      <c r="F388" s="402"/>
      <c r="G388" s="402"/>
      <c r="H388" s="402"/>
      <c r="I388" s="402"/>
      <c r="J388" s="402"/>
      <c r="K388" s="402"/>
      <c r="L388" s="402"/>
    </row>
    <row r="389" spans="5:12" x14ac:dyDescent="0.2">
      <c r="E389" s="402"/>
      <c r="F389" s="402"/>
      <c r="G389" s="402"/>
      <c r="H389" s="402"/>
      <c r="I389" s="402"/>
      <c r="J389" s="402"/>
      <c r="K389" s="402"/>
      <c r="L389" s="402"/>
    </row>
    <row r="390" spans="5:12" x14ac:dyDescent="0.2">
      <c r="E390" s="402"/>
      <c r="F390" s="402"/>
      <c r="G390" s="402"/>
      <c r="H390" s="402"/>
      <c r="I390" s="402"/>
      <c r="J390" s="402"/>
      <c r="K390" s="402"/>
      <c r="L390" s="402"/>
    </row>
    <row r="391" spans="5:12" x14ac:dyDescent="0.2">
      <c r="E391" s="402"/>
      <c r="F391" s="402"/>
      <c r="G391" s="402"/>
      <c r="H391" s="402"/>
      <c r="I391" s="402"/>
      <c r="J391" s="402"/>
      <c r="K391" s="402"/>
      <c r="L391" s="402"/>
    </row>
    <row r="392" spans="5:12" x14ac:dyDescent="0.2">
      <c r="E392" s="402"/>
      <c r="F392" s="402"/>
      <c r="G392" s="402"/>
      <c r="H392" s="402"/>
      <c r="I392" s="402"/>
      <c r="J392" s="402"/>
      <c r="K392" s="402"/>
      <c r="L392" s="402"/>
    </row>
    <row r="393" spans="5:12" x14ac:dyDescent="0.2">
      <c r="E393" s="402"/>
      <c r="F393" s="402"/>
      <c r="G393" s="402"/>
      <c r="H393" s="402"/>
      <c r="I393" s="402"/>
      <c r="J393" s="402"/>
      <c r="K393" s="402"/>
      <c r="L393" s="402"/>
    </row>
    <row r="394" spans="5:12" x14ac:dyDescent="0.2">
      <c r="E394" s="402"/>
      <c r="F394" s="402"/>
      <c r="G394" s="402"/>
      <c r="H394" s="402"/>
      <c r="I394" s="402"/>
      <c r="J394" s="402"/>
      <c r="K394" s="402"/>
      <c r="L394" s="402"/>
    </row>
    <row r="395" spans="5:12" x14ac:dyDescent="0.2">
      <c r="E395" s="402"/>
      <c r="F395" s="402"/>
      <c r="G395" s="402"/>
      <c r="H395" s="402"/>
      <c r="I395" s="402"/>
      <c r="J395" s="402"/>
      <c r="K395" s="402"/>
      <c r="L395" s="402"/>
    </row>
    <row r="396" spans="5:12" x14ac:dyDescent="0.2">
      <c r="E396" s="402"/>
      <c r="F396" s="402"/>
      <c r="G396" s="402"/>
      <c r="H396" s="402"/>
      <c r="I396" s="402"/>
      <c r="J396" s="402"/>
      <c r="K396" s="402"/>
      <c r="L396" s="402"/>
    </row>
    <row r="397" spans="5:12" x14ac:dyDescent="0.2">
      <c r="E397" s="402"/>
      <c r="F397" s="402"/>
      <c r="G397" s="402"/>
      <c r="H397" s="402"/>
      <c r="I397" s="402"/>
      <c r="J397" s="402"/>
      <c r="K397" s="402"/>
      <c r="L397" s="402"/>
    </row>
    <row r="398" spans="5:12" x14ac:dyDescent="0.2">
      <c r="E398" s="402"/>
      <c r="F398" s="402"/>
      <c r="G398" s="402"/>
      <c r="H398" s="402"/>
      <c r="I398" s="402"/>
      <c r="J398" s="402"/>
      <c r="K398" s="402"/>
      <c r="L398" s="402"/>
    </row>
    <row r="399" spans="5:12" x14ac:dyDescent="0.2">
      <c r="E399" s="402"/>
      <c r="F399" s="402"/>
      <c r="G399" s="402"/>
      <c r="H399" s="402"/>
      <c r="I399" s="402"/>
      <c r="J399" s="402"/>
      <c r="K399" s="402"/>
      <c r="L399" s="402"/>
    </row>
    <row r="400" spans="5:12" x14ac:dyDescent="0.2">
      <c r="E400" s="402"/>
      <c r="F400" s="402"/>
      <c r="G400" s="402"/>
      <c r="H400" s="402"/>
      <c r="I400" s="402"/>
      <c r="J400" s="402"/>
      <c r="K400" s="402"/>
      <c r="L400" s="402"/>
    </row>
    <row r="401" spans="5:12" x14ac:dyDescent="0.2">
      <c r="E401" s="402"/>
      <c r="F401" s="402"/>
      <c r="G401" s="402"/>
      <c r="H401" s="402"/>
      <c r="I401" s="402"/>
      <c r="J401" s="402"/>
      <c r="K401" s="402"/>
      <c r="L401" s="402"/>
    </row>
    <row r="402" spans="5:12" x14ac:dyDescent="0.2">
      <c r="E402" s="402"/>
      <c r="F402" s="402"/>
      <c r="G402" s="402"/>
      <c r="H402" s="402"/>
      <c r="I402" s="402"/>
      <c r="J402" s="402"/>
      <c r="K402" s="402"/>
      <c r="L402" s="402"/>
    </row>
    <row r="403" spans="5:12" x14ac:dyDescent="0.2">
      <c r="E403" s="402"/>
      <c r="F403" s="402"/>
      <c r="G403" s="402"/>
      <c r="H403" s="402"/>
      <c r="I403" s="402"/>
      <c r="J403" s="402"/>
      <c r="K403" s="402"/>
      <c r="L403" s="402"/>
    </row>
    <row r="404" spans="5:12" x14ac:dyDescent="0.2">
      <c r="E404" s="402"/>
      <c r="F404" s="402"/>
      <c r="G404" s="402"/>
      <c r="H404" s="402"/>
      <c r="I404" s="402"/>
      <c r="J404" s="402"/>
      <c r="K404" s="402"/>
      <c r="L404" s="402"/>
    </row>
    <row r="405" spans="5:12" x14ac:dyDescent="0.2">
      <c r="E405" s="402"/>
      <c r="F405" s="402"/>
      <c r="G405" s="402"/>
      <c r="H405" s="402"/>
      <c r="I405" s="402"/>
      <c r="J405" s="402"/>
      <c r="K405" s="402"/>
      <c r="L405" s="402"/>
    </row>
    <row r="406" spans="5:12" x14ac:dyDescent="0.2">
      <c r="E406" s="402"/>
      <c r="F406" s="402"/>
      <c r="G406" s="402"/>
      <c r="H406" s="402"/>
      <c r="I406" s="402"/>
      <c r="J406" s="402"/>
      <c r="K406" s="402"/>
      <c r="L406" s="402"/>
    </row>
    <row r="407" spans="5:12" x14ac:dyDescent="0.2">
      <c r="E407" s="402"/>
      <c r="F407" s="402"/>
      <c r="G407" s="402"/>
      <c r="H407" s="402"/>
      <c r="I407" s="402"/>
      <c r="J407" s="402"/>
      <c r="K407" s="402"/>
      <c r="L407" s="402"/>
    </row>
    <row r="408" spans="5:12" x14ac:dyDescent="0.2">
      <c r="E408" s="402"/>
      <c r="F408" s="402"/>
      <c r="G408" s="402"/>
      <c r="H408" s="402"/>
      <c r="I408" s="402"/>
      <c r="J408" s="402"/>
      <c r="K408" s="402"/>
      <c r="L408" s="402"/>
    </row>
    <row r="409" spans="5:12" x14ac:dyDescent="0.2">
      <c r="E409" s="402"/>
      <c r="F409" s="402"/>
      <c r="G409" s="402"/>
      <c r="H409" s="402"/>
      <c r="I409" s="402"/>
      <c r="J409" s="402"/>
      <c r="K409" s="402"/>
      <c r="L409" s="402"/>
    </row>
  </sheetData>
  <sheetProtection algorithmName="SHA-512" hashValue="JeqwuojG2maOYgdOdMYH3/QDVEWgZh84yxemiRMz7g0kNAjYuPMszOWKHpNqlWMy4gQFncxZlaLkVBvd1+A3SA==" saltValue="9ht3rOQ/3GzmDfdEMC1/bA==" spinCount="100000" sheet="1" objects="1" scenarios="1"/>
  <mergeCells count="34">
    <mergeCell ref="C27:C30"/>
    <mergeCell ref="C31:C34"/>
    <mergeCell ref="D17:D18"/>
    <mergeCell ref="C23:C26"/>
    <mergeCell ref="B38:B41"/>
    <mergeCell ref="B42:B44"/>
    <mergeCell ref="B45:F45"/>
    <mergeCell ref="B16:L16"/>
    <mergeCell ref="B17:B18"/>
    <mergeCell ref="B19:B22"/>
    <mergeCell ref="B23:B26"/>
    <mergeCell ref="B27:B30"/>
    <mergeCell ref="B31:B34"/>
    <mergeCell ref="C35:C37"/>
    <mergeCell ref="C38:C41"/>
    <mergeCell ref="C42:C44"/>
    <mergeCell ref="G17:G18"/>
    <mergeCell ref="C17:C18"/>
    <mergeCell ref="C19:C22"/>
    <mergeCell ref="B35:B37"/>
    <mergeCell ref="H17:L17"/>
    <mergeCell ref="E17:F18"/>
    <mergeCell ref="F14:L14"/>
    <mergeCell ref="E13:L13"/>
    <mergeCell ref="K2:L6"/>
    <mergeCell ref="K7:L7"/>
    <mergeCell ref="B9:L9"/>
    <mergeCell ref="B2:C6"/>
    <mergeCell ref="B7:C7"/>
    <mergeCell ref="D7:J7"/>
    <mergeCell ref="D2:J5"/>
    <mergeCell ref="D6:J6"/>
    <mergeCell ref="C11:D11"/>
    <mergeCell ref="C13:D13"/>
  </mergeCells>
  <phoneticPr fontId="6" type="noConversion"/>
  <conditionalFormatting sqref="L19:L45">
    <cfRule type="containsErrors" dxfId="161" priority="5">
      <formula>ISERROR(L19)</formula>
    </cfRule>
  </conditionalFormatting>
  <printOptions horizontalCentered="1" verticalCentered="1"/>
  <pageMargins left="0.35433070866141736" right="0.15748031496062992" top="0.39370078740157483" bottom="0.39370078740157483" header="0" footer="0.19685039370078741"/>
  <pageSetup scale="64" orientation="landscape" r:id="rId1"/>
  <headerFooter alignWithMargins="0">
    <oddFooter>&amp;L&amp;"Arial Narrow,Cursiva"&amp;8F-PY.103.17 - Presupuesto por actividad y fuente de financiación - POA - 3&amp;C&amp;"Arial Narrow,Normal"&amp;8Página &amp;P de &amp;N&amp;R&amp;"Arial Narrow,Normal"&amp;8Fecha aprobación de esta versión del POA:  ______________________________________</oddFooter>
  </headerFooter>
  <ignoredErrors>
    <ignoredError sqref="G19:L19 P19:P20 H20:L20 H22:L22 P22 G23" evalError="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pageSetUpPr fitToPage="1"/>
  </sheetPr>
  <dimension ref="B1:BI176"/>
  <sheetViews>
    <sheetView showGridLines="0" showZeros="0" topLeftCell="F1" zoomScale="98" zoomScaleNormal="98" workbookViewId="0">
      <selection activeCell="T7" sqref="T7:AG7"/>
    </sheetView>
  </sheetViews>
  <sheetFormatPr baseColWidth="10" defaultRowHeight="12.75" x14ac:dyDescent="0.2"/>
  <cols>
    <col min="1" max="1" width="1.5703125" style="486" customWidth="1"/>
    <col min="2" max="2" width="10.85546875" style="486" customWidth="1"/>
    <col min="3" max="3" width="38.85546875" customWidth="1"/>
    <col min="4" max="4" width="12.140625" customWidth="1"/>
    <col min="5" max="5" width="40.7109375" customWidth="1"/>
    <col min="6" max="9" width="16.7109375" customWidth="1"/>
    <col min="10" max="10" width="17.42578125" customWidth="1"/>
    <col min="11" max="11" width="17.28515625" customWidth="1"/>
    <col min="12" max="12" width="16.7109375" customWidth="1"/>
    <col min="13" max="13" width="16" customWidth="1"/>
    <col min="14" max="14" width="16.7109375" customWidth="1"/>
    <col min="15" max="15" width="18.140625" customWidth="1"/>
    <col min="16" max="16" width="18.85546875" customWidth="1"/>
    <col min="17" max="20" width="16.7109375" customWidth="1"/>
    <col min="21" max="32" width="16.7109375" hidden="1" customWidth="1"/>
    <col min="33" max="33" width="17.5703125" customWidth="1"/>
    <col min="34" max="34" width="4" style="486" customWidth="1"/>
    <col min="35" max="35" width="21.85546875" style="486" hidden="1" customWidth="1"/>
    <col min="36" max="60" width="11.42578125" style="486" hidden="1" customWidth="1"/>
    <col min="61" max="61" width="21.5703125" style="486" customWidth="1"/>
    <col min="62" max="16384" width="11.42578125" style="486"/>
  </cols>
  <sheetData>
    <row r="1" spans="2:60" ht="13.5" thickBot="1" x14ac:dyDescent="0.25">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row>
    <row r="2" spans="2:60" ht="12.75" customHeight="1" x14ac:dyDescent="0.2">
      <c r="B2" s="2573" t="s">
        <v>1532</v>
      </c>
      <c r="C2" s="2574"/>
      <c r="D2" s="2581" t="s">
        <v>1541</v>
      </c>
      <c r="E2" s="2582"/>
      <c r="F2" s="2582"/>
      <c r="G2" s="2582"/>
      <c r="H2" s="2582"/>
      <c r="I2" s="2582"/>
      <c r="J2" s="2582"/>
      <c r="K2" s="2582"/>
      <c r="L2" s="2582"/>
      <c r="M2" s="2582"/>
      <c r="N2" s="2582"/>
      <c r="O2" s="2582"/>
      <c r="P2" s="2582"/>
      <c r="Q2" s="2582"/>
      <c r="R2" s="2582"/>
      <c r="S2" s="2582"/>
      <c r="T2" s="2566"/>
      <c r="U2" s="2566"/>
      <c r="V2" s="2566"/>
      <c r="W2" s="2566"/>
      <c r="X2" s="2566"/>
      <c r="Y2" s="2566"/>
      <c r="Z2" s="2566"/>
      <c r="AA2" s="2566"/>
      <c r="AB2" s="2566"/>
      <c r="AC2" s="2566"/>
      <c r="AD2" s="2566"/>
      <c r="AE2" s="2566"/>
      <c r="AF2" s="2566"/>
      <c r="AG2" s="2501"/>
    </row>
    <row r="3" spans="2:60" ht="3" customHeight="1" x14ac:dyDescent="0.2">
      <c r="B3" s="2575"/>
      <c r="C3" s="2576"/>
      <c r="D3" s="2583"/>
      <c r="E3" s="2584"/>
      <c r="F3" s="2584"/>
      <c r="G3" s="2584"/>
      <c r="H3" s="2584"/>
      <c r="I3" s="2584"/>
      <c r="J3" s="2584"/>
      <c r="K3" s="2584"/>
      <c r="L3" s="2584"/>
      <c r="M3" s="2584"/>
      <c r="N3" s="2584"/>
      <c r="O3" s="2584"/>
      <c r="P3" s="2584"/>
      <c r="Q3" s="2584"/>
      <c r="R3" s="2584"/>
      <c r="S3" s="2584"/>
      <c r="T3" s="2567"/>
      <c r="U3" s="2567"/>
      <c r="V3" s="2567"/>
      <c r="W3" s="2567"/>
      <c r="X3" s="2567"/>
      <c r="Y3" s="2567"/>
      <c r="Z3" s="2567"/>
      <c r="AA3" s="2567"/>
      <c r="AB3" s="2567"/>
      <c r="AC3" s="2567"/>
      <c r="AD3" s="2567"/>
      <c r="AE3" s="2567"/>
      <c r="AF3" s="2567"/>
      <c r="AG3" s="2503"/>
    </row>
    <row r="4" spans="2:60" ht="3" customHeight="1" x14ac:dyDescent="0.2">
      <c r="B4" s="2575"/>
      <c r="C4" s="2576"/>
      <c r="D4" s="2583"/>
      <c r="E4" s="2584"/>
      <c r="F4" s="2584"/>
      <c r="G4" s="2584"/>
      <c r="H4" s="2584"/>
      <c r="I4" s="2584"/>
      <c r="J4" s="2584"/>
      <c r="K4" s="2584"/>
      <c r="L4" s="2584"/>
      <c r="M4" s="2584"/>
      <c r="N4" s="2584"/>
      <c r="O4" s="2584"/>
      <c r="P4" s="2584"/>
      <c r="Q4" s="2584"/>
      <c r="R4" s="2584"/>
      <c r="S4" s="2584"/>
      <c r="T4" s="2567"/>
      <c r="U4" s="2567"/>
      <c r="V4" s="2567"/>
      <c r="W4" s="2567"/>
      <c r="X4" s="2567"/>
      <c r="Y4" s="2567"/>
      <c r="Z4" s="2567"/>
      <c r="AA4" s="2567"/>
      <c r="AB4" s="2567"/>
      <c r="AC4" s="2567"/>
      <c r="AD4" s="2567"/>
      <c r="AE4" s="2567"/>
      <c r="AF4" s="2567"/>
      <c r="AG4" s="2503"/>
    </row>
    <row r="5" spans="2:60" ht="12.75" customHeight="1" x14ac:dyDescent="0.2">
      <c r="B5" s="2575"/>
      <c r="C5" s="2576"/>
      <c r="D5" s="2583"/>
      <c r="E5" s="2584"/>
      <c r="F5" s="2584"/>
      <c r="G5" s="2584"/>
      <c r="H5" s="2584"/>
      <c r="I5" s="2584"/>
      <c r="J5" s="2584"/>
      <c r="K5" s="2584"/>
      <c r="L5" s="2584"/>
      <c r="M5" s="2584"/>
      <c r="N5" s="2584"/>
      <c r="O5" s="2584"/>
      <c r="P5" s="2584"/>
      <c r="Q5" s="2584"/>
      <c r="R5" s="2584"/>
      <c r="S5" s="2584"/>
      <c r="T5" s="2567"/>
      <c r="U5" s="2567"/>
      <c r="V5" s="2567"/>
      <c r="W5" s="2567"/>
      <c r="X5" s="2567"/>
      <c r="Y5" s="2567"/>
      <c r="Z5" s="2567"/>
      <c r="AA5" s="2567"/>
      <c r="AB5" s="2567"/>
      <c r="AC5" s="2567"/>
      <c r="AD5" s="2567"/>
      <c r="AE5" s="2567"/>
      <c r="AF5" s="2567"/>
      <c r="AG5" s="2503"/>
    </row>
    <row r="6" spans="2:60" ht="21.75" customHeight="1" x14ac:dyDescent="0.2">
      <c r="B6" s="2577"/>
      <c r="C6" s="2578"/>
      <c r="D6" s="2585" t="s">
        <v>1530</v>
      </c>
      <c r="E6" s="2586"/>
      <c r="F6" s="2586"/>
      <c r="G6" s="2586"/>
      <c r="H6" s="2586"/>
      <c r="I6" s="2586"/>
      <c r="J6" s="2586"/>
      <c r="K6" s="2586"/>
      <c r="L6" s="2586"/>
      <c r="M6" s="2586"/>
      <c r="N6" s="2586"/>
      <c r="O6" s="2586"/>
      <c r="P6" s="2586"/>
      <c r="Q6" s="2586"/>
      <c r="R6" s="2586"/>
      <c r="S6" s="2586"/>
      <c r="T6" s="2568"/>
      <c r="U6" s="2568"/>
      <c r="V6" s="2568"/>
      <c r="W6" s="2568"/>
      <c r="X6" s="2568"/>
      <c r="Y6" s="2568"/>
      <c r="Z6" s="2568"/>
      <c r="AA6" s="2568"/>
      <c r="AB6" s="2568"/>
      <c r="AC6" s="2568"/>
      <c r="AD6" s="2568"/>
      <c r="AE6" s="2568"/>
      <c r="AF6" s="2568"/>
      <c r="AG6" s="2569"/>
    </row>
    <row r="7" spans="2:60" ht="24.75" customHeight="1" x14ac:dyDescent="0.2">
      <c r="B7" s="2579" t="s">
        <v>1529</v>
      </c>
      <c r="C7" s="2580"/>
      <c r="D7" s="2587" t="s">
        <v>1545</v>
      </c>
      <c r="E7" s="2588"/>
      <c r="F7" s="2588"/>
      <c r="G7" s="2588"/>
      <c r="H7" s="2588"/>
      <c r="I7" s="2588"/>
      <c r="J7" s="2588"/>
      <c r="K7" s="2588"/>
      <c r="L7" s="2588"/>
      <c r="M7" s="2588"/>
      <c r="N7" s="2588"/>
      <c r="O7" s="2588"/>
      <c r="P7" s="2588"/>
      <c r="Q7" s="2588"/>
      <c r="R7" s="2588"/>
      <c r="S7" s="2589"/>
      <c r="T7" s="2570" t="s">
        <v>1548</v>
      </c>
      <c r="U7" s="2571"/>
      <c r="V7" s="2571"/>
      <c r="W7" s="2571"/>
      <c r="X7" s="2571"/>
      <c r="Y7" s="2571"/>
      <c r="Z7" s="2571"/>
      <c r="AA7" s="2571"/>
      <c r="AB7" s="2571"/>
      <c r="AC7" s="2571"/>
      <c r="AD7" s="2571"/>
      <c r="AE7" s="2571"/>
      <c r="AF7" s="2571"/>
      <c r="AG7" s="2572"/>
    </row>
    <row r="8" spans="2:60" ht="7.5" customHeight="1" x14ac:dyDescent="0.2">
      <c r="B8" s="1586"/>
      <c r="C8" s="1587"/>
      <c r="D8" s="1588"/>
      <c r="E8" s="1588"/>
      <c r="F8" s="1588"/>
      <c r="G8" s="1588"/>
      <c r="H8" s="1588"/>
      <c r="I8" s="1588"/>
      <c r="J8" s="1588"/>
      <c r="K8" s="1588"/>
      <c r="L8" s="1588"/>
      <c r="M8" s="1588"/>
      <c r="N8" s="1588"/>
      <c r="O8" s="1588"/>
      <c r="P8" s="1588"/>
      <c r="Q8" s="1559"/>
      <c r="R8" s="1559"/>
      <c r="S8" s="1559"/>
      <c r="T8" s="1559"/>
      <c r="U8" s="1559"/>
      <c r="V8" s="1559"/>
      <c r="W8" s="1559"/>
      <c r="X8" s="1559"/>
      <c r="Y8" s="1559"/>
      <c r="Z8" s="1559"/>
      <c r="AA8" s="1559"/>
      <c r="AB8" s="1559"/>
      <c r="AC8" s="1559"/>
      <c r="AD8" s="1559"/>
      <c r="AE8" s="1559"/>
      <c r="AF8" s="1559"/>
      <c r="AG8" s="858"/>
    </row>
    <row r="9" spans="2:60" ht="24.75" customHeight="1" x14ac:dyDescent="0.2">
      <c r="B9" s="482"/>
      <c r="C9" s="854" t="s">
        <v>294</v>
      </c>
      <c r="D9" s="485"/>
      <c r="E9" s="2388">
        <f>'POA-3'!E11:L11</f>
        <v>0</v>
      </c>
      <c r="F9" s="2388"/>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9"/>
    </row>
    <row r="10" spans="2:60" ht="8.25" customHeight="1" x14ac:dyDescent="0.2">
      <c r="B10" s="482"/>
      <c r="AG10" s="409"/>
    </row>
    <row r="11" spans="2:60" ht="38.25" customHeight="1" x14ac:dyDescent="0.2">
      <c r="B11" s="482"/>
      <c r="C11" s="854" t="s">
        <v>1188</v>
      </c>
      <c r="D11" s="485"/>
      <c r="E11" s="2590">
        <f>'POA-3'!E13:L13</f>
        <v>0</v>
      </c>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0"/>
      <c r="AC11" s="2590"/>
      <c r="AD11" s="2590"/>
      <c r="AE11" s="2590"/>
      <c r="AF11" s="2590"/>
      <c r="AG11" s="2591"/>
    </row>
    <row r="12" spans="2:60" ht="9.75" customHeight="1" x14ac:dyDescent="0.2">
      <c r="B12" s="482"/>
      <c r="AG12" s="409"/>
    </row>
    <row r="13" spans="2:60" ht="30" customHeight="1" x14ac:dyDescent="0.2">
      <c r="B13" s="482"/>
      <c r="C13" s="854" t="s">
        <v>1255</v>
      </c>
      <c r="D13" s="927"/>
      <c r="E13" s="107"/>
      <c r="F13" s="169" t="s">
        <v>1390</v>
      </c>
      <c r="G13" s="1342">
        <f>+'POA-1'!F15</f>
        <v>0</v>
      </c>
      <c r="H13" s="1302">
        <f>+'POA-1'!G15</f>
        <v>0</v>
      </c>
      <c r="I13" s="107"/>
      <c r="J13" s="2606" t="s">
        <v>1391</v>
      </c>
      <c r="K13" s="2606"/>
      <c r="L13" s="1342">
        <f>+'POA-1'!J15</f>
        <v>0</v>
      </c>
      <c r="M13" s="1302">
        <f>+'POA-1'!K15</f>
        <v>0</v>
      </c>
      <c r="N13" s="107"/>
      <c r="O13" s="107"/>
      <c r="P13" s="107"/>
      <c r="Q13" s="107"/>
      <c r="R13" s="107"/>
      <c r="S13" s="107"/>
      <c r="T13" s="107"/>
      <c r="U13" s="107"/>
      <c r="V13" s="107"/>
      <c r="W13" s="107"/>
      <c r="X13" s="107"/>
      <c r="Y13" s="107"/>
      <c r="Z13" s="107"/>
      <c r="AA13" s="107"/>
      <c r="AB13" s="107"/>
      <c r="AC13" s="107"/>
      <c r="AD13" s="107"/>
      <c r="AE13" s="107"/>
      <c r="AF13" s="107"/>
      <c r="AG13" s="163"/>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4"/>
      <c r="BF13" s="1164"/>
      <c r="BG13" s="1164"/>
      <c r="BH13" s="1164"/>
    </row>
    <row r="14" spans="2:60" ht="6.75" customHeight="1" thickBot="1" x14ac:dyDescent="0.25">
      <c r="B14" s="411"/>
      <c r="C14" s="856"/>
      <c r="D14" s="85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918"/>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4"/>
      <c r="BF14" s="1164"/>
      <c r="BG14" s="1164"/>
      <c r="BH14" s="1164"/>
    </row>
    <row r="15" spans="2:60" ht="25.5" customHeight="1" thickBot="1" x14ac:dyDescent="0.25">
      <c r="B15" s="1933" t="s">
        <v>404</v>
      </c>
      <c r="C15" s="1934"/>
      <c r="D15" s="1934"/>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4"/>
      <c r="AD15" s="1934"/>
      <c r="AE15" s="1934"/>
      <c r="AF15" s="1934"/>
      <c r="AG15" s="1935"/>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4"/>
      <c r="BF15" s="1164"/>
      <c r="BG15" s="1164"/>
      <c r="BH15" s="1164"/>
    </row>
    <row r="16" spans="2:60" ht="37.5" customHeight="1" thickBot="1" x14ac:dyDescent="0.25">
      <c r="B16" s="2612" t="s">
        <v>1284</v>
      </c>
      <c r="C16" s="2614" t="s">
        <v>303</v>
      </c>
      <c r="D16" s="2614" t="s">
        <v>1283</v>
      </c>
      <c r="E16" s="2616" t="s">
        <v>60</v>
      </c>
      <c r="F16" s="2614" t="s">
        <v>1201</v>
      </c>
      <c r="G16" s="2600" t="s">
        <v>1388</v>
      </c>
      <c r="H16" s="2602" t="s">
        <v>1389</v>
      </c>
      <c r="I16" s="1343" t="s">
        <v>160</v>
      </c>
      <c r="J16" s="1344" t="s">
        <v>161</v>
      </c>
      <c r="K16" s="1344" t="s">
        <v>162</v>
      </c>
      <c r="L16" s="1344" t="s">
        <v>163</v>
      </c>
      <c r="M16" s="1344" t="s">
        <v>164</v>
      </c>
      <c r="N16" s="1344" t="s">
        <v>165</v>
      </c>
      <c r="O16" s="1344" t="s">
        <v>166</v>
      </c>
      <c r="P16" s="1344" t="s">
        <v>167</v>
      </c>
      <c r="Q16" s="1344" t="s">
        <v>168</v>
      </c>
      <c r="R16" s="1344" t="s">
        <v>169</v>
      </c>
      <c r="S16" s="1344" t="s">
        <v>170</v>
      </c>
      <c r="T16" s="1345" t="s">
        <v>171</v>
      </c>
      <c r="U16" s="484" t="s">
        <v>1290</v>
      </c>
      <c r="V16" s="484" t="s">
        <v>1291</v>
      </c>
      <c r="W16" s="484" t="s">
        <v>1292</v>
      </c>
      <c r="X16" s="484" t="s">
        <v>1293</v>
      </c>
      <c r="Y16" s="484" t="s">
        <v>1294</v>
      </c>
      <c r="Z16" s="484" t="s">
        <v>1295</v>
      </c>
      <c r="AA16" s="484" t="s">
        <v>1296</v>
      </c>
      <c r="AB16" s="484" t="s">
        <v>1297</v>
      </c>
      <c r="AC16" s="484" t="s">
        <v>1298</v>
      </c>
      <c r="AD16" s="484" t="s">
        <v>1299</v>
      </c>
      <c r="AE16" s="484" t="s">
        <v>1300</v>
      </c>
      <c r="AF16" s="484" t="s">
        <v>1301</v>
      </c>
      <c r="AG16" s="2604" t="s">
        <v>1200</v>
      </c>
      <c r="AH16" s="154"/>
      <c r="AI16" s="154"/>
      <c r="AJ16" s="154"/>
    </row>
    <row r="17" spans="2:61" ht="47.25" customHeight="1" thickBot="1" x14ac:dyDescent="0.25">
      <c r="B17" s="2613"/>
      <c r="C17" s="2615"/>
      <c r="D17" s="2615"/>
      <c r="E17" s="2617"/>
      <c r="F17" s="2615"/>
      <c r="G17" s="2601"/>
      <c r="H17" s="2603"/>
      <c r="I17" s="1343" t="str">
        <f>CONCATENATE(CRONOGRAMA!E14,CRONOGRAMA!H79)</f>
        <v>0-18</v>
      </c>
      <c r="J17" s="1344" t="str">
        <f>CONCATENATE(CRONOGRAMA!I14,CRONOGRAMA!L79)</f>
        <v>0-18</v>
      </c>
      <c r="K17" s="1344" t="str">
        <f>CONCATENATE(CRONOGRAMA!M14,CRONOGRAMA!P79)</f>
        <v>0-18</v>
      </c>
      <c r="L17" s="1344" t="str">
        <f>CONCATENATE(CRONOGRAMA!Q14,CRONOGRAMA!T79)</f>
        <v>0-18</v>
      </c>
      <c r="M17" s="1344" t="str">
        <f>CONCATENATE(CRONOGRAMA!U14,CRONOGRAMA!X79)</f>
        <v>0-18</v>
      </c>
      <c r="N17" s="1344" t="str">
        <f>CONCATENATE(CRONOGRAMA!Y14,CRONOGRAMA!AB79)</f>
        <v>0-18</v>
      </c>
      <c r="O17" s="1344" t="str">
        <f>CONCATENATE(CRONOGRAMA!AC14,CRONOGRAMA!AF79)</f>
        <v>0-18</v>
      </c>
      <c r="P17" s="1344" t="str">
        <f>CONCATENATE(CRONOGRAMA!AG14,CRONOGRAMA!AJ79)</f>
        <v>0-18</v>
      </c>
      <c r="Q17" s="1344" t="str">
        <f>CONCATENATE(CRONOGRAMA!AK14,CRONOGRAMA!AN79)</f>
        <v>0-18</v>
      </c>
      <c r="R17" s="1344" t="str">
        <f>CONCATENATE(CRONOGRAMA!AO14,CRONOGRAMA!AR79)</f>
        <v>0-18</v>
      </c>
      <c r="S17" s="1344" t="e">
        <f>CONCATENATE(CRONOGRAMA!AS14,CRONOGRAMA!AV79)</f>
        <v>#VALUE!</v>
      </c>
      <c r="T17" s="1344" t="e">
        <f>CONCATENATE(CRONOGRAMA!AW14,CRONOGRAMA!AZ79)</f>
        <v>#VALUE!</v>
      </c>
      <c r="U17" s="1165" t="e">
        <f>CONCATENATE(CRONOGRAMA!BA14,CRONOGRAMA!BD79)</f>
        <v>#VALUE!</v>
      </c>
      <c r="V17" s="1166" t="e">
        <f>CONCATENATE(CRONOGRAMA!BE14,CRONOGRAMA!BH79)</f>
        <v>#VALUE!</v>
      </c>
      <c r="W17" s="1166" t="e">
        <f>CONCATENATE(CRONOGRAMA!BI14,CRONOGRAMA!BL79)</f>
        <v>#VALUE!</v>
      </c>
      <c r="X17" s="1166" t="e">
        <f>CONCATENATE(CRONOGRAMA!BM14,CRONOGRAMA!BP79)</f>
        <v>#VALUE!</v>
      </c>
      <c r="Y17" s="1166" t="e">
        <f>CONCATENATE(CRONOGRAMA!BQ14,CRONOGRAMA!BT79)</f>
        <v>#VALUE!</v>
      </c>
      <c r="Z17" s="1166" t="e">
        <f>CONCATENATE(CRONOGRAMA!BU14,CRONOGRAMA!BX79)</f>
        <v>#VALUE!</v>
      </c>
      <c r="AA17" s="1166" t="e">
        <f>CONCATENATE(CRONOGRAMA!BY14,CRONOGRAMA!CB79)</f>
        <v>#VALUE!</v>
      </c>
      <c r="AB17" s="1166" t="e">
        <f>CONCATENATE(CRONOGRAMA!CC14,CRONOGRAMA!CF79)</f>
        <v>#VALUE!</v>
      </c>
      <c r="AC17" s="1166" t="e">
        <f>CONCATENATE(CRONOGRAMA!CG14,CRONOGRAMA!CJ79)</f>
        <v>#VALUE!</v>
      </c>
      <c r="AD17" s="1166" t="e">
        <f>CONCATENATE(CRONOGRAMA!CK14,CRONOGRAMA!CN79)</f>
        <v>#VALUE!</v>
      </c>
      <c r="AE17" s="1166" t="e">
        <f>CONCATENATE(CRONOGRAMA!CO14,CRONOGRAMA!CR79)</f>
        <v>#VALUE!</v>
      </c>
      <c r="AF17" s="1171" t="e">
        <f>CONCATENATE(CRONOGRAMA!CS14,CRONOGRAMA!CV79)</f>
        <v>#VALUE!</v>
      </c>
      <c r="AG17" s="2605"/>
      <c r="AH17" s="154"/>
      <c r="AI17" s="492" t="s">
        <v>326</v>
      </c>
      <c r="AJ17" s="154"/>
      <c r="AK17" s="486">
        <f>CRONOGRAMA!CY15</f>
        <v>1</v>
      </c>
      <c r="AL17" s="486">
        <f>CRONOGRAMA!CZ15</f>
        <v>2</v>
      </c>
      <c r="AM17" s="486">
        <f>CRONOGRAMA!DA15</f>
        <v>3</v>
      </c>
      <c r="AN17" s="486">
        <f>CRONOGRAMA!DB15</f>
        <v>4</v>
      </c>
      <c r="AO17" s="486">
        <f>CRONOGRAMA!DC15</f>
        <v>5</v>
      </c>
      <c r="AP17" s="486">
        <f>CRONOGRAMA!DD15</f>
        <v>6</v>
      </c>
      <c r="AQ17" s="486">
        <f>CRONOGRAMA!DE15</f>
        <v>7</v>
      </c>
      <c r="AR17" s="486">
        <f>CRONOGRAMA!DF15</f>
        <v>8</v>
      </c>
      <c r="AS17" s="486">
        <f>CRONOGRAMA!DG15</f>
        <v>9</v>
      </c>
      <c r="AT17" s="486">
        <f>CRONOGRAMA!DH15</f>
        <v>10</v>
      </c>
      <c r="AU17" s="486">
        <f>CRONOGRAMA!DI15</f>
        <v>11</v>
      </c>
      <c r="AV17" s="486">
        <f>CRONOGRAMA!DJ15</f>
        <v>12</v>
      </c>
      <c r="AW17" s="486">
        <f>CRONOGRAMA!DK15</f>
        <v>13</v>
      </c>
      <c r="AX17" s="486">
        <f>CRONOGRAMA!DL15</f>
        <v>14</v>
      </c>
      <c r="AY17" s="486">
        <f>CRONOGRAMA!DM15</f>
        <v>15</v>
      </c>
      <c r="AZ17" s="486">
        <f>CRONOGRAMA!DN15</f>
        <v>16</v>
      </c>
      <c r="BA17" s="486">
        <f>CRONOGRAMA!DO15</f>
        <v>17</v>
      </c>
      <c r="BB17" s="486">
        <f>CRONOGRAMA!DP15</f>
        <v>18</v>
      </c>
      <c r="BC17" s="486">
        <f>CRONOGRAMA!DQ15</f>
        <v>19</v>
      </c>
      <c r="BD17" s="486">
        <f>CRONOGRAMA!DR15</f>
        <v>20</v>
      </c>
      <c r="BE17" s="486">
        <f>CRONOGRAMA!DS15</f>
        <v>21</v>
      </c>
      <c r="BF17" s="486">
        <f>CRONOGRAMA!DT15</f>
        <v>22</v>
      </c>
      <c r="BG17" s="486">
        <f>CRONOGRAMA!DU15</f>
        <v>23</v>
      </c>
      <c r="BH17" s="486">
        <f>CRONOGRAMA!DV15</f>
        <v>24</v>
      </c>
      <c r="BI17" s="1072" t="s">
        <v>1392</v>
      </c>
    </row>
    <row r="18" spans="2:61" ht="30" customHeight="1" x14ac:dyDescent="0.2">
      <c r="B18" s="2611" t="str">
        <f>'POA-1'!D33</f>
        <v>1.1</v>
      </c>
      <c r="C18" s="2595" t="str">
        <f>+'POA-1'!E33</f>
        <v>Plantación de Material Vegetal en sistema tradicional</v>
      </c>
      <c r="D18" s="928" t="str">
        <f>'POA-2'!I16</f>
        <v>1.1.1</v>
      </c>
      <c r="E18" s="1349" t="str">
        <f>+'POA-1'!I33</f>
        <v>Aprestamiento del proyecto (Gestión)</v>
      </c>
      <c r="F18" s="1350" t="e">
        <f>'POA-3'!G19</f>
        <v>#REF!</v>
      </c>
      <c r="G18" s="1351">
        <v>43160</v>
      </c>
      <c r="H18" s="1352">
        <v>43464</v>
      </c>
      <c r="I18" s="1361">
        <v>8550000</v>
      </c>
      <c r="J18" s="841">
        <v>8550000</v>
      </c>
      <c r="K18" s="841">
        <v>8550000</v>
      </c>
      <c r="L18" s="841">
        <v>8550000</v>
      </c>
      <c r="M18" s="841">
        <v>8550000</v>
      </c>
      <c r="N18" s="841">
        <v>8550000</v>
      </c>
      <c r="O18" s="841">
        <v>8550000</v>
      </c>
      <c r="P18" s="841">
        <v>8550000</v>
      </c>
      <c r="Q18" s="841">
        <v>8550000</v>
      </c>
      <c r="R18" s="841">
        <v>8550000</v>
      </c>
      <c r="S18" s="841"/>
      <c r="T18" s="841"/>
      <c r="U18" s="841"/>
      <c r="V18" s="841"/>
      <c r="W18" s="841"/>
      <c r="X18" s="841"/>
      <c r="Y18" s="841"/>
      <c r="Z18" s="841"/>
      <c r="AA18" s="841"/>
      <c r="AB18" s="841"/>
      <c r="AC18" s="841"/>
      <c r="AD18" s="841"/>
      <c r="AE18" s="841"/>
      <c r="AF18" s="1172"/>
      <c r="AG18" s="1346">
        <f>SUM(I18:T18)</f>
        <v>85500000</v>
      </c>
      <c r="AH18" s="493"/>
      <c r="AI18" s="1160" t="e">
        <f>IF($E$18&lt;&gt;"",SUM(I18:AG18)-('POA-1'!M33/'POA-3'!$P$3),"")</f>
        <v>#REF!</v>
      </c>
      <c r="AK18" s="491">
        <f>CRONOGRAMA!CY16</f>
        <v>116338</v>
      </c>
      <c r="AL18" s="491">
        <f>CRONOGRAMA!CZ16</f>
        <v>0</v>
      </c>
      <c r="AM18" s="491">
        <f>CRONOGRAMA!DA16</f>
        <v>0</v>
      </c>
      <c r="AN18" s="491">
        <f>CRONOGRAMA!DB16</f>
        <v>0</v>
      </c>
      <c r="AO18" s="491">
        <f>CRONOGRAMA!DC16</f>
        <v>0</v>
      </c>
      <c r="AP18" s="491">
        <f>CRONOGRAMA!DD16</f>
        <v>0</v>
      </c>
      <c r="AQ18" s="491">
        <f>CRONOGRAMA!DE16</f>
        <v>0</v>
      </c>
      <c r="AR18" s="491">
        <f>CRONOGRAMA!DF16</f>
        <v>0</v>
      </c>
      <c r="AS18" s="491">
        <f>CRONOGRAMA!DG16</f>
        <v>0</v>
      </c>
      <c r="AT18" s="491">
        <f>CRONOGRAMA!DH16</f>
        <v>0</v>
      </c>
      <c r="AU18" s="491">
        <f>CRONOGRAMA!DI16</f>
        <v>0</v>
      </c>
      <c r="AV18" s="491">
        <f>CRONOGRAMA!DJ16</f>
        <v>0</v>
      </c>
      <c r="AW18" s="491">
        <f>CRONOGRAMA!DK16</f>
        <v>0</v>
      </c>
      <c r="AX18" s="491">
        <f>CRONOGRAMA!DL16</f>
        <v>0</v>
      </c>
      <c r="AY18" s="491">
        <f>CRONOGRAMA!DM16</f>
        <v>0</v>
      </c>
      <c r="AZ18" s="491">
        <f>CRONOGRAMA!DN16</f>
        <v>0</v>
      </c>
      <c r="BA18" s="491">
        <f>CRONOGRAMA!DO16</f>
        <v>0</v>
      </c>
      <c r="BB18" s="491">
        <f>CRONOGRAMA!DP16</f>
        <v>0</v>
      </c>
      <c r="BC18" s="491">
        <f>CRONOGRAMA!DQ16</f>
        <v>0</v>
      </c>
      <c r="BD18" s="491">
        <f>CRONOGRAMA!DR16</f>
        <v>0</v>
      </c>
      <c r="BE18" s="491">
        <f>CRONOGRAMA!DS16</f>
        <v>0</v>
      </c>
      <c r="BF18" s="491">
        <f>CRONOGRAMA!DT16</f>
        <v>0</v>
      </c>
      <c r="BG18" s="491">
        <f>CRONOGRAMA!DU16</f>
        <v>0</v>
      </c>
      <c r="BH18" s="491">
        <f>CRONOGRAMA!DV16</f>
        <v>0</v>
      </c>
      <c r="BI18" s="1159" t="e">
        <f>+F18-AG18</f>
        <v>#REF!</v>
      </c>
    </row>
    <row r="19" spans="2:61" ht="30" customHeight="1" x14ac:dyDescent="0.2">
      <c r="B19" s="2609"/>
      <c r="C19" s="2596"/>
      <c r="D19" s="929" t="str">
        <f>'POA-2'!I17</f>
        <v>1.1.2</v>
      </c>
      <c r="E19" s="1353" t="str">
        <f>+'POA-1'!I34</f>
        <v>Mantenimiento</v>
      </c>
      <c r="F19" s="1354">
        <f>'POA-3'!G20</f>
        <v>17374095.110993229</v>
      </c>
      <c r="G19" s="1355">
        <v>43160</v>
      </c>
      <c r="H19" s="1356">
        <v>43465</v>
      </c>
      <c r="I19" s="843">
        <v>282340032</v>
      </c>
      <c r="J19" s="1362">
        <v>148200000</v>
      </c>
      <c r="K19" s="843">
        <v>148200000</v>
      </c>
      <c r="L19" s="843"/>
      <c r="M19" s="843"/>
      <c r="N19" s="843"/>
      <c r="O19" s="843"/>
      <c r="P19" s="843">
        <v>148200000</v>
      </c>
      <c r="Q19" s="843">
        <v>148200000</v>
      </c>
      <c r="R19" s="843"/>
      <c r="S19" s="843"/>
      <c r="T19" s="843"/>
      <c r="U19" s="843"/>
      <c r="V19" s="843"/>
      <c r="W19" s="843"/>
      <c r="X19" s="843"/>
      <c r="Y19" s="843"/>
      <c r="Z19" s="843"/>
      <c r="AA19" s="843"/>
      <c r="AB19" s="843"/>
      <c r="AC19" s="843"/>
      <c r="AD19" s="843"/>
      <c r="AE19" s="843"/>
      <c r="AF19" s="1173"/>
      <c r="AG19" s="1347">
        <f t="shared" ref="AG19:AG43" si="0">SUM(I19:T19)</f>
        <v>875140032</v>
      </c>
      <c r="AH19" s="493"/>
      <c r="AI19" s="1160">
        <f>IF($E$18&lt;&gt;"",SUM(I19:AG19)-('POA-1'!M34/'POA-3'!$P$3),"")</f>
        <v>1732905968.8890069</v>
      </c>
      <c r="AK19" s="491">
        <f>CRONOGRAMA!CY35</f>
        <v>0</v>
      </c>
      <c r="AL19" s="491">
        <f>CRONOGRAMA!CZ35</f>
        <v>296400891.10000002</v>
      </c>
      <c r="AM19" s="491">
        <f>CRONOGRAMA!DA35</f>
        <v>0</v>
      </c>
      <c r="AN19" s="491">
        <f>CRONOGRAMA!DB35</f>
        <v>0</v>
      </c>
      <c r="AO19" s="491">
        <f>CRONOGRAMA!DC35</f>
        <v>0</v>
      </c>
      <c r="AP19" s="491">
        <f>CRONOGRAMA!DD35</f>
        <v>0</v>
      </c>
      <c r="AQ19" s="491">
        <f>CRONOGRAMA!DE35</f>
        <v>0</v>
      </c>
      <c r="AR19" s="491">
        <f>CRONOGRAMA!DF35</f>
        <v>296400780</v>
      </c>
      <c r="AS19" s="491">
        <f>CRONOGRAMA!DG35</f>
        <v>0</v>
      </c>
      <c r="AT19" s="491">
        <f>CRONOGRAMA!DH35</f>
        <v>0</v>
      </c>
      <c r="AU19" s="491">
        <f>CRONOGRAMA!DI35</f>
        <v>0</v>
      </c>
      <c r="AV19" s="491">
        <f>CRONOGRAMA!DJ35</f>
        <v>0</v>
      </c>
      <c r="AW19" s="491">
        <f>CRONOGRAMA!DK35</f>
        <v>0</v>
      </c>
      <c r="AX19" s="491">
        <f>CRONOGRAMA!DL35</f>
        <v>0</v>
      </c>
      <c r="AY19" s="491">
        <f>CRONOGRAMA!DM35</f>
        <v>0</v>
      </c>
      <c r="AZ19" s="491">
        <f>CRONOGRAMA!DN35</f>
        <v>0</v>
      </c>
      <c r="BA19" s="491">
        <f>CRONOGRAMA!DO35</f>
        <v>0</v>
      </c>
      <c r="BB19" s="491">
        <f>CRONOGRAMA!DP35</f>
        <v>0</v>
      </c>
      <c r="BC19" s="491">
        <f>CRONOGRAMA!DQ35</f>
        <v>0</v>
      </c>
      <c r="BD19" s="491">
        <f>CRONOGRAMA!DR35</f>
        <v>0</v>
      </c>
      <c r="BE19" s="491">
        <f>CRONOGRAMA!DS35</f>
        <v>0</v>
      </c>
      <c r="BF19" s="491">
        <f>CRONOGRAMA!DT35</f>
        <v>0</v>
      </c>
      <c r="BG19" s="491">
        <f>CRONOGRAMA!DU35</f>
        <v>0</v>
      </c>
      <c r="BH19" s="491">
        <f>CRONOGRAMA!DV35</f>
        <v>0</v>
      </c>
      <c r="BI19" s="1159">
        <f t="shared" ref="BI19:BI44" si="1">+F19-AG19</f>
        <v>-857765936.88900673</v>
      </c>
    </row>
    <row r="20" spans="2:61" ht="0.2" customHeight="1" x14ac:dyDescent="0.2">
      <c r="B20" s="2609"/>
      <c r="C20" s="2596"/>
      <c r="D20" s="929" t="str">
        <f>'POA-2'!I18</f>
        <v>1.1.3</v>
      </c>
      <c r="E20" s="1353" t="str">
        <f>+'POA-1'!I35</f>
        <v>Aislamiento</v>
      </c>
      <c r="F20" s="1354">
        <f>'POA-3'!G21</f>
        <v>0</v>
      </c>
      <c r="G20" s="1355"/>
      <c r="H20" s="1356"/>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1173"/>
      <c r="AG20" s="1347">
        <f t="shared" si="0"/>
        <v>0</v>
      </c>
      <c r="AH20" s="493"/>
      <c r="AI20" s="1160">
        <f>IF($E$18&lt;&gt;"",SUM(I20:AG20)-('POA-1'!M35/'POA-3'!$P$3),"")</f>
        <v>0</v>
      </c>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1159">
        <f t="shared" si="1"/>
        <v>0</v>
      </c>
    </row>
    <row r="21" spans="2:61" ht="30" customHeight="1" thickBot="1" x14ac:dyDescent="0.25">
      <c r="B21" s="2610"/>
      <c r="C21" s="2597"/>
      <c r="D21" s="1168" t="str">
        <f>'POA-2'!I19</f>
        <v>1.1.3</v>
      </c>
      <c r="E21" s="1357" t="str">
        <f>+'POA-1'!I36</f>
        <v>Divulgación, Capacitación y Seguimiento</v>
      </c>
      <c r="F21" s="1358" t="e">
        <f>'POA-3'!G22</f>
        <v>#REF!</v>
      </c>
      <c r="G21" s="1359">
        <v>43191</v>
      </c>
      <c r="H21" s="1360">
        <v>43465</v>
      </c>
      <c r="I21" s="1363"/>
      <c r="J21" s="1363">
        <v>4566666</v>
      </c>
      <c r="K21" s="1363"/>
      <c r="L21" s="1363"/>
      <c r="M21" s="1363">
        <v>4566666</v>
      </c>
      <c r="N21" s="1363"/>
      <c r="O21" s="1363">
        <v>4566667.9999999898</v>
      </c>
      <c r="P21" s="1363"/>
      <c r="Q21" s="1363"/>
      <c r="R21" s="1363"/>
      <c r="S21" s="845"/>
      <c r="T21" s="845"/>
      <c r="U21" s="845"/>
      <c r="V21" s="845"/>
      <c r="W21" s="845"/>
      <c r="X21" s="845"/>
      <c r="Y21" s="845"/>
      <c r="Z21" s="845"/>
      <c r="AA21" s="845"/>
      <c r="AB21" s="845"/>
      <c r="AC21" s="845"/>
      <c r="AD21" s="845"/>
      <c r="AE21" s="845"/>
      <c r="AF21" s="1174"/>
      <c r="AG21" s="1348">
        <f t="shared" si="0"/>
        <v>13699999.999999989</v>
      </c>
      <c r="AH21" s="493"/>
      <c r="AI21" s="1161" t="e">
        <f>IF($E$18&lt;&gt;"",SUM(I21:AG21)-('POA-1'!M36/'POA-3'!$P$3),"")</f>
        <v>#REF!</v>
      </c>
      <c r="AK21" s="491">
        <f>CRONOGRAMA!CY71</f>
        <v>1</v>
      </c>
      <c r="AL21" s="491">
        <f>CRONOGRAMA!CZ71</f>
        <v>1003</v>
      </c>
      <c r="AM21" s="491">
        <f>CRONOGRAMA!DA71</f>
        <v>2</v>
      </c>
      <c r="AN21" s="491">
        <f>CRONOGRAMA!DB71</f>
        <v>1</v>
      </c>
      <c r="AO21" s="491">
        <f>CRONOGRAMA!DC71</f>
        <v>3</v>
      </c>
      <c r="AP21" s="491">
        <f>CRONOGRAMA!DD71</f>
        <v>2</v>
      </c>
      <c r="AQ21" s="491">
        <f>CRONOGRAMA!DE71</f>
        <v>3</v>
      </c>
      <c r="AR21" s="491">
        <f>CRONOGRAMA!DF71</f>
        <v>1</v>
      </c>
      <c r="AS21" s="491">
        <f>CRONOGRAMA!DG71</f>
        <v>2</v>
      </c>
      <c r="AT21" s="491">
        <f>CRONOGRAMA!DH71</f>
        <v>2</v>
      </c>
      <c r="AU21" s="491">
        <f>CRONOGRAMA!DI71</f>
        <v>0</v>
      </c>
      <c r="AV21" s="491">
        <f>CRONOGRAMA!DJ71</f>
        <v>0</v>
      </c>
      <c r="AW21" s="491">
        <f>CRONOGRAMA!DK71</f>
        <v>0</v>
      </c>
      <c r="AX21" s="491">
        <f>CRONOGRAMA!DL71</f>
        <v>0</v>
      </c>
      <c r="AY21" s="491">
        <f>CRONOGRAMA!DM71</f>
        <v>0</v>
      </c>
      <c r="AZ21" s="491">
        <f>CRONOGRAMA!DN71</f>
        <v>0</v>
      </c>
      <c r="BA21" s="491">
        <f>CRONOGRAMA!DO71</f>
        <v>0</v>
      </c>
      <c r="BB21" s="491">
        <f>CRONOGRAMA!DP71</f>
        <v>0</v>
      </c>
      <c r="BC21" s="491">
        <f>CRONOGRAMA!DQ71</f>
        <v>0</v>
      </c>
      <c r="BD21" s="491">
        <f>CRONOGRAMA!DR71</f>
        <v>0</v>
      </c>
      <c r="BE21" s="491">
        <f>CRONOGRAMA!DS71</f>
        <v>0</v>
      </c>
      <c r="BF21" s="491">
        <f>CRONOGRAMA!DT71</f>
        <v>0</v>
      </c>
      <c r="BG21" s="491">
        <f>CRONOGRAMA!DU71</f>
        <v>0</v>
      </c>
      <c r="BH21" s="491">
        <f>CRONOGRAMA!DV71</f>
        <v>0</v>
      </c>
      <c r="BI21" s="1220" t="e">
        <f t="shared" si="1"/>
        <v>#REF!</v>
      </c>
    </row>
    <row r="22" spans="2:61" ht="30" hidden="1" customHeight="1" x14ac:dyDescent="0.2">
      <c r="B22" s="2609" t="str">
        <f>'POA-1'!D37</f>
        <v>1.1</v>
      </c>
      <c r="C22" s="2592" t="str">
        <f>+'POA-1'!E37</f>
        <v>Plantación de Material Vegetal al azar o por núcleos</v>
      </c>
      <c r="D22" s="1167" t="str">
        <f>'POA-2'!I21</f>
        <v>1.1.1</v>
      </c>
      <c r="E22" s="752" t="str">
        <f>+'POA-1'!I37</f>
        <v>Aprestamiento del proyecto (Gestión)</v>
      </c>
      <c r="F22" s="839" t="e">
        <f>'POA-3'!G23</f>
        <v>#REF!</v>
      </c>
      <c r="G22" s="1081"/>
      <c r="H22" s="1082"/>
      <c r="I22" s="847"/>
      <c r="J22" s="847"/>
      <c r="K22" s="847"/>
      <c r="L22" s="847"/>
      <c r="M22" s="847"/>
      <c r="N22" s="847"/>
      <c r="O22" s="847"/>
      <c r="P22" s="847"/>
      <c r="Q22" s="847"/>
      <c r="R22" s="847"/>
      <c r="S22" s="847"/>
      <c r="T22" s="847"/>
      <c r="U22" s="847"/>
      <c r="V22" s="847"/>
      <c r="W22" s="847"/>
      <c r="X22" s="847"/>
      <c r="Y22" s="847"/>
      <c r="Z22" s="847"/>
      <c r="AA22" s="847"/>
      <c r="AB22" s="847"/>
      <c r="AC22" s="847"/>
      <c r="AD22" s="847"/>
      <c r="AE22" s="847"/>
      <c r="AF22" s="1175"/>
      <c r="AG22" s="1098">
        <f t="shared" si="0"/>
        <v>0</v>
      </c>
      <c r="AH22" s="493"/>
      <c r="AI22" s="1160" t="e">
        <f>IF($E$22&lt;&gt;"",SUM(I22:AG22)-('POA-1'!M37/'POA-3'!$P$3),"")</f>
        <v>#REF!</v>
      </c>
      <c r="AK22" s="491">
        <f>AK18</f>
        <v>116338</v>
      </c>
      <c r="AL22" s="491">
        <f t="shared" ref="AL22:BH22" si="2">AL18</f>
        <v>0</v>
      </c>
      <c r="AM22" s="491">
        <f t="shared" si="2"/>
        <v>0</v>
      </c>
      <c r="AN22" s="491">
        <f t="shared" si="2"/>
        <v>0</v>
      </c>
      <c r="AO22" s="491">
        <f t="shared" si="2"/>
        <v>0</v>
      </c>
      <c r="AP22" s="491">
        <f t="shared" si="2"/>
        <v>0</v>
      </c>
      <c r="AQ22" s="491">
        <f t="shared" si="2"/>
        <v>0</v>
      </c>
      <c r="AR22" s="491">
        <f t="shared" si="2"/>
        <v>0</v>
      </c>
      <c r="AS22" s="491">
        <f t="shared" si="2"/>
        <v>0</v>
      </c>
      <c r="AT22" s="491">
        <f t="shared" si="2"/>
        <v>0</v>
      </c>
      <c r="AU22" s="491">
        <f t="shared" si="2"/>
        <v>0</v>
      </c>
      <c r="AV22" s="491">
        <f t="shared" si="2"/>
        <v>0</v>
      </c>
      <c r="AW22" s="491">
        <f t="shared" si="2"/>
        <v>0</v>
      </c>
      <c r="AX22" s="491">
        <f t="shared" si="2"/>
        <v>0</v>
      </c>
      <c r="AY22" s="491">
        <f t="shared" si="2"/>
        <v>0</v>
      </c>
      <c r="AZ22" s="491">
        <f t="shared" si="2"/>
        <v>0</v>
      </c>
      <c r="BA22" s="491">
        <f t="shared" si="2"/>
        <v>0</v>
      </c>
      <c r="BB22" s="491">
        <f t="shared" si="2"/>
        <v>0</v>
      </c>
      <c r="BC22" s="491">
        <f t="shared" si="2"/>
        <v>0</v>
      </c>
      <c r="BD22" s="491">
        <f t="shared" si="2"/>
        <v>0</v>
      </c>
      <c r="BE22" s="491">
        <f t="shared" si="2"/>
        <v>0</v>
      </c>
      <c r="BF22" s="491">
        <f t="shared" si="2"/>
        <v>0</v>
      </c>
      <c r="BG22" s="491">
        <f t="shared" si="2"/>
        <v>0</v>
      </c>
      <c r="BH22" s="491">
        <f t="shared" si="2"/>
        <v>0</v>
      </c>
      <c r="BI22" s="1159" t="e">
        <f t="shared" si="1"/>
        <v>#REF!</v>
      </c>
    </row>
    <row r="23" spans="2:61" ht="30" hidden="1" customHeight="1" x14ac:dyDescent="0.2">
      <c r="B23" s="2609"/>
      <c r="C23" s="2593"/>
      <c r="D23" s="929" t="str">
        <f>'POA-2'!I22</f>
        <v>1.1.2</v>
      </c>
      <c r="E23" s="750" t="str">
        <f>+'POA-1'!I38</f>
        <v>Mantenimiento</v>
      </c>
      <c r="F23" s="835">
        <f>'POA-3'!G24</f>
        <v>0</v>
      </c>
      <c r="G23" s="1079"/>
      <c r="H23" s="1080"/>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1173"/>
      <c r="AG23" s="1096">
        <f t="shared" si="0"/>
        <v>0</v>
      </c>
      <c r="AH23" s="493"/>
      <c r="AI23" s="1160">
        <f>IF($E$22&lt;&gt;"",SUM(I23:AG23)-('POA-1'!M38/'POA-3'!$P$3),"")</f>
        <v>0</v>
      </c>
      <c r="AK23" s="491">
        <f>CRONOGRAMA!CY41</f>
        <v>0</v>
      </c>
      <c r="AL23" s="491">
        <f>CRONOGRAMA!CZ41</f>
        <v>0</v>
      </c>
      <c r="AM23" s="491">
        <f>CRONOGRAMA!DA41</f>
        <v>0</v>
      </c>
      <c r="AN23" s="491">
        <f>CRONOGRAMA!DB41</f>
        <v>0</v>
      </c>
      <c r="AO23" s="491">
        <f>CRONOGRAMA!DC41</f>
        <v>0</v>
      </c>
      <c r="AP23" s="491">
        <f>CRONOGRAMA!DD41</f>
        <v>0</v>
      </c>
      <c r="AQ23" s="491">
        <f>CRONOGRAMA!DE41</f>
        <v>0</v>
      </c>
      <c r="AR23" s="491">
        <f>CRONOGRAMA!DF41</f>
        <v>0</v>
      </c>
      <c r="AS23" s="491">
        <f>CRONOGRAMA!DG41</f>
        <v>0</v>
      </c>
      <c r="AT23" s="491">
        <f>CRONOGRAMA!DH41</f>
        <v>0</v>
      </c>
      <c r="AU23" s="491">
        <f>CRONOGRAMA!DI41</f>
        <v>0</v>
      </c>
      <c r="AV23" s="491">
        <f>CRONOGRAMA!DJ41</f>
        <v>0</v>
      </c>
      <c r="AW23" s="491">
        <f>CRONOGRAMA!DK41</f>
        <v>0</v>
      </c>
      <c r="AX23" s="491">
        <f>CRONOGRAMA!DL41</f>
        <v>0</v>
      </c>
      <c r="AY23" s="491">
        <f>CRONOGRAMA!DM41</f>
        <v>0</v>
      </c>
      <c r="AZ23" s="491">
        <f>CRONOGRAMA!DN41</f>
        <v>0</v>
      </c>
      <c r="BA23" s="491">
        <f>CRONOGRAMA!DO41</f>
        <v>0</v>
      </c>
      <c r="BB23" s="491">
        <f>CRONOGRAMA!DP41</f>
        <v>0</v>
      </c>
      <c r="BC23" s="491">
        <f>CRONOGRAMA!DQ41</f>
        <v>0</v>
      </c>
      <c r="BD23" s="491">
        <f>CRONOGRAMA!DR41</f>
        <v>0</v>
      </c>
      <c r="BE23" s="491">
        <f>CRONOGRAMA!DS41</f>
        <v>0</v>
      </c>
      <c r="BF23" s="491">
        <f>CRONOGRAMA!DT41</f>
        <v>0</v>
      </c>
      <c r="BG23" s="491">
        <f>CRONOGRAMA!DU41</f>
        <v>0</v>
      </c>
      <c r="BH23" s="491">
        <f>CRONOGRAMA!DV41</f>
        <v>0</v>
      </c>
      <c r="BI23" s="1159">
        <f t="shared" si="1"/>
        <v>0</v>
      </c>
    </row>
    <row r="24" spans="2:61" ht="0.2" hidden="1" customHeight="1" x14ac:dyDescent="0.2">
      <c r="B24" s="2609"/>
      <c r="C24" s="2593"/>
      <c r="D24" s="929" t="str">
        <f>'POA-2'!I23</f>
        <v>1.1.3</v>
      </c>
      <c r="E24" s="750" t="str">
        <f>+'POA-1'!I39</f>
        <v>Aislamiento</v>
      </c>
      <c r="F24" s="835">
        <f>'POA-3'!G25</f>
        <v>0</v>
      </c>
      <c r="G24" s="1079"/>
      <c r="H24" s="1080"/>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1173"/>
      <c r="AG24" s="1096">
        <f t="shared" si="0"/>
        <v>0</v>
      </c>
      <c r="AH24" s="493"/>
      <c r="AI24" s="1160">
        <f>IF($E$22&lt;&gt;"",SUM(I24:AG24)-('POA-1'!M39/'POA-3'!$P$3),"")</f>
        <v>0</v>
      </c>
      <c r="AK24" s="491">
        <f t="shared" ref="AK24:AZ25" si="3">AK20</f>
        <v>0</v>
      </c>
      <c r="AL24" s="491">
        <f t="shared" si="3"/>
        <v>0</v>
      </c>
      <c r="AM24" s="491">
        <f t="shared" si="3"/>
        <v>0</v>
      </c>
      <c r="AN24" s="491">
        <f t="shared" si="3"/>
        <v>0</v>
      </c>
      <c r="AO24" s="491">
        <f t="shared" si="3"/>
        <v>0</v>
      </c>
      <c r="AP24" s="491">
        <f t="shared" si="3"/>
        <v>0</v>
      </c>
      <c r="AQ24" s="491">
        <f t="shared" si="3"/>
        <v>0</v>
      </c>
      <c r="AR24" s="491">
        <f t="shared" si="3"/>
        <v>0</v>
      </c>
      <c r="AS24" s="491">
        <f t="shared" si="3"/>
        <v>0</v>
      </c>
      <c r="AT24" s="491">
        <f t="shared" si="3"/>
        <v>0</v>
      </c>
      <c r="AU24" s="491">
        <f t="shared" si="3"/>
        <v>0</v>
      </c>
      <c r="AV24" s="491">
        <f t="shared" si="3"/>
        <v>0</v>
      </c>
      <c r="AW24" s="491">
        <f t="shared" si="3"/>
        <v>0</v>
      </c>
      <c r="AX24" s="491">
        <f t="shared" si="3"/>
        <v>0</v>
      </c>
      <c r="AY24" s="491">
        <f t="shared" si="3"/>
        <v>0</v>
      </c>
      <c r="AZ24" s="491">
        <f t="shared" si="3"/>
        <v>0</v>
      </c>
      <c r="BA24" s="491">
        <f t="shared" ref="AL24:BH25" si="4">BA20</f>
        <v>0</v>
      </c>
      <c r="BB24" s="491">
        <f t="shared" si="4"/>
        <v>0</v>
      </c>
      <c r="BC24" s="491">
        <f t="shared" si="4"/>
        <v>0</v>
      </c>
      <c r="BD24" s="491">
        <f t="shared" si="4"/>
        <v>0</v>
      </c>
      <c r="BE24" s="491">
        <f t="shared" si="4"/>
        <v>0</v>
      </c>
      <c r="BF24" s="491">
        <f t="shared" si="4"/>
        <v>0</v>
      </c>
      <c r="BG24" s="491">
        <f t="shared" si="4"/>
        <v>0</v>
      </c>
      <c r="BH24" s="491">
        <f t="shared" si="4"/>
        <v>0</v>
      </c>
      <c r="BI24" s="1159">
        <f t="shared" si="1"/>
        <v>0</v>
      </c>
    </row>
    <row r="25" spans="2:61" ht="30" hidden="1" customHeight="1" thickBot="1" x14ac:dyDescent="0.25">
      <c r="B25" s="2609"/>
      <c r="C25" s="2598"/>
      <c r="D25" s="930" t="str">
        <f>'POA-2'!I24</f>
        <v>1.1.3</v>
      </c>
      <c r="E25" s="753" t="str">
        <f>+'POA-1'!I40</f>
        <v>Divulgación, Capacitación y Seguimiento</v>
      </c>
      <c r="F25" s="840">
        <f>'POA-3'!G26</f>
        <v>0</v>
      </c>
      <c r="G25" s="1083"/>
      <c r="H25" s="1084"/>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1176"/>
      <c r="AG25" s="1178">
        <f t="shared" si="0"/>
        <v>0</v>
      </c>
      <c r="AH25" s="493"/>
      <c r="AI25" s="1160">
        <f>IF($E$22&lt;&gt;"",SUM(I25:AG25)-('POA-1'!M40/'POA-3'!$P$3),"")</f>
        <v>0</v>
      </c>
      <c r="AK25" s="491">
        <f t="shared" si="3"/>
        <v>1</v>
      </c>
      <c r="AL25" s="491">
        <f t="shared" si="4"/>
        <v>1003</v>
      </c>
      <c r="AM25" s="491">
        <f t="shared" si="4"/>
        <v>2</v>
      </c>
      <c r="AN25" s="491">
        <f t="shared" si="4"/>
        <v>1</v>
      </c>
      <c r="AO25" s="491">
        <f t="shared" si="4"/>
        <v>3</v>
      </c>
      <c r="AP25" s="491">
        <f t="shared" si="4"/>
        <v>2</v>
      </c>
      <c r="AQ25" s="491">
        <f t="shared" si="4"/>
        <v>3</v>
      </c>
      <c r="AR25" s="491">
        <f t="shared" si="4"/>
        <v>1</v>
      </c>
      <c r="AS25" s="491">
        <f t="shared" si="4"/>
        <v>2</v>
      </c>
      <c r="AT25" s="491">
        <f t="shared" si="4"/>
        <v>2</v>
      </c>
      <c r="AU25" s="491">
        <f t="shared" si="4"/>
        <v>0</v>
      </c>
      <c r="AV25" s="491">
        <f t="shared" si="4"/>
        <v>0</v>
      </c>
      <c r="AW25" s="491">
        <f t="shared" si="4"/>
        <v>0</v>
      </c>
      <c r="AX25" s="491">
        <f t="shared" si="4"/>
        <v>0</v>
      </c>
      <c r="AY25" s="491">
        <f t="shared" si="4"/>
        <v>0</v>
      </c>
      <c r="AZ25" s="491">
        <f t="shared" si="4"/>
        <v>0</v>
      </c>
      <c r="BA25" s="491">
        <f t="shared" si="4"/>
        <v>0</v>
      </c>
      <c r="BB25" s="491">
        <f t="shared" si="4"/>
        <v>0</v>
      </c>
      <c r="BC25" s="491">
        <f t="shared" si="4"/>
        <v>0</v>
      </c>
      <c r="BD25" s="491">
        <f t="shared" si="4"/>
        <v>0</v>
      </c>
      <c r="BE25" s="491">
        <f t="shared" si="4"/>
        <v>0</v>
      </c>
      <c r="BF25" s="491">
        <f t="shared" si="4"/>
        <v>0</v>
      </c>
      <c r="BG25" s="491">
        <f t="shared" si="4"/>
        <v>0</v>
      </c>
      <c r="BH25" s="491">
        <f t="shared" si="4"/>
        <v>0</v>
      </c>
      <c r="BI25" s="1159">
        <f t="shared" si="1"/>
        <v>0</v>
      </c>
    </row>
    <row r="26" spans="2:61" ht="30" hidden="1" customHeight="1" x14ac:dyDescent="0.2">
      <c r="B26" s="2611" t="str">
        <f>'POA-1'!D41</f>
        <v>1.1</v>
      </c>
      <c r="C26" s="2599" t="str">
        <f>+'POA-1'!E41</f>
        <v>Reforestación Protectora - Productora con Guadua</v>
      </c>
      <c r="D26" s="928" t="str">
        <f>'POA-2'!I26</f>
        <v>1.1.1</v>
      </c>
      <c r="E26" s="749" t="str">
        <f>+'POA-1'!I41</f>
        <v>Aprestamiento del proyecto (Gestión)</v>
      </c>
      <c r="F26" s="833" t="e">
        <f>'POA-3'!G27</f>
        <v>#REF!</v>
      </c>
      <c r="G26" s="1085"/>
      <c r="H26" s="1086"/>
      <c r="I26" s="841"/>
      <c r="J26" s="841"/>
      <c r="K26" s="841"/>
      <c r="L26" s="841"/>
      <c r="M26" s="841"/>
      <c r="N26" s="841"/>
      <c r="O26" s="841"/>
      <c r="P26" s="841"/>
      <c r="Q26" s="841"/>
      <c r="R26" s="841"/>
      <c r="S26" s="841"/>
      <c r="T26" s="841"/>
      <c r="U26" s="841"/>
      <c r="V26" s="841"/>
      <c r="W26" s="841"/>
      <c r="X26" s="841"/>
      <c r="Y26" s="841"/>
      <c r="Z26" s="841"/>
      <c r="AA26" s="841"/>
      <c r="AB26" s="841"/>
      <c r="AC26" s="841"/>
      <c r="AD26" s="841"/>
      <c r="AE26" s="841"/>
      <c r="AF26" s="1172"/>
      <c r="AG26" s="1095">
        <f t="shared" si="0"/>
        <v>0</v>
      </c>
      <c r="AH26" s="493"/>
      <c r="AI26" s="1160" t="e">
        <f>IF($E$26&lt;&gt;"",SUM(I26:AG26)-('POA-1'!M41/'POA-3'!$P$3),"")</f>
        <v>#REF!</v>
      </c>
      <c r="AK26" s="491">
        <f>AK18</f>
        <v>116338</v>
      </c>
      <c r="AL26" s="491">
        <f t="shared" ref="AL26:BH26" si="5">AL18</f>
        <v>0</v>
      </c>
      <c r="AM26" s="491">
        <f t="shared" si="5"/>
        <v>0</v>
      </c>
      <c r="AN26" s="491">
        <f t="shared" si="5"/>
        <v>0</v>
      </c>
      <c r="AO26" s="491">
        <f t="shared" si="5"/>
        <v>0</v>
      </c>
      <c r="AP26" s="491">
        <f t="shared" si="5"/>
        <v>0</v>
      </c>
      <c r="AQ26" s="491">
        <f t="shared" si="5"/>
        <v>0</v>
      </c>
      <c r="AR26" s="491">
        <f t="shared" si="5"/>
        <v>0</v>
      </c>
      <c r="AS26" s="491">
        <f t="shared" si="5"/>
        <v>0</v>
      </c>
      <c r="AT26" s="491">
        <f t="shared" si="5"/>
        <v>0</v>
      </c>
      <c r="AU26" s="491">
        <f t="shared" si="5"/>
        <v>0</v>
      </c>
      <c r="AV26" s="491">
        <f t="shared" si="5"/>
        <v>0</v>
      </c>
      <c r="AW26" s="491">
        <f t="shared" si="5"/>
        <v>0</v>
      </c>
      <c r="AX26" s="491">
        <f t="shared" si="5"/>
        <v>0</v>
      </c>
      <c r="AY26" s="491">
        <f t="shared" si="5"/>
        <v>0</v>
      </c>
      <c r="AZ26" s="491">
        <f t="shared" si="5"/>
        <v>0</v>
      </c>
      <c r="BA26" s="491">
        <f t="shared" si="5"/>
        <v>0</v>
      </c>
      <c r="BB26" s="491">
        <f t="shared" si="5"/>
        <v>0</v>
      </c>
      <c r="BC26" s="491">
        <f t="shared" si="5"/>
        <v>0</v>
      </c>
      <c r="BD26" s="491">
        <f t="shared" si="5"/>
        <v>0</v>
      </c>
      <c r="BE26" s="491">
        <f t="shared" si="5"/>
        <v>0</v>
      </c>
      <c r="BF26" s="491">
        <f t="shared" si="5"/>
        <v>0</v>
      </c>
      <c r="BG26" s="491">
        <f t="shared" si="5"/>
        <v>0</v>
      </c>
      <c r="BH26" s="491">
        <f t="shared" si="5"/>
        <v>0</v>
      </c>
      <c r="BI26" s="1159" t="e">
        <f t="shared" si="1"/>
        <v>#REF!</v>
      </c>
    </row>
    <row r="27" spans="2:61" ht="30" hidden="1" customHeight="1" x14ac:dyDescent="0.2">
      <c r="B27" s="2609"/>
      <c r="C27" s="2593"/>
      <c r="D27" s="929" t="str">
        <f>'POA-2'!I27</f>
        <v>1.1.2</v>
      </c>
      <c r="E27" s="750" t="str">
        <f>+'POA-1'!I42</f>
        <v>Mantenimiento</v>
      </c>
      <c r="F27" s="835">
        <f>'POA-3'!G28</f>
        <v>0</v>
      </c>
      <c r="G27" s="1087"/>
      <c r="H27" s="1088"/>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1173"/>
      <c r="AG27" s="1096">
        <f t="shared" si="0"/>
        <v>0</v>
      </c>
      <c r="AH27" s="493"/>
      <c r="AI27" s="1160">
        <f>IF($E$26&lt;&gt;"",SUM(I27:AG27)-('POA-1'!M42/'POA-3'!$P$3),"")</f>
        <v>0</v>
      </c>
      <c r="AK27" s="491">
        <f>CRONOGRAMA!CY47</f>
        <v>0</v>
      </c>
      <c r="AL27" s="491">
        <f>CRONOGRAMA!CZ47</f>
        <v>0</v>
      </c>
      <c r="AM27" s="491">
        <f>CRONOGRAMA!DA47</f>
        <v>0</v>
      </c>
      <c r="AN27" s="491">
        <f>CRONOGRAMA!DB47</f>
        <v>0</v>
      </c>
      <c r="AO27" s="491">
        <f>CRONOGRAMA!DC47</f>
        <v>0</v>
      </c>
      <c r="AP27" s="491">
        <f>CRONOGRAMA!DD47</f>
        <v>0</v>
      </c>
      <c r="AQ27" s="491">
        <f>CRONOGRAMA!DE47</f>
        <v>0</v>
      </c>
      <c r="AR27" s="491">
        <f>CRONOGRAMA!DF47</f>
        <v>0</v>
      </c>
      <c r="AS27" s="491">
        <f>CRONOGRAMA!DG47</f>
        <v>0</v>
      </c>
      <c r="AT27" s="491">
        <f>CRONOGRAMA!DH47</f>
        <v>0</v>
      </c>
      <c r="AU27" s="491">
        <f>CRONOGRAMA!DI47</f>
        <v>0</v>
      </c>
      <c r="AV27" s="491">
        <f>CRONOGRAMA!DJ47</f>
        <v>0</v>
      </c>
      <c r="AW27" s="491">
        <f>CRONOGRAMA!DK47</f>
        <v>0</v>
      </c>
      <c r="AX27" s="491">
        <f>CRONOGRAMA!DL47</f>
        <v>0</v>
      </c>
      <c r="AY27" s="491">
        <f>CRONOGRAMA!DM47</f>
        <v>0</v>
      </c>
      <c r="AZ27" s="491">
        <f>CRONOGRAMA!DN47</f>
        <v>0</v>
      </c>
      <c r="BA27" s="491">
        <f>CRONOGRAMA!DO47</f>
        <v>0</v>
      </c>
      <c r="BB27" s="491">
        <f>CRONOGRAMA!DP47</f>
        <v>0</v>
      </c>
      <c r="BC27" s="491">
        <f>CRONOGRAMA!DQ47</f>
        <v>0</v>
      </c>
      <c r="BD27" s="491">
        <f>CRONOGRAMA!DR47</f>
        <v>0</v>
      </c>
      <c r="BE27" s="491">
        <f>CRONOGRAMA!DS47</f>
        <v>0</v>
      </c>
      <c r="BF27" s="491">
        <f>CRONOGRAMA!DT47</f>
        <v>0</v>
      </c>
      <c r="BG27" s="491">
        <f>CRONOGRAMA!DU47</f>
        <v>0</v>
      </c>
      <c r="BH27" s="491">
        <f>CRONOGRAMA!DV47</f>
        <v>0</v>
      </c>
      <c r="BI27" s="1159">
        <f t="shared" si="1"/>
        <v>0</v>
      </c>
    </row>
    <row r="28" spans="2:61" ht="0.2" hidden="1" customHeight="1" x14ac:dyDescent="0.2">
      <c r="B28" s="2609"/>
      <c r="C28" s="2593"/>
      <c r="D28" s="929" t="str">
        <f>'POA-2'!I28</f>
        <v>1.1.3</v>
      </c>
      <c r="E28" s="750" t="str">
        <f>+'POA-1'!I43</f>
        <v>Aislamiento</v>
      </c>
      <c r="F28" s="835">
        <f>'POA-3'!G29</f>
        <v>0</v>
      </c>
      <c r="G28" s="1087"/>
      <c r="H28" s="1088"/>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1173"/>
      <c r="AG28" s="1096">
        <f t="shared" si="0"/>
        <v>0</v>
      </c>
      <c r="AH28" s="493"/>
      <c r="AI28" s="1160">
        <f>IF($E$26&lt;&gt;"",SUM(I28:AG28)-('POA-1'!M43/'POA-3'!$P$3),"")</f>
        <v>0</v>
      </c>
      <c r="AK28" s="491">
        <f t="shared" ref="AK28:AZ29" si="6">AK20</f>
        <v>0</v>
      </c>
      <c r="AL28" s="491">
        <f t="shared" si="6"/>
        <v>0</v>
      </c>
      <c r="AM28" s="491">
        <f t="shared" si="6"/>
        <v>0</v>
      </c>
      <c r="AN28" s="491">
        <f t="shared" si="6"/>
        <v>0</v>
      </c>
      <c r="AO28" s="491">
        <f t="shared" si="6"/>
        <v>0</v>
      </c>
      <c r="AP28" s="491">
        <f t="shared" si="6"/>
        <v>0</v>
      </c>
      <c r="AQ28" s="491">
        <f t="shared" si="6"/>
        <v>0</v>
      </c>
      <c r="AR28" s="491">
        <f t="shared" si="6"/>
        <v>0</v>
      </c>
      <c r="AS28" s="491">
        <f t="shared" si="6"/>
        <v>0</v>
      </c>
      <c r="AT28" s="491">
        <f t="shared" si="6"/>
        <v>0</v>
      </c>
      <c r="AU28" s="491">
        <f t="shared" si="6"/>
        <v>0</v>
      </c>
      <c r="AV28" s="491">
        <f t="shared" si="6"/>
        <v>0</v>
      </c>
      <c r="AW28" s="491">
        <f t="shared" si="6"/>
        <v>0</v>
      </c>
      <c r="AX28" s="491">
        <f t="shared" si="6"/>
        <v>0</v>
      </c>
      <c r="AY28" s="491">
        <f t="shared" si="6"/>
        <v>0</v>
      </c>
      <c r="AZ28" s="491">
        <f t="shared" si="6"/>
        <v>0</v>
      </c>
      <c r="BA28" s="491">
        <f t="shared" ref="AL28:BH29" si="7">BA20</f>
        <v>0</v>
      </c>
      <c r="BB28" s="491">
        <f t="shared" si="7"/>
        <v>0</v>
      </c>
      <c r="BC28" s="491">
        <f t="shared" si="7"/>
        <v>0</v>
      </c>
      <c r="BD28" s="491">
        <f t="shared" si="7"/>
        <v>0</v>
      </c>
      <c r="BE28" s="491">
        <f t="shared" si="7"/>
        <v>0</v>
      </c>
      <c r="BF28" s="491">
        <f t="shared" si="7"/>
        <v>0</v>
      </c>
      <c r="BG28" s="491">
        <f t="shared" si="7"/>
        <v>0</v>
      </c>
      <c r="BH28" s="491">
        <f t="shared" si="7"/>
        <v>0</v>
      </c>
      <c r="BI28" s="1159">
        <f t="shared" si="1"/>
        <v>0</v>
      </c>
    </row>
    <row r="29" spans="2:61" ht="30" hidden="1" customHeight="1" thickBot="1" x14ac:dyDescent="0.25">
      <c r="B29" s="2610"/>
      <c r="C29" s="2594"/>
      <c r="D29" s="1168" t="str">
        <f>'POA-2'!I29</f>
        <v>1.1.3</v>
      </c>
      <c r="E29" s="751" t="str">
        <f>+'POA-1'!I44</f>
        <v>Divulgación, Capacitación y Seguimiento</v>
      </c>
      <c r="F29" s="837" t="e">
        <f>'POA-3'!G30</f>
        <v>#REF!</v>
      </c>
      <c r="G29" s="1089"/>
      <c r="H29" s="1090"/>
      <c r="I29" s="845"/>
      <c r="J29" s="845"/>
      <c r="K29" s="845"/>
      <c r="L29" s="845"/>
      <c r="M29" s="845"/>
      <c r="N29" s="845"/>
      <c r="O29" s="845"/>
      <c r="P29" s="845"/>
      <c r="Q29" s="845"/>
      <c r="R29" s="845"/>
      <c r="S29" s="845"/>
      <c r="T29" s="845"/>
      <c r="U29" s="845"/>
      <c r="V29" s="845"/>
      <c r="W29" s="845"/>
      <c r="X29" s="845"/>
      <c r="Y29" s="845"/>
      <c r="Z29" s="845"/>
      <c r="AA29" s="845"/>
      <c r="AB29" s="845"/>
      <c r="AC29" s="845"/>
      <c r="AD29" s="845"/>
      <c r="AE29" s="845"/>
      <c r="AF29" s="1174"/>
      <c r="AG29" s="1097">
        <f t="shared" si="0"/>
        <v>0</v>
      </c>
      <c r="AH29" s="493"/>
      <c r="AI29" s="1161" t="e">
        <f>IF($E$26&lt;&gt;"",SUM(I29:AG29)-('POA-1'!M44/'POA-3'!$P$3),"")</f>
        <v>#REF!</v>
      </c>
      <c r="AK29" s="491">
        <f t="shared" si="6"/>
        <v>1</v>
      </c>
      <c r="AL29" s="491">
        <f t="shared" si="7"/>
        <v>1003</v>
      </c>
      <c r="AM29" s="491">
        <f t="shared" si="7"/>
        <v>2</v>
      </c>
      <c r="AN29" s="491">
        <f t="shared" si="7"/>
        <v>1</v>
      </c>
      <c r="AO29" s="491">
        <f t="shared" si="7"/>
        <v>3</v>
      </c>
      <c r="AP29" s="491">
        <f t="shared" si="7"/>
        <v>2</v>
      </c>
      <c r="AQ29" s="491">
        <f t="shared" si="7"/>
        <v>3</v>
      </c>
      <c r="AR29" s="491">
        <f t="shared" si="7"/>
        <v>1</v>
      </c>
      <c r="AS29" s="491">
        <f t="shared" si="7"/>
        <v>2</v>
      </c>
      <c r="AT29" s="491">
        <f t="shared" si="7"/>
        <v>2</v>
      </c>
      <c r="AU29" s="491">
        <f t="shared" si="7"/>
        <v>0</v>
      </c>
      <c r="AV29" s="491">
        <f t="shared" si="7"/>
        <v>0</v>
      </c>
      <c r="AW29" s="491">
        <f t="shared" si="7"/>
        <v>0</v>
      </c>
      <c r="AX29" s="491">
        <f t="shared" si="7"/>
        <v>0</v>
      </c>
      <c r="AY29" s="491">
        <f t="shared" si="7"/>
        <v>0</v>
      </c>
      <c r="AZ29" s="491">
        <f t="shared" si="7"/>
        <v>0</v>
      </c>
      <c r="BA29" s="491">
        <f t="shared" si="7"/>
        <v>0</v>
      </c>
      <c r="BB29" s="491">
        <f t="shared" si="7"/>
        <v>0</v>
      </c>
      <c r="BC29" s="491">
        <f t="shared" si="7"/>
        <v>0</v>
      </c>
      <c r="BD29" s="491">
        <f t="shared" si="7"/>
        <v>0</v>
      </c>
      <c r="BE29" s="491">
        <f t="shared" si="7"/>
        <v>0</v>
      </c>
      <c r="BF29" s="491">
        <f t="shared" si="7"/>
        <v>0</v>
      </c>
      <c r="BG29" s="491">
        <f t="shared" si="7"/>
        <v>0</v>
      </c>
      <c r="BH29" s="491">
        <f t="shared" si="7"/>
        <v>0</v>
      </c>
      <c r="BI29" s="1159" t="e">
        <f t="shared" si="1"/>
        <v>#REF!</v>
      </c>
    </row>
    <row r="30" spans="2:61" ht="30" hidden="1" customHeight="1" x14ac:dyDescent="0.2">
      <c r="B30" s="2609" t="str">
        <f>'POA-1'!D45</f>
        <v>1.1</v>
      </c>
      <c r="C30" s="2592" t="str">
        <f>+'POA-1'!E45</f>
        <v>Establecimiento de cobertura arbórea mediante Sistemas Agroforestales / Silvopastoriles (SAF/SSP)</v>
      </c>
      <c r="D30" s="1167" t="str">
        <f>'POA-2'!I31</f>
        <v>1.1.1</v>
      </c>
      <c r="E30" s="752" t="str">
        <f>+'POA-1'!I45</f>
        <v>Aprestamiento del proyecto (Gestión)</v>
      </c>
      <c r="F30" s="839" t="e">
        <f>'POA-3'!G31</f>
        <v>#REF!</v>
      </c>
      <c r="G30" s="1091"/>
      <c r="H30" s="1092"/>
      <c r="I30" s="847"/>
      <c r="J30" s="847"/>
      <c r="K30" s="847"/>
      <c r="L30" s="847"/>
      <c r="M30" s="847"/>
      <c r="N30" s="847"/>
      <c r="O30" s="847"/>
      <c r="P30" s="847"/>
      <c r="Q30" s="847"/>
      <c r="R30" s="847"/>
      <c r="S30" s="847"/>
      <c r="T30" s="847"/>
      <c r="U30" s="847"/>
      <c r="V30" s="847"/>
      <c r="W30" s="847"/>
      <c r="X30" s="847"/>
      <c r="Y30" s="847"/>
      <c r="Z30" s="847"/>
      <c r="AA30" s="847"/>
      <c r="AB30" s="847"/>
      <c r="AC30" s="847"/>
      <c r="AD30" s="847"/>
      <c r="AE30" s="847"/>
      <c r="AF30" s="1175"/>
      <c r="AG30" s="1098">
        <f t="shared" si="0"/>
        <v>0</v>
      </c>
      <c r="AH30" s="493"/>
      <c r="AI30" s="1160" t="e">
        <f>IF($E$30&lt;&gt;"",SUM(I30:AG30)-('POA-1'!M45/'POA-3'!$P$3),"")</f>
        <v>#REF!</v>
      </c>
      <c r="AK30" s="491">
        <f>AK18</f>
        <v>116338</v>
      </c>
      <c r="AL30" s="491">
        <f t="shared" ref="AL30:BH30" si="8">AL18</f>
        <v>0</v>
      </c>
      <c r="AM30" s="491">
        <f t="shared" si="8"/>
        <v>0</v>
      </c>
      <c r="AN30" s="491">
        <f t="shared" si="8"/>
        <v>0</v>
      </c>
      <c r="AO30" s="491">
        <f t="shared" si="8"/>
        <v>0</v>
      </c>
      <c r="AP30" s="491">
        <f t="shared" si="8"/>
        <v>0</v>
      </c>
      <c r="AQ30" s="491">
        <f t="shared" si="8"/>
        <v>0</v>
      </c>
      <c r="AR30" s="491">
        <f t="shared" si="8"/>
        <v>0</v>
      </c>
      <c r="AS30" s="491">
        <f t="shared" si="8"/>
        <v>0</v>
      </c>
      <c r="AT30" s="491">
        <f t="shared" si="8"/>
        <v>0</v>
      </c>
      <c r="AU30" s="491">
        <f t="shared" si="8"/>
        <v>0</v>
      </c>
      <c r="AV30" s="491">
        <f t="shared" si="8"/>
        <v>0</v>
      </c>
      <c r="AW30" s="491">
        <f t="shared" si="8"/>
        <v>0</v>
      </c>
      <c r="AX30" s="491">
        <f t="shared" si="8"/>
        <v>0</v>
      </c>
      <c r="AY30" s="491">
        <f t="shared" si="8"/>
        <v>0</v>
      </c>
      <c r="AZ30" s="491">
        <f t="shared" si="8"/>
        <v>0</v>
      </c>
      <c r="BA30" s="491">
        <f t="shared" si="8"/>
        <v>0</v>
      </c>
      <c r="BB30" s="491">
        <f t="shared" si="8"/>
        <v>0</v>
      </c>
      <c r="BC30" s="491">
        <f t="shared" si="8"/>
        <v>0</v>
      </c>
      <c r="BD30" s="491">
        <f t="shared" si="8"/>
        <v>0</v>
      </c>
      <c r="BE30" s="491">
        <f t="shared" si="8"/>
        <v>0</v>
      </c>
      <c r="BF30" s="491">
        <f t="shared" si="8"/>
        <v>0</v>
      </c>
      <c r="BG30" s="491">
        <f t="shared" si="8"/>
        <v>0</v>
      </c>
      <c r="BH30" s="491">
        <f t="shared" si="8"/>
        <v>0</v>
      </c>
      <c r="BI30" s="1159" t="e">
        <f t="shared" si="1"/>
        <v>#REF!</v>
      </c>
    </row>
    <row r="31" spans="2:61" ht="30" hidden="1" customHeight="1" x14ac:dyDescent="0.2">
      <c r="B31" s="2609"/>
      <c r="C31" s="2593"/>
      <c r="D31" s="929" t="str">
        <f>'POA-2'!I32</f>
        <v>1.1.2</v>
      </c>
      <c r="E31" s="750" t="str">
        <f>+'POA-1'!I46</f>
        <v>Mantenimiento</v>
      </c>
      <c r="F31" s="835">
        <f>'POA-3'!G32</f>
        <v>0</v>
      </c>
      <c r="G31" s="1087"/>
      <c r="H31" s="1088"/>
      <c r="I31" s="843"/>
      <c r="J31" s="843"/>
      <c r="K31" s="843"/>
      <c r="L31" s="843"/>
      <c r="M31" s="843"/>
      <c r="N31" s="843"/>
      <c r="O31" s="843"/>
      <c r="P31" s="843"/>
      <c r="Q31" s="843"/>
      <c r="R31" s="843"/>
      <c r="S31" s="843"/>
      <c r="T31" s="843"/>
      <c r="U31" s="843"/>
      <c r="V31" s="843"/>
      <c r="W31" s="843"/>
      <c r="X31" s="843"/>
      <c r="Y31" s="843"/>
      <c r="Z31" s="843"/>
      <c r="AA31" s="843"/>
      <c r="AB31" s="843"/>
      <c r="AC31" s="843"/>
      <c r="AD31" s="843"/>
      <c r="AE31" s="843"/>
      <c r="AF31" s="1173"/>
      <c r="AG31" s="1096">
        <f t="shared" si="0"/>
        <v>0</v>
      </c>
      <c r="AH31" s="493"/>
      <c r="AI31" s="1160">
        <f>IF($E$30&lt;&gt;"",SUM(I31:AG31)-('POA-1'!M46/'POA-3'!$P$3),"")</f>
        <v>0</v>
      </c>
      <c r="AK31" s="491">
        <f>CRONOGRAMA!CY53</f>
        <v>0</v>
      </c>
      <c r="AL31" s="491">
        <f>CRONOGRAMA!CZ53</f>
        <v>0</v>
      </c>
      <c r="AM31" s="491">
        <f>CRONOGRAMA!DA53</f>
        <v>0</v>
      </c>
      <c r="AN31" s="491">
        <f>CRONOGRAMA!DB53</f>
        <v>0</v>
      </c>
      <c r="AO31" s="491">
        <f>CRONOGRAMA!DC53</f>
        <v>0</v>
      </c>
      <c r="AP31" s="491">
        <f>CRONOGRAMA!DD53</f>
        <v>0</v>
      </c>
      <c r="AQ31" s="491">
        <f>CRONOGRAMA!DE53</f>
        <v>0</v>
      </c>
      <c r="AR31" s="491">
        <f>CRONOGRAMA!DF53</f>
        <v>0</v>
      </c>
      <c r="AS31" s="491">
        <f>CRONOGRAMA!DG53</f>
        <v>0</v>
      </c>
      <c r="AT31" s="491">
        <f>CRONOGRAMA!DH53</f>
        <v>0</v>
      </c>
      <c r="AU31" s="491">
        <f>CRONOGRAMA!DI53</f>
        <v>0</v>
      </c>
      <c r="AV31" s="491">
        <f>CRONOGRAMA!DJ53</f>
        <v>0</v>
      </c>
      <c r="AW31" s="491">
        <f>CRONOGRAMA!DK53</f>
        <v>0</v>
      </c>
      <c r="AX31" s="491">
        <f>CRONOGRAMA!DL53</f>
        <v>0</v>
      </c>
      <c r="AY31" s="491">
        <f>CRONOGRAMA!DM53</f>
        <v>0</v>
      </c>
      <c r="AZ31" s="491">
        <f>CRONOGRAMA!DN53</f>
        <v>0</v>
      </c>
      <c r="BA31" s="491">
        <f>CRONOGRAMA!DO53</f>
        <v>0</v>
      </c>
      <c r="BB31" s="491">
        <f>CRONOGRAMA!DP53</f>
        <v>0</v>
      </c>
      <c r="BC31" s="491">
        <f>CRONOGRAMA!DQ53</f>
        <v>0</v>
      </c>
      <c r="BD31" s="491">
        <f>CRONOGRAMA!DR53</f>
        <v>0</v>
      </c>
      <c r="BE31" s="491">
        <f>CRONOGRAMA!DS53</f>
        <v>0</v>
      </c>
      <c r="BF31" s="491">
        <f>CRONOGRAMA!DT53</f>
        <v>0</v>
      </c>
      <c r="BG31" s="491">
        <f>CRONOGRAMA!DU53</f>
        <v>0</v>
      </c>
      <c r="BH31" s="491">
        <f>CRONOGRAMA!DV53</f>
        <v>0</v>
      </c>
      <c r="BI31" s="1159">
        <f t="shared" si="1"/>
        <v>0</v>
      </c>
    </row>
    <row r="32" spans="2:61" ht="0.2" hidden="1" customHeight="1" x14ac:dyDescent="0.2">
      <c r="B32" s="2609"/>
      <c r="C32" s="2593"/>
      <c r="D32" s="929" t="str">
        <f>'POA-2'!I33</f>
        <v>1.1.3</v>
      </c>
      <c r="E32" s="750" t="str">
        <f>+'POA-1'!I47</f>
        <v>Aislamiento</v>
      </c>
      <c r="F32" s="835">
        <f>'POA-3'!G33</f>
        <v>0</v>
      </c>
      <c r="G32" s="1087"/>
      <c r="H32" s="1088"/>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1173"/>
      <c r="AG32" s="1096">
        <f t="shared" si="0"/>
        <v>0</v>
      </c>
      <c r="AH32" s="493"/>
      <c r="AI32" s="1160">
        <f>IF($E$30&lt;&gt;"",SUM(I32:AG32)-('POA-1'!M47/'POA-3'!$P$3),"")</f>
        <v>0</v>
      </c>
      <c r="AK32" s="491">
        <f t="shared" ref="AK32:AZ33" si="9">AK20</f>
        <v>0</v>
      </c>
      <c r="AL32" s="491">
        <f t="shared" si="9"/>
        <v>0</v>
      </c>
      <c r="AM32" s="491">
        <f t="shared" si="9"/>
        <v>0</v>
      </c>
      <c r="AN32" s="491">
        <f t="shared" si="9"/>
        <v>0</v>
      </c>
      <c r="AO32" s="491">
        <f t="shared" si="9"/>
        <v>0</v>
      </c>
      <c r="AP32" s="491">
        <f t="shared" si="9"/>
        <v>0</v>
      </c>
      <c r="AQ32" s="491">
        <f t="shared" si="9"/>
        <v>0</v>
      </c>
      <c r="AR32" s="491">
        <f t="shared" si="9"/>
        <v>0</v>
      </c>
      <c r="AS32" s="491">
        <f t="shared" si="9"/>
        <v>0</v>
      </c>
      <c r="AT32" s="491">
        <f t="shared" si="9"/>
        <v>0</v>
      </c>
      <c r="AU32" s="491">
        <f t="shared" si="9"/>
        <v>0</v>
      </c>
      <c r="AV32" s="491">
        <f t="shared" si="9"/>
        <v>0</v>
      </c>
      <c r="AW32" s="491">
        <f t="shared" si="9"/>
        <v>0</v>
      </c>
      <c r="AX32" s="491">
        <f t="shared" si="9"/>
        <v>0</v>
      </c>
      <c r="AY32" s="491">
        <f t="shared" si="9"/>
        <v>0</v>
      </c>
      <c r="AZ32" s="491">
        <f t="shared" si="9"/>
        <v>0</v>
      </c>
      <c r="BA32" s="491">
        <f t="shared" ref="AL32:BH33" si="10">BA20</f>
        <v>0</v>
      </c>
      <c r="BB32" s="491">
        <f t="shared" si="10"/>
        <v>0</v>
      </c>
      <c r="BC32" s="491">
        <f t="shared" si="10"/>
        <v>0</v>
      </c>
      <c r="BD32" s="491">
        <f t="shared" si="10"/>
        <v>0</v>
      </c>
      <c r="BE32" s="491">
        <f t="shared" si="10"/>
        <v>0</v>
      </c>
      <c r="BF32" s="491">
        <f t="shared" si="10"/>
        <v>0</v>
      </c>
      <c r="BG32" s="491">
        <f t="shared" si="10"/>
        <v>0</v>
      </c>
      <c r="BH32" s="491">
        <f t="shared" si="10"/>
        <v>0</v>
      </c>
      <c r="BI32" s="1159">
        <f t="shared" si="1"/>
        <v>0</v>
      </c>
    </row>
    <row r="33" spans="2:61" ht="30" hidden="1" customHeight="1" thickBot="1" x14ac:dyDescent="0.25">
      <c r="B33" s="2609"/>
      <c r="C33" s="2598"/>
      <c r="D33" s="930" t="str">
        <f>'POA-2'!I34</f>
        <v>1.1.3</v>
      </c>
      <c r="E33" s="753" t="str">
        <f>+'POA-1'!I48</f>
        <v>Divulgación, Capacitación y Seguimiento</v>
      </c>
      <c r="F33" s="840" t="e">
        <f>'POA-3'!G34</f>
        <v>#REF!</v>
      </c>
      <c r="G33" s="1093"/>
      <c r="H33" s="1094"/>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1176"/>
      <c r="AG33" s="1178">
        <f t="shared" si="0"/>
        <v>0</v>
      </c>
      <c r="AH33" s="493"/>
      <c r="AI33" s="1161" t="e">
        <f>IF($E$30&lt;&gt;"",SUM(I33:AG33)-('POA-1'!M48/'POA-3'!$P$3),"")</f>
        <v>#REF!</v>
      </c>
      <c r="AK33" s="491">
        <f t="shared" si="9"/>
        <v>1</v>
      </c>
      <c r="AL33" s="491">
        <f t="shared" si="10"/>
        <v>1003</v>
      </c>
      <c r="AM33" s="491">
        <f t="shared" si="10"/>
        <v>2</v>
      </c>
      <c r="AN33" s="491">
        <f t="shared" si="10"/>
        <v>1</v>
      </c>
      <c r="AO33" s="491">
        <f t="shared" si="10"/>
        <v>3</v>
      </c>
      <c r="AP33" s="491">
        <f t="shared" si="10"/>
        <v>2</v>
      </c>
      <c r="AQ33" s="491">
        <f t="shared" si="10"/>
        <v>3</v>
      </c>
      <c r="AR33" s="491">
        <f t="shared" si="10"/>
        <v>1</v>
      </c>
      <c r="AS33" s="491">
        <f t="shared" si="10"/>
        <v>2</v>
      </c>
      <c r="AT33" s="491">
        <f t="shared" si="10"/>
        <v>2</v>
      </c>
      <c r="AU33" s="491">
        <f t="shared" si="10"/>
        <v>0</v>
      </c>
      <c r="AV33" s="491">
        <f t="shared" si="10"/>
        <v>0</v>
      </c>
      <c r="AW33" s="491">
        <f t="shared" si="10"/>
        <v>0</v>
      </c>
      <c r="AX33" s="491">
        <f t="shared" si="10"/>
        <v>0</v>
      </c>
      <c r="AY33" s="491">
        <f t="shared" si="10"/>
        <v>0</v>
      </c>
      <c r="AZ33" s="491">
        <f t="shared" si="10"/>
        <v>0</v>
      </c>
      <c r="BA33" s="491">
        <f t="shared" si="10"/>
        <v>0</v>
      </c>
      <c r="BB33" s="491">
        <f t="shared" si="10"/>
        <v>0</v>
      </c>
      <c r="BC33" s="491">
        <f t="shared" si="10"/>
        <v>0</v>
      </c>
      <c r="BD33" s="491">
        <f t="shared" si="10"/>
        <v>0</v>
      </c>
      <c r="BE33" s="491">
        <f t="shared" si="10"/>
        <v>0</v>
      </c>
      <c r="BF33" s="491">
        <f t="shared" si="10"/>
        <v>0</v>
      </c>
      <c r="BG33" s="491">
        <f t="shared" si="10"/>
        <v>0</v>
      </c>
      <c r="BH33" s="491">
        <f t="shared" si="10"/>
        <v>0</v>
      </c>
      <c r="BI33" s="1159" t="e">
        <f t="shared" si="1"/>
        <v>#REF!</v>
      </c>
    </row>
    <row r="34" spans="2:61" ht="30" hidden="1" customHeight="1" thickTop="1" x14ac:dyDescent="0.2">
      <c r="B34" s="2611" t="str">
        <f>'POA-1'!D49</f>
        <v>XX.1</v>
      </c>
      <c r="C34" s="2599" t="str">
        <f>+'POA-1'!E49</f>
        <v>Cercas o Barreras Vivas (CV - BV)</v>
      </c>
      <c r="D34" s="928" t="str">
        <f>'POA-2'!I36</f>
        <v>XX.1.1</v>
      </c>
      <c r="E34" s="749" t="str">
        <f>+'POA-1'!I49</f>
        <v>Aprestamiento del proyecto (Gestión)</v>
      </c>
      <c r="F34" s="833" t="e">
        <f>'POA-3'!G35</f>
        <v>#REF!</v>
      </c>
      <c r="G34" s="1085"/>
      <c r="H34" s="1086"/>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1172"/>
      <c r="AG34" s="1095">
        <f t="shared" si="0"/>
        <v>0</v>
      </c>
      <c r="AH34" s="493"/>
      <c r="AI34" s="1162" t="e">
        <f>IF($E$34&lt;&gt;"",SUM(I34:AG34)-('POA-1'!M49/'POA-3'!$P$3),"")</f>
        <v>#REF!</v>
      </c>
      <c r="AK34" s="491">
        <f>AK18</f>
        <v>116338</v>
      </c>
      <c r="AL34" s="491">
        <f t="shared" ref="AL34:BH34" si="11">AL18</f>
        <v>0</v>
      </c>
      <c r="AM34" s="491">
        <f t="shared" si="11"/>
        <v>0</v>
      </c>
      <c r="AN34" s="491">
        <f t="shared" si="11"/>
        <v>0</v>
      </c>
      <c r="AO34" s="491">
        <f t="shared" si="11"/>
        <v>0</v>
      </c>
      <c r="AP34" s="491">
        <f t="shared" si="11"/>
        <v>0</v>
      </c>
      <c r="AQ34" s="491">
        <f t="shared" si="11"/>
        <v>0</v>
      </c>
      <c r="AR34" s="491">
        <f t="shared" si="11"/>
        <v>0</v>
      </c>
      <c r="AS34" s="491">
        <f t="shared" si="11"/>
        <v>0</v>
      </c>
      <c r="AT34" s="491">
        <f t="shared" si="11"/>
        <v>0</v>
      </c>
      <c r="AU34" s="491">
        <f t="shared" si="11"/>
        <v>0</v>
      </c>
      <c r="AV34" s="491">
        <f t="shared" si="11"/>
        <v>0</v>
      </c>
      <c r="AW34" s="491">
        <f t="shared" si="11"/>
        <v>0</v>
      </c>
      <c r="AX34" s="491">
        <f t="shared" si="11"/>
        <v>0</v>
      </c>
      <c r="AY34" s="491">
        <f t="shared" si="11"/>
        <v>0</v>
      </c>
      <c r="AZ34" s="491">
        <f t="shared" si="11"/>
        <v>0</v>
      </c>
      <c r="BA34" s="491">
        <f t="shared" si="11"/>
        <v>0</v>
      </c>
      <c r="BB34" s="491">
        <f t="shared" si="11"/>
        <v>0</v>
      </c>
      <c r="BC34" s="491">
        <f t="shared" si="11"/>
        <v>0</v>
      </c>
      <c r="BD34" s="491">
        <f t="shared" si="11"/>
        <v>0</v>
      </c>
      <c r="BE34" s="491">
        <f t="shared" si="11"/>
        <v>0</v>
      </c>
      <c r="BF34" s="491">
        <f t="shared" si="11"/>
        <v>0</v>
      </c>
      <c r="BG34" s="491">
        <f t="shared" si="11"/>
        <v>0</v>
      </c>
      <c r="BH34" s="491">
        <f t="shared" si="11"/>
        <v>0</v>
      </c>
      <c r="BI34" s="1159" t="e">
        <f t="shared" si="1"/>
        <v>#REF!</v>
      </c>
    </row>
    <row r="35" spans="2:61" ht="30" hidden="1" customHeight="1" x14ac:dyDescent="0.2">
      <c r="B35" s="2609"/>
      <c r="C35" s="2593"/>
      <c r="D35" s="929" t="str">
        <f>'POA-2'!I37</f>
        <v>XX.1.2</v>
      </c>
      <c r="E35" s="750" t="str">
        <f>+'POA-1'!I50</f>
        <v>Mantenimiento</v>
      </c>
      <c r="F35" s="835" t="e">
        <f>'POA-3'!G36</f>
        <v>#REF!</v>
      </c>
      <c r="G35" s="1087"/>
      <c r="H35" s="1088"/>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1173"/>
      <c r="AG35" s="1096">
        <f t="shared" si="0"/>
        <v>0</v>
      </c>
      <c r="AH35" s="493"/>
      <c r="AI35" s="1160" t="e">
        <f>IF($E$34&lt;&gt;"",SUM(I35:AG35)-('POA-1'!M50/'POA-3'!$P$3),"")</f>
        <v>#REF!</v>
      </c>
      <c r="AK35" s="491">
        <f>CRONOGRAMA!CY59</f>
        <v>0</v>
      </c>
      <c r="AL35" s="491">
        <f>CRONOGRAMA!CZ59</f>
        <v>0</v>
      </c>
      <c r="AM35" s="491">
        <f>CRONOGRAMA!DA59</f>
        <v>0</v>
      </c>
      <c r="AN35" s="491">
        <f>CRONOGRAMA!DB59</f>
        <v>0</v>
      </c>
      <c r="AO35" s="491">
        <f>CRONOGRAMA!DC59</f>
        <v>0</v>
      </c>
      <c r="AP35" s="491">
        <f>CRONOGRAMA!DD59</f>
        <v>0</v>
      </c>
      <c r="AQ35" s="491">
        <f>CRONOGRAMA!DE59</f>
        <v>0</v>
      </c>
      <c r="AR35" s="491">
        <f>CRONOGRAMA!DF59</f>
        <v>0</v>
      </c>
      <c r="AS35" s="491">
        <f>CRONOGRAMA!DG59</f>
        <v>0</v>
      </c>
      <c r="AT35" s="491">
        <f>CRONOGRAMA!DH59</f>
        <v>0</v>
      </c>
      <c r="AU35" s="491">
        <f>CRONOGRAMA!DI59</f>
        <v>0</v>
      </c>
      <c r="AV35" s="491">
        <f>CRONOGRAMA!DJ59</f>
        <v>0</v>
      </c>
      <c r="AW35" s="491">
        <f>CRONOGRAMA!DK59</f>
        <v>0</v>
      </c>
      <c r="AX35" s="491">
        <f>CRONOGRAMA!DL59</f>
        <v>0</v>
      </c>
      <c r="AY35" s="491">
        <f>CRONOGRAMA!DM59</f>
        <v>0</v>
      </c>
      <c r="AZ35" s="491">
        <f>CRONOGRAMA!DN59</f>
        <v>0</v>
      </c>
      <c r="BA35" s="491">
        <f>CRONOGRAMA!DO59</f>
        <v>0</v>
      </c>
      <c r="BB35" s="491">
        <f>CRONOGRAMA!DP59</f>
        <v>0</v>
      </c>
      <c r="BC35" s="491">
        <f>CRONOGRAMA!DQ59</f>
        <v>0</v>
      </c>
      <c r="BD35" s="491">
        <f>CRONOGRAMA!DR59</f>
        <v>0</v>
      </c>
      <c r="BE35" s="491">
        <f>CRONOGRAMA!DS59</f>
        <v>0</v>
      </c>
      <c r="BF35" s="491">
        <f>CRONOGRAMA!DT59</f>
        <v>0</v>
      </c>
      <c r="BG35" s="491">
        <f>CRONOGRAMA!DU59</f>
        <v>0</v>
      </c>
      <c r="BH35" s="491">
        <f>CRONOGRAMA!DV59</f>
        <v>0</v>
      </c>
      <c r="BI35" s="1159" t="e">
        <f t="shared" si="1"/>
        <v>#REF!</v>
      </c>
    </row>
    <row r="36" spans="2:61" ht="30" hidden="1" customHeight="1" thickBot="1" x14ac:dyDescent="0.25">
      <c r="B36" s="2610"/>
      <c r="C36" s="2594"/>
      <c r="D36" s="1168" t="str">
        <f>'POA-2'!I38</f>
        <v>XX.1.3</v>
      </c>
      <c r="E36" s="751" t="str">
        <f>+'POA-1'!I51</f>
        <v>Divulgación, Capacitación y Seguimiento</v>
      </c>
      <c r="F36" s="837" t="e">
        <f>'POA-3'!G37</f>
        <v>#REF!</v>
      </c>
      <c r="G36" s="1089"/>
      <c r="H36" s="1090"/>
      <c r="I36" s="845"/>
      <c r="J36" s="845"/>
      <c r="K36" s="845"/>
      <c r="L36" s="845"/>
      <c r="M36" s="845"/>
      <c r="N36" s="845"/>
      <c r="O36" s="845"/>
      <c r="P36" s="845"/>
      <c r="Q36" s="845"/>
      <c r="R36" s="845"/>
      <c r="S36" s="845"/>
      <c r="T36" s="845"/>
      <c r="U36" s="845"/>
      <c r="V36" s="845"/>
      <c r="W36" s="845"/>
      <c r="X36" s="845"/>
      <c r="Y36" s="845"/>
      <c r="Z36" s="845"/>
      <c r="AA36" s="845"/>
      <c r="AB36" s="845"/>
      <c r="AC36" s="845"/>
      <c r="AD36" s="845"/>
      <c r="AE36" s="845"/>
      <c r="AF36" s="1174"/>
      <c r="AG36" s="1097">
        <f t="shared" si="0"/>
        <v>0</v>
      </c>
      <c r="AH36" s="493"/>
      <c r="AI36" s="1163" t="e">
        <f>IF($E$34&lt;&gt;"",SUM(I36:AG36)-('POA-1'!M51/'POA-3'!$P$3),"")</f>
        <v>#REF!</v>
      </c>
      <c r="AK36" s="491">
        <f>AK33</f>
        <v>1</v>
      </c>
      <c r="AL36" s="491">
        <f t="shared" ref="AL36:BH36" si="12">AL33</f>
        <v>1003</v>
      </c>
      <c r="AM36" s="491">
        <f t="shared" si="12"/>
        <v>2</v>
      </c>
      <c r="AN36" s="491">
        <f t="shared" si="12"/>
        <v>1</v>
      </c>
      <c r="AO36" s="491">
        <f t="shared" si="12"/>
        <v>3</v>
      </c>
      <c r="AP36" s="491">
        <f t="shared" si="12"/>
        <v>2</v>
      </c>
      <c r="AQ36" s="491">
        <f t="shared" si="12"/>
        <v>3</v>
      </c>
      <c r="AR36" s="491">
        <f t="shared" si="12"/>
        <v>1</v>
      </c>
      <c r="AS36" s="491">
        <f t="shared" si="12"/>
        <v>2</v>
      </c>
      <c r="AT36" s="491">
        <f t="shared" si="12"/>
        <v>2</v>
      </c>
      <c r="AU36" s="491">
        <f t="shared" si="12"/>
        <v>0</v>
      </c>
      <c r="AV36" s="491">
        <f t="shared" si="12"/>
        <v>0</v>
      </c>
      <c r="AW36" s="491">
        <f t="shared" si="12"/>
        <v>0</v>
      </c>
      <c r="AX36" s="491">
        <f t="shared" si="12"/>
        <v>0</v>
      </c>
      <c r="AY36" s="491">
        <f t="shared" si="12"/>
        <v>0</v>
      </c>
      <c r="AZ36" s="491">
        <f t="shared" si="12"/>
        <v>0</v>
      </c>
      <c r="BA36" s="491">
        <f t="shared" si="12"/>
        <v>0</v>
      </c>
      <c r="BB36" s="491">
        <f t="shared" si="12"/>
        <v>0</v>
      </c>
      <c r="BC36" s="491">
        <f t="shared" si="12"/>
        <v>0</v>
      </c>
      <c r="BD36" s="491">
        <f t="shared" si="12"/>
        <v>0</v>
      </c>
      <c r="BE36" s="491">
        <f t="shared" si="12"/>
        <v>0</v>
      </c>
      <c r="BF36" s="491">
        <f t="shared" si="12"/>
        <v>0</v>
      </c>
      <c r="BG36" s="491">
        <f t="shared" si="12"/>
        <v>0</v>
      </c>
      <c r="BH36" s="491">
        <f t="shared" si="12"/>
        <v>0</v>
      </c>
      <c r="BI36" s="1159" t="e">
        <f t="shared" si="1"/>
        <v>#REF!</v>
      </c>
    </row>
    <row r="37" spans="2:61" ht="30" hidden="1" customHeight="1" x14ac:dyDescent="0.2">
      <c r="B37" s="2609" t="str">
        <f>'POA-1'!D52</f>
        <v>xx.1</v>
      </c>
      <c r="C37" s="2592" t="str">
        <f>+'POA-1'!E52</f>
        <v>Enriquecimientos vegetales</v>
      </c>
      <c r="D37" s="933" t="str">
        <f>'POA-2'!I40</f>
        <v>xx.1.1</v>
      </c>
      <c r="E37" s="752" t="str">
        <f>+'POA-1'!I52</f>
        <v>Aprestamiento del proyecto (Gestión)</v>
      </c>
      <c r="F37" s="839" t="e">
        <f>'POA-3'!G38</f>
        <v>#REF!</v>
      </c>
      <c r="G37" s="1091"/>
      <c r="H37" s="1092"/>
      <c r="I37" s="847"/>
      <c r="J37" s="847"/>
      <c r="K37" s="847"/>
      <c r="L37" s="847"/>
      <c r="M37" s="847"/>
      <c r="N37" s="847"/>
      <c r="O37" s="847"/>
      <c r="P37" s="847"/>
      <c r="Q37" s="847"/>
      <c r="R37" s="847"/>
      <c r="S37" s="847"/>
      <c r="T37" s="847"/>
      <c r="U37" s="847"/>
      <c r="V37" s="847"/>
      <c r="W37" s="847"/>
      <c r="X37" s="847"/>
      <c r="Y37" s="847"/>
      <c r="Z37" s="847"/>
      <c r="AA37" s="847"/>
      <c r="AB37" s="847"/>
      <c r="AC37" s="847"/>
      <c r="AD37" s="847"/>
      <c r="AE37" s="847"/>
      <c r="AF37" s="1175"/>
      <c r="AG37" s="1098">
        <f t="shared" si="0"/>
        <v>0</v>
      </c>
      <c r="AH37" s="493"/>
      <c r="AI37" s="1160" t="e">
        <f>IF($E$37&lt;&gt;"",SUM(I37:AG37)-('POA-1'!M52/'POA-3'!$P$3),"")</f>
        <v>#REF!</v>
      </c>
      <c r="AK37" s="491">
        <f>AK18</f>
        <v>116338</v>
      </c>
      <c r="AL37" s="491">
        <f t="shared" ref="AL37:BH37" si="13">AL18</f>
        <v>0</v>
      </c>
      <c r="AM37" s="491">
        <f t="shared" si="13"/>
        <v>0</v>
      </c>
      <c r="AN37" s="491">
        <f t="shared" si="13"/>
        <v>0</v>
      </c>
      <c r="AO37" s="491">
        <f t="shared" si="13"/>
        <v>0</v>
      </c>
      <c r="AP37" s="491">
        <f t="shared" si="13"/>
        <v>0</v>
      </c>
      <c r="AQ37" s="491">
        <f t="shared" si="13"/>
        <v>0</v>
      </c>
      <c r="AR37" s="491">
        <f t="shared" si="13"/>
        <v>0</v>
      </c>
      <c r="AS37" s="491">
        <f t="shared" si="13"/>
        <v>0</v>
      </c>
      <c r="AT37" s="491">
        <f t="shared" si="13"/>
        <v>0</v>
      </c>
      <c r="AU37" s="491">
        <f t="shared" si="13"/>
        <v>0</v>
      </c>
      <c r="AV37" s="491">
        <f t="shared" si="13"/>
        <v>0</v>
      </c>
      <c r="AW37" s="491">
        <f t="shared" si="13"/>
        <v>0</v>
      </c>
      <c r="AX37" s="491">
        <f t="shared" si="13"/>
        <v>0</v>
      </c>
      <c r="AY37" s="491">
        <f t="shared" si="13"/>
        <v>0</v>
      </c>
      <c r="AZ37" s="491">
        <f t="shared" si="13"/>
        <v>0</v>
      </c>
      <c r="BA37" s="491">
        <f t="shared" si="13"/>
        <v>0</v>
      </c>
      <c r="BB37" s="491">
        <f t="shared" si="13"/>
        <v>0</v>
      </c>
      <c r="BC37" s="491">
        <f t="shared" si="13"/>
        <v>0</v>
      </c>
      <c r="BD37" s="491">
        <f t="shared" si="13"/>
        <v>0</v>
      </c>
      <c r="BE37" s="491">
        <f t="shared" si="13"/>
        <v>0</v>
      </c>
      <c r="BF37" s="491">
        <f t="shared" si="13"/>
        <v>0</v>
      </c>
      <c r="BG37" s="491">
        <f t="shared" si="13"/>
        <v>0</v>
      </c>
      <c r="BH37" s="491">
        <f t="shared" si="13"/>
        <v>0</v>
      </c>
      <c r="BI37" s="1159" t="e">
        <f t="shared" si="1"/>
        <v>#REF!</v>
      </c>
    </row>
    <row r="38" spans="2:61" ht="30" hidden="1" customHeight="1" x14ac:dyDescent="0.2">
      <c r="B38" s="2609"/>
      <c r="C38" s="2593"/>
      <c r="D38" s="931" t="str">
        <f>'POA-2'!I41</f>
        <v>xx.1.2</v>
      </c>
      <c r="E38" s="750" t="str">
        <f>+'POA-1'!I53</f>
        <v>Mantenimiento</v>
      </c>
      <c r="F38" s="835" t="e">
        <f>'POA-3'!G39</f>
        <v>#REF!</v>
      </c>
      <c r="G38" s="1087"/>
      <c r="H38" s="1088"/>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1173"/>
      <c r="AG38" s="1096">
        <f t="shared" si="0"/>
        <v>0</v>
      </c>
      <c r="AH38" s="493"/>
      <c r="AI38" s="1160" t="e">
        <f>IF($E$37&lt;&gt;"",SUM(I38:AG38)-('POA-1'!M53/'POA-3'!$P$3),"")</f>
        <v>#REF!</v>
      </c>
      <c r="AK38" s="491">
        <f>CRONOGRAMA!CY65</f>
        <v>0</v>
      </c>
      <c r="AL38" s="491">
        <f>CRONOGRAMA!CZ65</f>
        <v>0</v>
      </c>
      <c r="AM38" s="491">
        <f>CRONOGRAMA!DA65</f>
        <v>0</v>
      </c>
      <c r="AN38" s="491">
        <f>CRONOGRAMA!DB65</f>
        <v>0</v>
      </c>
      <c r="AO38" s="491">
        <f>CRONOGRAMA!DC65</f>
        <v>0</v>
      </c>
      <c r="AP38" s="491">
        <f>CRONOGRAMA!DD65</f>
        <v>0</v>
      </c>
      <c r="AQ38" s="491">
        <f>CRONOGRAMA!DE65</f>
        <v>0</v>
      </c>
      <c r="AR38" s="491">
        <f>CRONOGRAMA!DF65</f>
        <v>0</v>
      </c>
      <c r="AS38" s="491">
        <f>CRONOGRAMA!DG65</f>
        <v>0</v>
      </c>
      <c r="AT38" s="491">
        <f>CRONOGRAMA!DH65</f>
        <v>0</v>
      </c>
      <c r="AU38" s="491">
        <f>CRONOGRAMA!DI65</f>
        <v>0</v>
      </c>
      <c r="AV38" s="491">
        <f>CRONOGRAMA!DJ65</f>
        <v>0</v>
      </c>
      <c r="AW38" s="491">
        <f>CRONOGRAMA!DK65</f>
        <v>0</v>
      </c>
      <c r="AX38" s="491">
        <f>CRONOGRAMA!DL65</f>
        <v>0</v>
      </c>
      <c r="AY38" s="491">
        <f>CRONOGRAMA!DM65</f>
        <v>0</v>
      </c>
      <c r="AZ38" s="491">
        <f>CRONOGRAMA!DN65</f>
        <v>0</v>
      </c>
      <c r="BA38" s="491">
        <f>CRONOGRAMA!DO65</f>
        <v>0</v>
      </c>
      <c r="BB38" s="491">
        <f>CRONOGRAMA!DP65</f>
        <v>0</v>
      </c>
      <c r="BC38" s="491">
        <f>CRONOGRAMA!DQ65</f>
        <v>0</v>
      </c>
      <c r="BD38" s="491">
        <f>CRONOGRAMA!DR65</f>
        <v>0</v>
      </c>
      <c r="BE38" s="491">
        <f>CRONOGRAMA!DS65</f>
        <v>0</v>
      </c>
      <c r="BF38" s="491">
        <f>CRONOGRAMA!DT65</f>
        <v>0</v>
      </c>
      <c r="BG38" s="491">
        <f>CRONOGRAMA!DU65</f>
        <v>0</v>
      </c>
      <c r="BH38" s="491">
        <f>CRONOGRAMA!DV65</f>
        <v>0</v>
      </c>
      <c r="BI38" s="1159" t="e">
        <f t="shared" si="1"/>
        <v>#REF!</v>
      </c>
    </row>
    <row r="39" spans="2:61" ht="0.2" hidden="1" customHeight="1" x14ac:dyDescent="0.2">
      <c r="B39" s="2609"/>
      <c r="C39" s="2593"/>
      <c r="D39" s="931" t="str">
        <f>'POA-2'!I42</f>
        <v>xx.1.3</v>
      </c>
      <c r="E39" s="750" t="str">
        <f>+'POA-1'!I54</f>
        <v>Aislamiento</v>
      </c>
      <c r="F39" s="835">
        <f>'POA-3'!G40</f>
        <v>0</v>
      </c>
      <c r="G39" s="1087"/>
      <c r="H39" s="1088"/>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1173"/>
      <c r="AG39" s="1096">
        <f t="shared" si="0"/>
        <v>0</v>
      </c>
      <c r="AH39" s="493"/>
      <c r="AI39" s="1160">
        <f>IF($E$37&lt;&gt;"",SUM(I39:AG39)-('POA-1'!M54/'POA-3'!$P$3),"")</f>
        <v>0</v>
      </c>
      <c r="AK39" s="491">
        <f t="shared" ref="AK39:AZ40" si="14">AK20</f>
        <v>0</v>
      </c>
      <c r="AL39" s="491">
        <f t="shared" si="14"/>
        <v>0</v>
      </c>
      <c r="AM39" s="491">
        <f t="shared" si="14"/>
        <v>0</v>
      </c>
      <c r="AN39" s="491">
        <f t="shared" si="14"/>
        <v>0</v>
      </c>
      <c r="AO39" s="491">
        <f t="shared" si="14"/>
        <v>0</v>
      </c>
      <c r="AP39" s="491">
        <f t="shared" si="14"/>
        <v>0</v>
      </c>
      <c r="AQ39" s="491">
        <f t="shared" si="14"/>
        <v>0</v>
      </c>
      <c r="AR39" s="491">
        <f t="shared" si="14"/>
        <v>0</v>
      </c>
      <c r="AS39" s="491">
        <f t="shared" si="14"/>
        <v>0</v>
      </c>
      <c r="AT39" s="491">
        <f t="shared" si="14"/>
        <v>0</v>
      </c>
      <c r="AU39" s="491">
        <f t="shared" si="14"/>
        <v>0</v>
      </c>
      <c r="AV39" s="491">
        <f t="shared" si="14"/>
        <v>0</v>
      </c>
      <c r="AW39" s="491">
        <f t="shared" si="14"/>
        <v>0</v>
      </c>
      <c r="AX39" s="491">
        <f t="shared" si="14"/>
        <v>0</v>
      </c>
      <c r="AY39" s="491">
        <f t="shared" si="14"/>
        <v>0</v>
      </c>
      <c r="AZ39" s="491">
        <f t="shared" si="14"/>
        <v>0</v>
      </c>
      <c r="BA39" s="491">
        <f t="shared" ref="AL39:BH40" si="15">BA20</f>
        <v>0</v>
      </c>
      <c r="BB39" s="491">
        <f t="shared" si="15"/>
        <v>0</v>
      </c>
      <c r="BC39" s="491">
        <f t="shared" si="15"/>
        <v>0</v>
      </c>
      <c r="BD39" s="491">
        <f t="shared" si="15"/>
        <v>0</v>
      </c>
      <c r="BE39" s="491">
        <f t="shared" si="15"/>
        <v>0</v>
      </c>
      <c r="BF39" s="491">
        <f t="shared" si="15"/>
        <v>0</v>
      </c>
      <c r="BG39" s="491">
        <f t="shared" si="15"/>
        <v>0</v>
      </c>
      <c r="BH39" s="491">
        <f t="shared" si="15"/>
        <v>0</v>
      </c>
      <c r="BI39" s="1159">
        <f t="shared" si="1"/>
        <v>0</v>
      </c>
    </row>
    <row r="40" spans="2:61" ht="30" hidden="1" customHeight="1" thickBot="1" x14ac:dyDescent="0.25">
      <c r="B40" s="2610"/>
      <c r="C40" s="2594"/>
      <c r="D40" s="932" t="str">
        <f>'POA-2'!I43</f>
        <v>xx.1.3</v>
      </c>
      <c r="E40" s="751" t="str">
        <f>+'POA-1'!I55</f>
        <v>Divulgación, Capacitación y Seguimiento</v>
      </c>
      <c r="F40" s="837" t="e">
        <f>'POA-3'!G41</f>
        <v>#REF!</v>
      </c>
      <c r="G40" s="1089"/>
      <c r="H40" s="1090"/>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1173"/>
      <c r="AG40" s="1097">
        <f t="shared" si="0"/>
        <v>0</v>
      </c>
      <c r="AH40" s="493"/>
      <c r="AI40" s="1161" t="e">
        <f>IF($E$37&lt;&gt;"",SUM(I40:AG40)-('POA-1'!M55/'POA-3'!$P$3),"")</f>
        <v>#REF!</v>
      </c>
      <c r="AK40" s="491">
        <f t="shared" si="14"/>
        <v>1</v>
      </c>
      <c r="AL40" s="491">
        <f t="shared" si="15"/>
        <v>1003</v>
      </c>
      <c r="AM40" s="491">
        <f t="shared" si="15"/>
        <v>2</v>
      </c>
      <c r="AN40" s="491">
        <f t="shared" si="15"/>
        <v>1</v>
      </c>
      <c r="AO40" s="491">
        <f t="shared" si="15"/>
        <v>3</v>
      </c>
      <c r="AP40" s="491">
        <f t="shared" si="15"/>
        <v>2</v>
      </c>
      <c r="AQ40" s="491">
        <f t="shared" si="15"/>
        <v>3</v>
      </c>
      <c r="AR40" s="491">
        <f t="shared" si="15"/>
        <v>1</v>
      </c>
      <c r="AS40" s="491">
        <f t="shared" si="15"/>
        <v>2</v>
      </c>
      <c r="AT40" s="491">
        <f t="shared" si="15"/>
        <v>2</v>
      </c>
      <c r="AU40" s="491">
        <f t="shared" si="15"/>
        <v>0</v>
      </c>
      <c r="AV40" s="491">
        <f t="shared" si="15"/>
        <v>0</v>
      </c>
      <c r="AW40" s="491">
        <f t="shared" si="15"/>
        <v>0</v>
      </c>
      <c r="AX40" s="491">
        <f t="shared" si="15"/>
        <v>0</v>
      </c>
      <c r="AY40" s="491">
        <f t="shared" si="15"/>
        <v>0</v>
      </c>
      <c r="AZ40" s="491">
        <f t="shared" si="15"/>
        <v>0</v>
      </c>
      <c r="BA40" s="491">
        <f t="shared" si="15"/>
        <v>0</v>
      </c>
      <c r="BB40" s="491">
        <f t="shared" si="15"/>
        <v>0</v>
      </c>
      <c r="BC40" s="491">
        <f t="shared" si="15"/>
        <v>0</v>
      </c>
      <c r="BD40" s="491">
        <f t="shared" si="15"/>
        <v>0</v>
      </c>
      <c r="BE40" s="491">
        <f t="shared" si="15"/>
        <v>0</v>
      </c>
      <c r="BF40" s="491">
        <f t="shared" si="15"/>
        <v>0</v>
      </c>
      <c r="BG40" s="491">
        <f t="shared" si="15"/>
        <v>0</v>
      </c>
      <c r="BH40" s="491">
        <f t="shared" si="15"/>
        <v>0</v>
      </c>
      <c r="BI40" s="1159" t="e">
        <f t="shared" si="1"/>
        <v>#REF!</v>
      </c>
    </row>
    <row r="41" spans="2:61" ht="30" hidden="1" customHeight="1" x14ac:dyDescent="0.2">
      <c r="B41" s="2609" t="str">
        <f>'POA-1'!D56</f>
        <v>xx.1</v>
      </c>
      <c r="C41" s="2592" t="str">
        <f>+'POA-1'!E56</f>
        <v>Conservación de Bosque Natural - Aislamiento</v>
      </c>
      <c r="D41" s="933" t="e">
        <f>'POA-2'!I45</f>
        <v>#REF!</v>
      </c>
      <c r="E41" s="752" t="str">
        <f>+'POA-1'!I56</f>
        <v>Aprestamiento del proyecto (Gestión)</v>
      </c>
      <c r="F41" s="839" t="e">
        <f>'POA-3'!G42</f>
        <v>#REF!</v>
      </c>
      <c r="G41" s="1169"/>
      <c r="H41" s="1170"/>
      <c r="I41" s="846"/>
      <c r="J41" s="847"/>
      <c r="K41" s="847"/>
      <c r="L41" s="847"/>
      <c r="M41" s="847"/>
      <c r="N41" s="847"/>
      <c r="O41" s="847"/>
      <c r="P41" s="847"/>
      <c r="Q41" s="847"/>
      <c r="R41" s="847"/>
      <c r="S41" s="847"/>
      <c r="T41" s="847"/>
      <c r="U41" s="955"/>
      <c r="V41" s="847"/>
      <c r="W41" s="847"/>
      <c r="X41" s="847"/>
      <c r="Y41" s="847"/>
      <c r="Z41" s="847"/>
      <c r="AA41" s="847"/>
      <c r="AB41" s="847"/>
      <c r="AC41" s="847"/>
      <c r="AD41" s="847"/>
      <c r="AE41" s="847"/>
      <c r="AF41" s="1175"/>
      <c r="AG41" s="834">
        <f t="shared" si="0"/>
        <v>0</v>
      </c>
      <c r="AH41" s="493"/>
      <c r="AI41" s="1160" t="e">
        <f>IF($E$41&lt;&gt;"",SUM(I41:AG41)-('POA-1'!M56/'POA-3'!$P$3),"")</f>
        <v>#REF!</v>
      </c>
      <c r="AK41" s="1164"/>
      <c r="AL41" s="1164"/>
      <c r="AM41" s="1164"/>
      <c r="AN41" s="1164"/>
      <c r="AO41" s="1164"/>
      <c r="AP41" s="1164"/>
      <c r="AQ41" s="1164"/>
      <c r="AR41" s="1164"/>
      <c r="AS41" s="1164"/>
      <c r="AT41" s="1164"/>
      <c r="AU41" s="1164"/>
      <c r="AV41" s="1164"/>
      <c r="AW41" s="1164"/>
      <c r="AX41" s="1164"/>
      <c r="AY41" s="1164"/>
      <c r="AZ41" s="1164"/>
      <c r="BA41" s="1164"/>
      <c r="BB41" s="1164"/>
      <c r="BC41" s="1164"/>
      <c r="BD41" s="1164"/>
      <c r="BE41" s="1164"/>
      <c r="BF41" s="1164"/>
      <c r="BG41" s="1164"/>
      <c r="BH41" s="1164"/>
      <c r="BI41" s="1073" t="e">
        <f t="shared" si="1"/>
        <v>#REF!</v>
      </c>
    </row>
    <row r="42" spans="2:61" ht="30" hidden="1" customHeight="1" x14ac:dyDescent="0.2">
      <c r="B42" s="2609"/>
      <c r="C42" s="2593"/>
      <c r="D42" s="931" t="e">
        <f>'POA-2'!I46</f>
        <v>#REF!</v>
      </c>
      <c r="E42" s="750" t="str">
        <f>+'POA-1'!I57</f>
        <v>Establecimiento</v>
      </c>
      <c r="F42" s="835">
        <f>'POA-3'!G43</f>
        <v>0</v>
      </c>
      <c r="G42" s="1065"/>
      <c r="H42" s="1063"/>
      <c r="I42" s="842"/>
      <c r="J42" s="843"/>
      <c r="K42" s="843"/>
      <c r="L42" s="843"/>
      <c r="M42" s="843"/>
      <c r="N42" s="843"/>
      <c r="O42" s="843"/>
      <c r="P42" s="843"/>
      <c r="Q42" s="843"/>
      <c r="R42" s="843"/>
      <c r="S42" s="843"/>
      <c r="T42" s="843"/>
      <c r="U42" s="953"/>
      <c r="V42" s="843"/>
      <c r="W42" s="843"/>
      <c r="X42" s="843"/>
      <c r="Y42" s="843"/>
      <c r="Z42" s="843"/>
      <c r="AA42" s="843"/>
      <c r="AB42" s="843"/>
      <c r="AC42" s="843"/>
      <c r="AD42" s="843"/>
      <c r="AE42" s="843"/>
      <c r="AF42" s="1173"/>
      <c r="AG42" s="836">
        <f t="shared" si="0"/>
        <v>0</v>
      </c>
      <c r="AH42" s="493"/>
      <c r="AI42" s="1160">
        <f>IF($E$41&lt;&gt;"",SUM(I42:AG42)-('POA-1'!M57/'POA-3'!$P$3),"")</f>
        <v>0</v>
      </c>
      <c r="AK42" s="1164"/>
      <c r="AL42" s="1164"/>
      <c r="AM42" s="1164"/>
      <c r="AN42" s="1164"/>
      <c r="AO42" s="1164"/>
      <c r="AP42" s="1164"/>
      <c r="AQ42" s="1164"/>
      <c r="AR42" s="1164"/>
      <c r="AS42" s="1164"/>
      <c r="AT42" s="1164"/>
      <c r="AU42" s="1164"/>
      <c r="AV42" s="1164"/>
      <c r="AW42" s="1164"/>
      <c r="AX42" s="1164"/>
      <c r="AY42" s="1164"/>
      <c r="AZ42" s="1164"/>
      <c r="BA42" s="1164"/>
      <c r="BB42" s="1164"/>
      <c r="BC42" s="1164"/>
      <c r="BD42" s="1164"/>
      <c r="BE42" s="1164"/>
      <c r="BF42" s="1164"/>
      <c r="BG42" s="1164"/>
      <c r="BH42" s="1164"/>
      <c r="BI42" s="1073">
        <f t="shared" si="1"/>
        <v>0</v>
      </c>
    </row>
    <row r="43" spans="2:61" ht="30" hidden="1" customHeight="1" thickBot="1" x14ac:dyDescent="0.25">
      <c r="B43" s="2610"/>
      <c r="C43" s="2594"/>
      <c r="D43" s="932" t="e">
        <f>'POA-2'!I47</f>
        <v>#REF!</v>
      </c>
      <c r="E43" s="751" t="str">
        <f>+'POA-1'!I58</f>
        <v>Divulgación, Capacitación y Seguimiento</v>
      </c>
      <c r="F43" s="837">
        <f>'POA-3'!G44</f>
        <v>0</v>
      </c>
      <c r="G43" s="1066"/>
      <c r="H43" s="1064"/>
      <c r="I43" s="844"/>
      <c r="J43" s="845"/>
      <c r="K43" s="845"/>
      <c r="L43" s="845"/>
      <c r="M43" s="845"/>
      <c r="N43" s="845"/>
      <c r="O43" s="845"/>
      <c r="P43" s="845"/>
      <c r="Q43" s="845"/>
      <c r="R43" s="845"/>
      <c r="S43" s="845"/>
      <c r="T43" s="845"/>
      <c r="U43" s="954"/>
      <c r="V43" s="845"/>
      <c r="W43" s="845"/>
      <c r="X43" s="845"/>
      <c r="Y43" s="845"/>
      <c r="Z43" s="845"/>
      <c r="AA43" s="845"/>
      <c r="AB43" s="845"/>
      <c r="AC43" s="845"/>
      <c r="AD43" s="845"/>
      <c r="AE43" s="845"/>
      <c r="AF43" s="1174"/>
      <c r="AG43" s="838">
        <f t="shared" si="0"/>
        <v>0</v>
      </c>
      <c r="AH43" s="493"/>
      <c r="AI43" s="1161">
        <f>IF($E$41&lt;&gt;"",SUM(I43:AG43)-('POA-1'!M58/'POA-3'!$P$3),"")</f>
        <v>0</v>
      </c>
      <c r="AK43" s="1164"/>
      <c r="AL43" s="1164"/>
      <c r="AM43" s="1164"/>
      <c r="AN43" s="1164"/>
      <c r="AO43" s="1164"/>
      <c r="AP43" s="1164"/>
      <c r="AQ43" s="1164"/>
      <c r="AR43" s="1164"/>
      <c r="AS43" s="1164"/>
      <c r="AT43" s="1164"/>
      <c r="AU43" s="1164"/>
      <c r="AV43" s="1164"/>
      <c r="AW43" s="1164"/>
      <c r="AX43" s="1164"/>
      <c r="AY43" s="1164"/>
      <c r="AZ43" s="1164"/>
      <c r="BA43" s="1164"/>
      <c r="BB43" s="1164"/>
      <c r="BC43" s="1164"/>
      <c r="BD43" s="1164"/>
      <c r="BE43" s="1164"/>
      <c r="BF43" s="1164"/>
      <c r="BG43" s="1164"/>
      <c r="BH43" s="1164"/>
      <c r="BI43" s="1073">
        <f t="shared" si="1"/>
        <v>0</v>
      </c>
    </row>
    <row r="44" spans="2:61" ht="40.5" customHeight="1" thickBot="1" x14ac:dyDescent="0.25">
      <c r="B44" s="2607" t="s">
        <v>1192</v>
      </c>
      <c r="C44" s="2608"/>
      <c r="D44" s="2608"/>
      <c r="E44" s="2608"/>
      <c r="F44" s="1067">
        <f>IFERROR((SUM(F18:F43)),0)</f>
        <v>0</v>
      </c>
      <c r="G44" s="1067"/>
      <c r="H44" s="934"/>
      <c r="I44" s="849">
        <f>SUM(I18:I43)</f>
        <v>290890032</v>
      </c>
      <c r="J44" s="850">
        <f t="shared" ref="J44:AG44" si="16">SUM(J18:J43)</f>
        <v>161316666</v>
      </c>
      <c r="K44" s="850">
        <f t="shared" si="16"/>
        <v>156750000</v>
      </c>
      <c r="L44" s="850">
        <f t="shared" si="16"/>
        <v>8550000</v>
      </c>
      <c r="M44" s="850">
        <f t="shared" si="16"/>
        <v>13116666</v>
      </c>
      <c r="N44" s="850">
        <f t="shared" si="16"/>
        <v>8550000</v>
      </c>
      <c r="O44" s="850">
        <f t="shared" si="16"/>
        <v>13116667.999999989</v>
      </c>
      <c r="P44" s="850">
        <f t="shared" si="16"/>
        <v>156750000</v>
      </c>
      <c r="Q44" s="850">
        <f t="shared" si="16"/>
        <v>156750000</v>
      </c>
      <c r="R44" s="850">
        <f t="shared" si="16"/>
        <v>8550000</v>
      </c>
      <c r="S44" s="850">
        <f t="shared" si="16"/>
        <v>0</v>
      </c>
      <c r="T44" s="850">
        <f t="shared" si="16"/>
        <v>0</v>
      </c>
      <c r="U44" s="956">
        <f t="shared" ref="U44:AF44" si="17">SUM(U18:U43)</f>
        <v>0</v>
      </c>
      <c r="V44" s="850">
        <f t="shared" si="17"/>
        <v>0</v>
      </c>
      <c r="W44" s="850">
        <f t="shared" si="17"/>
        <v>0</v>
      </c>
      <c r="X44" s="850">
        <f t="shared" si="17"/>
        <v>0</v>
      </c>
      <c r="Y44" s="850">
        <f t="shared" si="17"/>
        <v>0</v>
      </c>
      <c r="Z44" s="850">
        <f t="shared" si="17"/>
        <v>0</v>
      </c>
      <c r="AA44" s="850">
        <f t="shared" si="17"/>
        <v>0</v>
      </c>
      <c r="AB44" s="850">
        <f t="shared" si="17"/>
        <v>0</v>
      </c>
      <c r="AC44" s="850">
        <f t="shared" si="17"/>
        <v>0</v>
      </c>
      <c r="AD44" s="850">
        <f t="shared" si="17"/>
        <v>0</v>
      </c>
      <c r="AE44" s="850">
        <f t="shared" si="17"/>
        <v>0</v>
      </c>
      <c r="AF44" s="1177">
        <f t="shared" si="17"/>
        <v>0</v>
      </c>
      <c r="AG44" s="1364">
        <f t="shared" si="16"/>
        <v>974340032</v>
      </c>
      <c r="AI44" s="494"/>
      <c r="AK44" s="1164"/>
      <c r="AL44" s="1164"/>
      <c r="AM44" s="1164"/>
      <c r="AN44" s="1164"/>
      <c r="AO44" s="1164"/>
      <c r="AP44" s="1164"/>
      <c r="AQ44" s="1164"/>
      <c r="AR44" s="1164"/>
      <c r="AS44" s="1164"/>
      <c r="AT44" s="1164"/>
      <c r="AU44" s="1164"/>
      <c r="AV44" s="1164"/>
      <c r="AW44" s="1164"/>
      <c r="AX44" s="1164"/>
      <c r="AY44" s="1164"/>
      <c r="AZ44" s="1164"/>
      <c r="BA44" s="1164"/>
      <c r="BB44" s="1164"/>
      <c r="BC44" s="1164"/>
      <c r="BD44" s="1164"/>
      <c r="BE44" s="1164"/>
      <c r="BF44" s="1164"/>
      <c r="BG44" s="1164"/>
      <c r="BH44" s="1164"/>
      <c r="BI44" s="1073">
        <f t="shared" si="1"/>
        <v>-974340032</v>
      </c>
    </row>
    <row r="45" spans="2:61" ht="15.75" x14ac:dyDescent="0.2">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I45" s="489" t="e">
        <f>SUM(AI18:AI43)</f>
        <v>#REF!</v>
      </c>
      <c r="AK45" s="1164"/>
      <c r="AL45" s="1164"/>
      <c r="AM45" s="1164"/>
      <c r="AN45" s="1164"/>
      <c r="AO45" s="1164"/>
      <c r="AP45" s="1164"/>
      <c r="AQ45" s="1164"/>
      <c r="AR45" s="1164"/>
      <c r="AS45" s="1164"/>
      <c r="AT45" s="1164"/>
      <c r="AU45" s="1164"/>
      <c r="AV45" s="1164"/>
      <c r="AW45" s="1164"/>
      <c r="AX45" s="1164"/>
      <c r="AY45" s="1164"/>
      <c r="AZ45" s="1164"/>
      <c r="BA45" s="1164"/>
      <c r="BB45" s="1164"/>
      <c r="BC45" s="1164"/>
      <c r="BD45" s="1164"/>
      <c r="BE45" s="1164"/>
      <c r="BF45" s="1164"/>
      <c r="BG45" s="1164"/>
      <c r="BH45" s="1164"/>
    </row>
    <row r="46" spans="2:61" x14ac:dyDescent="0.2">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K46" s="1164"/>
      <c r="AL46" s="1164"/>
      <c r="AM46" s="1164"/>
      <c r="AN46" s="1164"/>
      <c r="AO46" s="1164"/>
      <c r="AP46" s="1164"/>
      <c r="AQ46" s="1164"/>
      <c r="AR46" s="1164"/>
      <c r="AS46" s="1164"/>
      <c r="AT46" s="1164"/>
      <c r="AU46" s="1164"/>
      <c r="AV46" s="1164"/>
      <c r="AW46" s="1164"/>
      <c r="AX46" s="1164"/>
      <c r="AY46" s="1164"/>
      <c r="AZ46" s="1164"/>
      <c r="BA46" s="1164"/>
      <c r="BB46" s="1164"/>
      <c r="BC46" s="1164"/>
      <c r="BD46" s="1164"/>
      <c r="BE46" s="1164"/>
      <c r="BF46" s="1164"/>
      <c r="BG46" s="1164"/>
      <c r="BH46" s="1164"/>
    </row>
    <row r="47" spans="2:61" x14ac:dyDescent="0.2">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K47" s="1164"/>
      <c r="AL47" s="1164"/>
      <c r="AM47" s="1164"/>
      <c r="AN47" s="1164"/>
      <c r="AO47" s="1164"/>
      <c r="AP47" s="1164"/>
      <c r="AQ47" s="1164"/>
      <c r="AR47" s="1164"/>
      <c r="AS47" s="1164"/>
      <c r="AT47" s="1164"/>
      <c r="AU47" s="1164"/>
      <c r="AV47" s="1164"/>
      <c r="AW47" s="1164"/>
      <c r="AX47" s="1164"/>
      <c r="AY47" s="1164"/>
      <c r="AZ47" s="1164"/>
      <c r="BA47" s="1164"/>
      <c r="BB47" s="1164"/>
      <c r="BC47" s="1164"/>
      <c r="BD47" s="1164"/>
      <c r="BE47" s="1164"/>
      <c r="BF47" s="1164"/>
      <c r="BG47" s="1164"/>
      <c r="BH47" s="1164"/>
    </row>
    <row r="48" spans="2:61" x14ac:dyDescent="0.2">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4"/>
      <c r="BF48" s="1164"/>
      <c r="BG48" s="1164"/>
      <c r="BH48" s="1164"/>
    </row>
    <row r="49" spans="3:60" x14ac:dyDescent="0.2">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K49" s="1164"/>
      <c r="AL49" s="1164"/>
      <c r="AM49" s="1164"/>
      <c r="AN49" s="1164"/>
      <c r="AO49" s="1164"/>
      <c r="AP49" s="1164"/>
      <c r="AQ49" s="1164"/>
      <c r="AR49" s="1164"/>
      <c r="AS49" s="1164"/>
      <c r="AT49" s="1164"/>
      <c r="AU49" s="1164"/>
      <c r="AV49" s="1164"/>
      <c r="AW49" s="1164"/>
      <c r="AX49" s="1164"/>
      <c r="AY49" s="1164"/>
      <c r="AZ49" s="1164"/>
      <c r="BA49" s="1164"/>
      <c r="BB49" s="1164"/>
      <c r="BC49" s="1164"/>
      <c r="BD49" s="1164"/>
      <c r="BE49" s="1164"/>
      <c r="BF49" s="1164"/>
      <c r="BG49" s="1164"/>
      <c r="BH49" s="1164"/>
    </row>
    <row r="50" spans="3:60" x14ac:dyDescent="0.2">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K50" s="1164"/>
      <c r="AL50" s="1164"/>
      <c r="AM50" s="1164"/>
      <c r="AN50" s="1164"/>
      <c r="AO50" s="1164"/>
      <c r="AP50" s="1164"/>
      <c r="AQ50" s="1164"/>
      <c r="AR50" s="1164"/>
      <c r="AS50" s="1164"/>
      <c r="AT50" s="1164"/>
      <c r="AU50" s="1164"/>
      <c r="AV50" s="1164"/>
      <c r="AW50" s="1164"/>
      <c r="AX50" s="1164"/>
      <c r="AY50" s="1164"/>
      <c r="AZ50" s="1164"/>
      <c r="BA50" s="1164"/>
      <c r="BB50" s="1164"/>
      <c r="BC50" s="1164"/>
      <c r="BD50" s="1164"/>
      <c r="BE50" s="1164"/>
      <c r="BF50" s="1164"/>
      <c r="BG50" s="1164"/>
      <c r="BH50" s="1164"/>
    </row>
    <row r="51" spans="3:60" x14ac:dyDescent="0.2">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K51" s="1164"/>
      <c r="AL51" s="1164"/>
      <c r="AM51" s="1164"/>
      <c r="AN51" s="1164"/>
      <c r="AO51" s="1164"/>
      <c r="AP51" s="1164"/>
      <c r="AQ51" s="1164"/>
      <c r="AR51" s="1164"/>
      <c r="AS51" s="1164"/>
      <c r="AT51" s="1164"/>
      <c r="AU51" s="1164"/>
      <c r="AV51" s="1164"/>
      <c r="AW51" s="1164"/>
      <c r="AX51" s="1164"/>
      <c r="AY51" s="1164"/>
      <c r="AZ51" s="1164"/>
      <c r="BA51" s="1164"/>
      <c r="BB51" s="1164"/>
      <c r="BC51" s="1164"/>
      <c r="BD51" s="1164"/>
      <c r="BE51" s="1164"/>
      <c r="BF51" s="1164"/>
      <c r="BG51" s="1164"/>
      <c r="BH51" s="1164"/>
    </row>
    <row r="52" spans="3:60" x14ac:dyDescent="0.2">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K52" s="1164"/>
      <c r="AL52" s="1164"/>
      <c r="AM52" s="1164"/>
      <c r="AN52" s="1164"/>
      <c r="AO52" s="1164"/>
      <c r="AP52" s="1164"/>
      <c r="AQ52" s="1164"/>
      <c r="AR52" s="1164"/>
      <c r="AS52" s="1164"/>
      <c r="AT52" s="1164"/>
      <c r="AU52" s="1164"/>
      <c r="AV52" s="1164"/>
      <c r="AW52" s="1164"/>
      <c r="AX52" s="1164"/>
      <c r="AY52" s="1164"/>
      <c r="AZ52" s="1164"/>
      <c r="BA52" s="1164"/>
      <c r="BB52" s="1164"/>
      <c r="BC52" s="1164"/>
      <c r="BD52" s="1164"/>
      <c r="BE52" s="1164"/>
      <c r="BF52" s="1164"/>
      <c r="BG52" s="1164"/>
      <c r="BH52" s="1164"/>
    </row>
    <row r="53" spans="3:60" x14ac:dyDescent="0.2">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K53" s="1164"/>
      <c r="AL53" s="1164"/>
      <c r="AM53" s="1164"/>
      <c r="AN53" s="1164"/>
      <c r="AO53" s="1164"/>
      <c r="AP53" s="1164"/>
      <c r="AQ53" s="1164"/>
      <c r="AR53" s="1164"/>
      <c r="AS53" s="1164"/>
      <c r="AT53" s="1164"/>
      <c r="AU53" s="1164"/>
      <c r="AV53" s="1164"/>
      <c r="AW53" s="1164"/>
      <c r="AX53" s="1164"/>
      <c r="AY53" s="1164"/>
      <c r="AZ53" s="1164"/>
      <c r="BA53" s="1164"/>
      <c r="BB53" s="1164"/>
      <c r="BC53" s="1164"/>
      <c r="BD53" s="1164"/>
      <c r="BE53" s="1164"/>
      <c r="BF53" s="1164"/>
      <c r="BG53" s="1164"/>
      <c r="BH53" s="1164"/>
    </row>
    <row r="54" spans="3:60" x14ac:dyDescent="0.2">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K54" s="1164"/>
      <c r="AL54" s="1164"/>
      <c r="AM54" s="1164"/>
      <c r="AN54" s="1164"/>
      <c r="AO54" s="1164"/>
      <c r="AP54" s="1164"/>
      <c r="AQ54" s="1164"/>
      <c r="AR54" s="1164"/>
      <c r="AS54" s="1164"/>
      <c r="AT54" s="1164"/>
      <c r="AU54" s="1164"/>
      <c r="AV54" s="1164"/>
      <c r="AW54" s="1164"/>
      <c r="AX54" s="1164"/>
      <c r="AY54" s="1164"/>
      <c r="AZ54" s="1164"/>
      <c r="BA54" s="1164"/>
      <c r="BB54" s="1164"/>
      <c r="BC54" s="1164"/>
      <c r="BD54" s="1164"/>
      <c r="BE54" s="1164"/>
      <c r="BF54" s="1164"/>
      <c r="BG54" s="1164"/>
      <c r="BH54" s="1164"/>
    </row>
    <row r="55" spans="3:60" x14ac:dyDescent="0.2">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K55" s="1164">
        <f>CRONOGRAMA!CY77</f>
        <v>1</v>
      </c>
      <c r="AL55" s="1164">
        <f>CRONOGRAMA!CZ77</f>
        <v>1</v>
      </c>
      <c r="AM55" s="1164">
        <f>CRONOGRAMA!DA77</f>
        <v>1</v>
      </c>
      <c r="AN55" s="1164">
        <f>CRONOGRAMA!DB77</f>
        <v>1</v>
      </c>
      <c r="AO55" s="1164">
        <f>CRONOGRAMA!DC77</f>
        <v>1</v>
      </c>
      <c r="AP55" s="1164">
        <f>CRONOGRAMA!DD77</f>
        <v>1</v>
      </c>
      <c r="AQ55" s="1164">
        <f>CRONOGRAMA!DE77</f>
        <v>1</v>
      </c>
      <c r="AR55" s="1164">
        <f>CRONOGRAMA!DF77</f>
        <v>1</v>
      </c>
      <c r="AS55" s="1164">
        <f>CRONOGRAMA!DG77</f>
        <v>1</v>
      </c>
      <c r="AT55" s="1164">
        <f>CRONOGRAMA!DH77</f>
        <v>1</v>
      </c>
      <c r="AU55" s="1164">
        <f>CRONOGRAMA!DI77</f>
        <v>0</v>
      </c>
      <c r="AV55" s="1164">
        <f>CRONOGRAMA!DJ77</f>
        <v>0</v>
      </c>
      <c r="AW55" s="1164">
        <f>CRONOGRAMA!DK77</f>
        <v>0</v>
      </c>
      <c r="AX55" s="1164">
        <f>CRONOGRAMA!DL77</f>
        <v>0</v>
      </c>
      <c r="AY55" s="1164">
        <f>CRONOGRAMA!DM77</f>
        <v>0</v>
      </c>
      <c r="AZ55" s="1164">
        <f>CRONOGRAMA!DN77</f>
        <v>0</v>
      </c>
      <c r="BA55" s="1164">
        <f>CRONOGRAMA!DO77</f>
        <v>0</v>
      </c>
      <c r="BB55" s="1164">
        <f>CRONOGRAMA!DP77</f>
        <v>0</v>
      </c>
      <c r="BC55" s="1164">
        <f>CRONOGRAMA!DQ77</f>
        <v>0</v>
      </c>
      <c r="BD55" s="1164">
        <f>CRONOGRAMA!DR77</f>
        <v>0</v>
      </c>
      <c r="BE55" s="1164">
        <f>CRONOGRAMA!DS77</f>
        <v>0</v>
      </c>
      <c r="BF55" s="1164">
        <f>CRONOGRAMA!DT77</f>
        <v>0</v>
      </c>
      <c r="BG55" s="1164">
        <f>CRONOGRAMA!DU77</f>
        <v>0</v>
      </c>
      <c r="BH55" s="1164">
        <f>CRONOGRAMA!DV77</f>
        <v>0</v>
      </c>
    </row>
    <row r="56" spans="3:60" x14ac:dyDescent="0.2">
      <c r="C56" s="486"/>
      <c r="D56" s="486"/>
      <c r="E56" s="486"/>
      <c r="F56" s="486"/>
      <c r="G56" s="486"/>
      <c r="H56" s="486"/>
      <c r="I56" s="486"/>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row>
    <row r="57" spans="3:60" x14ac:dyDescent="0.2">
      <c r="C57" s="486"/>
      <c r="D57" s="486"/>
      <c r="E57" s="486"/>
      <c r="F57" s="486"/>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row>
    <row r="58" spans="3:60" ht="12.75" customHeight="1" x14ac:dyDescent="0.2">
      <c r="C58" s="486"/>
      <c r="D58" s="486"/>
      <c r="E58" s="486"/>
      <c r="F58" s="486"/>
      <c r="G58" s="486"/>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row>
    <row r="59" spans="3:60" ht="12.75" customHeight="1" x14ac:dyDescent="0.2">
      <c r="C59" s="486"/>
      <c r="D59" s="486"/>
      <c r="E59" s="486"/>
      <c r="F59" s="486"/>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row>
    <row r="60" spans="3:60" ht="12.75" customHeight="1" x14ac:dyDescent="0.2">
      <c r="C60" s="486"/>
      <c r="D60" s="486"/>
      <c r="E60" s="486"/>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row>
    <row r="61" spans="3:60" ht="12.75" customHeight="1" x14ac:dyDescent="0.2">
      <c r="C61" s="486"/>
      <c r="D61" s="486"/>
      <c r="E61" s="486"/>
      <c r="F61" s="486"/>
      <c r="G61" s="486"/>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row>
    <row r="62" spans="3:60" ht="12.75" customHeight="1" x14ac:dyDescent="0.2">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row>
    <row r="63" spans="3:60" x14ac:dyDescent="0.2">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row>
    <row r="64" spans="3:60" x14ac:dyDescent="0.2">
      <c r="C64" s="486"/>
      <c r="D64" s="486"/>
      <c r="E64" s="486"/>
      <c r="F64" s="486"/>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row>
    <row r="65" s="486" customFormat="1" x14ac:dyDescent="0.2"/>
    <row r="66" s="486" customFormat="1" x14ac:dyDescent="0.2"/>
    <row r="67" s="486" customFormat="1" x14ac:dyDescent="0.2"/>
    <row r="68" s="486" customFormat="1" x14ac:dyDescent="0.2"/>
    <row r="69" s="486" customFormat="1" x14ac:dyDescent="0.2"/>
    <row r="70" s="486" customFormat="1" x14ac:dyDescent="0.2"/>
    <row r="71" s="486" customFormat="1" x14ac:dyDescent="0.2"/>
    <row r="72" s="486" customFormat="1" hidden="1" x14ac:dyDescent="0.2"/>
    <row r="73" s="486" customFormat="1" hidden="1" x14ac:dyDescent="0.2"/>
    <row r="74" s="486" customFormat="1" hidden="1" x14ac:dyDescent="0.2"/>
    <row r="75" s="486" customFormat="1" x14ac:dyDescent="0.2"/>
    <row r="76" s="486" customFormat="1" x14ac:dyDescent="0.2"/>
    <row r="77" s="486" customFormat="1" x14ac:dyDescent="0.2"/>
    <row r="78" s="486" customFormat="1" x14ac:dyDescent="0.2"/>
    <row r="79" s="486" customFormat="1" x14ac:dyDescent="0.2"/>
    <row r="80" s="486" customFormat="1" hidden="1" x14ac:dyDescent="0.2"/>
    <row r="81" s="486" customFormat="1" hidden="1" x14ac:dyDescent="0.2"/>
    <row r="82" s="486" customFormat="1" hidden="1" x14ac:dyDescent="0.2"/>
    <row r="83" s="486" customFormat="1" hidden="1" x14ac:dyDescent="0.2"/>
    <row r="84" s="486" customFormat="1" hidden="1" x14ac:dyDescent="0.2"/>
    <row r="85" s="486" customFormat="1" hidden="1" x14ac:dyDescent="0.2"/>
    <row r="86" s="486" customFormat="1" hidden="1" x14ac:dyDescent="0.2"/>
    <row r="87" s="486" customFormat="1" hidden="1" x14ac:dyDescent="0.2"/>
    <row r="88" s="486" customFormat="1" hidden="1" x14ac:dyDescent="0.2"/>
    <row r="89" s="486" customFormat="1" hidden="1" x14ac:dyDescent="0.2"/>
    <row r="90" s="486" customFormat="1" hidden="1" x14ac:dyDescent="0.2"/>
    <row r="91" s="486" customFormat="1" hidden="1" x14ac:dyDescent="0.2"/>
    <row r="92" s="486" customFormat="1" hidden="1" x14ac:dyDescent="0.2"/>
    <row r="93" s="486" customFormat="1" hidden="1" x14ac:dyDescent="0.2"/>
    <row r="94" s="486" customFormat="1" hidden="1" x14ac:dyDescent="0.2"/>
    <row r="95" s="486" customFormat="1" hidden="1" x14ac:dyDescent="0.2"/>
    <row r="96" s="486" customFormat="1" hidden="1" x14ac:dyDescent="0.2"/>
    <row r="97" s="486" customFormat="1" hidden="1" x14ac:dyDescent="0.2"/>
    <row r="98" s="486" customFormat="1" hidden="1" x14ac:dyDescent="0.2"/>
    <row r="99" s="486" customFormat="1" hidden="1" x14ac:dyDescent="0.2"/>
    <row r="100" s="486" customFormat="1" hidden="1" x14ac:dyDescent="0.2"/>
    <row r="101" s="486" customFormat="1" hidden="1" x14ac:dyDescent="0.2"/>
    <row r="102" s="486" customFormat="1" x14ac:dyDescent="0.2"/>
    <row r="103" s="486" customFormat="1" x14ac:dyDescent="0.2"/>
    <row r="104" s="486" customFormat="1" x14ac:dyDescent="0.2"/>
    <row r="105" s="486" customFormat="1" x14ac:dyDescent="0.2"/>
    <row r="106" s="486" customFormat="1" x14ac:dyDescent="0.2"/>
    <row r="107" s="486" customFormat="1" x14ac:dyDescent="0.2"/>
    <row r="108" s="486" customFormat="1" x14ac:dyDescent="0.2"/>
    <row r="109" s="486" customFormat="1" x14ac:dyDescent="0.2"/>
    <row r="110" s="486" customFormat="1" x14ac:dyDescent="0.2"/>
    <row r="111" s="486" customFormat="1" x14ac:dyDescent="0.2"/>
    <row r="112" s="486" customFormat="1" x14ac:dyDescent="0.2"/>
    <row r="113" s="486" customFormat="1" x14ac:dyDescent="0.2"/>
    <row r="114" s="486" customFormat="1" x14ac:dyDescent="0.2"/>
    <row r="115" s="486" customFormat="1" x14ac:dyDescent="0.2"/>
    <row r="116" s="486" customFormat="1" x14ac:dyDescent="0.2"/>
    <row r="117" s="486" customFormat="1" x14ac:dyDescent="0.2"/>
    <row r="118" s="486" customFormat="1" x14ac:dyDescent="0.2"/>
    <row r="119" s="486" customFormat="1" x14ac:dyDescent="0.2"/>
    <row r="120" s="486" customFormat="1" x14ac:dyDescent="0.2"/>
    <row r="121" s="486" customFormat="1" x14ac:dyDescent="0.2"/>
    <row r="122" s="486" customFormat="1" x14ac:dyDescent="0.2"/>
    <row r="123" s="486" customFormat="1" x14ac:dyDescent="0.2"/>
    <row r="124" s="486" customFormat="1" x14ac:dyDescent="0.2"/>
    <row r="125" s="486" customFormat="1" x14ac:dyDescent="0.2"/>
    <row r="126" s="486" customFormat="1" x14ac:dyDescent="0.2"/>
    <row r="127" s="486" customFormat="1" x14ac:dyDescent="0.2"/>
    <row r="128" s="486" customFormat="1" x14ac:dyDescent="0.2"/>
    <row r="129" s="486" customFormat="1" x14ac:dyDescent="0.2"/>
    <row r="130" s="486" customFormat="1" x14ac:dyDescent="0.2"/>
    <row r="131" s="486" customFormat="1" x14ac:dyDescent="0.2"/>
    <row r="132" s="486" customFormat="1" x14ac:dyDescent="0.2"/>
    <row r="133" s="486" customFormat="1" x14ac:dyDescent="0.2"/>
    <row r="134" s="486" customFormat="1" x14ac:dyDescent="0.2"/>
    <row r="135" s="486" customFormat="1" x14ac:dyDescent="0.2"/>
    <row r="136" s="486" customFormat="1" x14ac:dyDescent="0.2"/>
    <row r="137" s="486" customFormat="1" x14ac:dyDescent="0.2"/>
    <row r="138" s="486" customFormat="1" x14ac:dyDescent="0.2"/>
    <row r="139" s="486" customFormat="1" x14ac:dyDescent="0.2"/>
    <row r="140" s="486" customFormat="1" x14ac:dyDescent="0.2"/>
    <row r="141" s="486" customFormat="1" x14ac:dyDescent="0.2"/>
    <row r="142" s="486" customFormat="1" x14ac:dyDescent="0.2"/>
    <row r="143" s="486" customFormat="1" x14ac:dyDescent="0.2"/>
    <row r="144" s="486" customFormat="1" x14ac:dyDescent="0.2"/>
    <row r="145" s="486" customFormat="1" x14ac:dyDescent="0.2"/>
    <row r="146" s="486" customFormat="1" x14ac:dyDescent="0.2"/>
    <row r="147" s="486" customFormat="1" x14ac:dyDescent="0.2"/>
    <row r="148" s="486" customFormat="1" x14ac:dyDescent="0.2"/>
    <row r="149" s="486" customFormat="1" x14ac:dyDescent="0.2"/>
    <row r="150" s="486" customFormat="1" x14ac:dyDescent="0.2"/>
    <row r="151" s="486" customFormat="1" x14ac:dyDescent="0.2"/>
    <row r="152" s="486" customFormat="1" x14ac:dyDescent="0.2"/>
    <row r="153" s="486" customFormat="1" x14ac:dyDescent="0.2"/>
    <row r="154" s="486" customFormat="1" x14ac:dyDescent="0.2"/>
    <row r="155" s="486" customFormat="1" x14ac:dyDescent="0.2"/>
    <row r="156" s="486" customFormat="1" x14ac:dyDescent="0.2"/>
    <row r="157" s="486" customFormat="1" x14ac:dyDescent="0.2"/>
    <row r="158" s="486" customFormat="1" x14ac:dyDescent="0.2"/>
    <row r="159" s="486" customFormat="1" x14ac:dyDescent="0.2"/>
    <row r="160" s="486" customFormat="1" x14ac:dyDescent="0.2"/>
    <row r="161" spans="3:33" x14ac:dyDescent="0.2">
      <c r="C161" s="486"/>
      <c r="D161" s="486"/>
      <c r="E161" s="486"/>
      <c r="F161" s="486"/>
      <c r="G161" s="486"/>
      <c r="H161" s="486"/>
      <c r="I161" s="486"/>
      <c r="J161" s="486"/>
      <c r="K161" s="486"/>
      <c r="L161" s="486"/>
      <c r="M161" s="486"/>
      <c r="N161" s="486"/>
      <c r="O161" s="486"/>
      <c r="P161" s="486"/>
      <c r="Q161" s="486"/>
      <c r="R161" s="486"/>
      <c r="S161" s="486"/>
      <c r="T161" s="486"/>
      <c r="U161" s="486"/>
      <c r="V161" s="486"/>
      <c r="W161" s="486"/>
      <c r="X161" s="486"/>
      <c r="Y161" s="486"/>
      <c r="Z161" s="486"/>
      <c r="AA161" s="486"/>
      <c r="AB161" s="486"/>
      <c r="AC161" s="486"/>
      <c r="AD161" s="486"/>
      <c r="AE161" s="486"/>
      <c r="AF161" s="486"/>
      <c r="AG161" s="486"/>
    </row>
    <row r="162" spans="3:33" x14ac:dyDescent="0.2">
      <c r="C162" s="486"/>
      <c r="D162" s="486"/>
      <c r="E162" s="486"/>
      <c r="F162" s="486"/>
      <c r="G162" s="486"/>
      <c r="H162" s="486"/>
      <c r="I162" s="486"/>
      <c r="J162" s="486"/>
      <c r="K162" s="486"/>
      <c r="L162" s="486"/>
      <c r="M162" s="486"/>
      <c r="N162" s="486"/>
      <c r="O162" s="486"/>
      <c r="P162" s="486"/>
      <c r="Q162" s="486"/>
      <c r="R162" s="486"/>
      <c r="S162" s="486"/>
      <c r="T162" s="486"/>
      <c r="U162" s="486"/>
      <c r="V162" s="486"/>
      <c r="W162" s="486"/>
      <c r="X162" s="486"/>
      <c r="Y162" s="486"/>
      <c r="Z162" s="486"/>
      <c r="AA162" s="486"/>
      <c r="AB162" s="486"/>
      <c r="AC162" s="486"/>
      <c r="AD162" s="486"/>
      <c r="AE162" s="486"/>
      <c r="AF162" s="486"/>
      <c r="AG162" s="486"/>
    </row>
    <row r="163" spans="3:33" x14ac:dyDescent="0.2">
      <c r="C163" s="486"/>
      <c r="D163" s="486"/>
      <c r="E163" s="486"/>
      <c r="F163" s="486"/>
      <c r="G163" s="486"/>
      <c r="H163" s="486"/>
      <c r="I163" s="486"/>
      <c r="J163" s="486"/>
      <c r="K163" s="486"/>
      <c r="L163" s="486"/>
      <c r="M163" s="486"/>
      <c r="N163" s="486"/>
      <c r="O163" s="486"/>
      <c r="P163" s="486"/>
      <c r="Q163" s="486"/>
      <c r="R163" s="486"/>
      <c r="S163" s="486"/>
      <c r="T163" s="486"/>
      <c r="U163" s="486"/>
      <c r="V163" s="486"/>
      <c r="W163" s="486"/>
      <c r="X163" s="486"/>
      <c r="Y163" s="486"/>
      <c r="Z163" s="486"/>
      <c r="AA163" s="486"/>
      <c r="AB163" s="486"/>
      <c r="AC163" s="486"/>
      <c r="AD163" s="486"/>
      <c r="AE163" s="486"/>
      <c r="AF163" s="486"/>
      <c r="AG163" s="486"/>
    </row>
    <row r="164" spans="3:33" x14ac:dyDescent="0.2">
      <c r="C164" s="486"/>
      <c r="D164" s="486"/>
      <c r="E164" s="486"/>
      <c r="F164" s="486"/>
      <c r="G164" s="486"/>
      <c r="H164" s="486"/>
      <c r="I164" s="486"/>
      <c r="J164" s="486"/>
      <c r="K164" s="486"/>
      <c r="L164" s="486"/>
      <c r="M164" s="486"/>
      <c r="N164" s="486"/>
      <c r="O164" s="486"/>
      <c r="P164" s="486"/>
      <c r="Q164" s="486"/>
      <c r="R164" s="486"/>
      <c r="S164" s="486"/>
      <c r="T164" s="486"/>
      <c r="U164" s="486"/>
      <c r="V164" s="486"/>
      <c r="W164" s="486"/>
      <c r="X164" s="486"/>
      <c r="Y164" s="486"/>
      <c r="Z164" s="486"/>
      <c r="AA164" s="486"/>
      <c r="AB164" s="486"/>
      <c r="AC164" s="486"/>
      <c r="AD164" s="486"/>
      <c r="AE164" s="486"/>
      <c r="AF164" s="486"/>
      <c r="AG164" s="486"/>
    </row>
    <row r="165" spans="3:33" x14ac:dyDescent="0.2">
      <c r="C165" s="486"/>
      <c r="D165" s="486"/>
      <c r="E165" s="486"/>
      <c r="F165" s="486"/>
      <c r="G165" s="486"/>
      <c r="H165" s="486"/>
      <c r="I165" s="486"/>
      <c r="J165" s="486"/>
      <c r="K165" s="486"/>
      <c r="L165" s="486"/>
      <c r="M165" s="486"/>
      <c r="N165" s="486"/>
      <c r="O165" s="486"/>
      <c r="P165" s="486"/>
      <c r="Q165" s="486"/>
      <c r="R165" s="486"/>
      <c r="S165" s="486"/>
      <c r="T165" s="486"/>
      <c r="U165" s="486"/>
      <c r="V165" s="486"/>
      <c r="W165" s="486"/>
      <c r="X165" s="486"/>
      <c r="Y165" s="486"/>
      <c r="Z165" s="486"/>
      <c r="AA165" s="486"/>
      <c r="AB165" s="486"/>
      <c r="AC165" s="486"/>
      <c r="AD165" s="486"/>
      <c r="AE165" s="486"/>
      <c r="AF165" s="486"/>
      <c r="AG165" s="486"/>
    </row>
    <row r="168" spans="3:33" hidden="1" x14ac:dyDescent="0.2"/>
    <row r="169" spans="3:33" hidden="1" x14ac:dyDescent="0.2"/>
    <row r="170" spans="3:33" hidden="1" x14ac:dyDescent="0.2"/>
    <row r="171" spans="3:33" hidden="1" x14ac:dyDescent="0.2"/>
    <row r="172" spans="3:33" hidden="1" x14ac:dyDescent="0.2"/>
    <row r="173" spans="3:33" hidden="1" x14ac:dyDescent="0.2"/>
    <row r="174" spans="3:33" hidden="1" x14ac:dyDescent="0.2"/>
    <row r="175" spans="3:33" hidden="1" x14ac:dyDescent="0.2"/>
    <row r="176" spans="3:33" hidden="1" x14ac:dyDescent="0.2"/>
  </sheetData>
  <sheetProtection algorithmName="SHA-512" hashValue="OMRJVaGtw3fB1YxHFkOq1arbEfYSUgxbbCEjEobSy79rEN0WSeOD/l7z+uZYJVkmkCmaOu7cJhL7mBmJhM114Q==" saltValue="R+bcOBHtCTvodQ5xfyCPLg==" spinCount="100000" sheet="1" objects="1" scenarios="1"/>
  <mergeCells count="34">
    <mergeCell ref="B44:E44"/>
    <mergeCell ref="B37:B40"/>
    <mergeCell ref="B41:B43"/>
    <mergeCell ref="B15:AG15"/>
    <mergeCell ref="B18:B21"/>
    <mergeCell ref="B22:B25"/>
    <mergeCell ref="B26:B29"/>
    <mergeCell ref="B30:B33"/>
    <mergeCell ref="B34:B36"/>
    <mergeCell ref="B16:B17"/>
    <mergeCell ref="C16:C17"/>
    <mergeCell ref="D16:D17"/>
    <mergeCell ref="E16:E17"/>
    <mergeCell ref="F16:F17"/>
    <mergeCell ref="E11:AG11"/>
    <mergeCell ref="C41:C43"/>
    <mergeCell ref="C18:C21"/>
    <mergeCell ref="C37:C40"/>
    <mergeCell ref="E9:AG9"/>
    <mergeCell ref="C22:C25"/>
    <mergeCell ref="C26:C29"/>
    <mergeCell ref="C30:C33"/>
    <mergeCell ref="C34:C36"/>
    <mergeCell ref="G16:G17"/>
    <mergeCell ref="H16:H17"/>
    <mergeCell ref="AG16:AG17"/>
    <mergeCell ref="J13:K13"/>
    <mergeCell ref="T2:AG6"/>
    <mergeCell ref="T7:AG7"/>
    <mergeCell ref="B2:C6"/>
    <mergeCell ref="B7:C7"/>
    <mergeCell ref="D2:S5"/>
    <mergeCell ref="D6:S6"/>
    <mergeCell ref="D7:S7"/>
  </mergeCells>
  <phoneticPr fontId="6" type="noConversion"/>
  <conditionalFormatting sqref="E18 F18:H43 E19:H43">
    <cfRule type="cellIs" dxfId="160" priority="8" operator="equal">
      <formula>"no se programó"</formula>
    </cfRule>
  </conditionalFormatting>
  <conditionalFormatting sqref="I18:AF40">
    <cfRule type="expression" dxfId="159" priority="1">
      <formula>AK18&gt;0</formula>
    </cfRule>
  </conditionalFormatting>
  <conditionalFormatting sqref="I41:AF41">
    <cfRule type="expression" dxfId="158" priority="83">
      <formula>AK11&gt;0</formula>
    </cfRule>
  </conditionalFormatting>
  <conditionalFormatting sqref="I42:AF42">
    <cfRule type="expression" dxfId="157" priority="85">
      <formula>AK29&gt;0</formula>
    </cfRule>
  </conditionalFormatting>
  <conditionalFormatting sqref="I43:AF43">
    <cfRule type="expression" dxfId="156" priority="87">
      <formula>AK50&gt;0</formula>
    </cfRule>
  </conditionalFormatting>
  <conditionalFormatting sqref="U18:AF18 U36:AF36">
    <cfRule type="expression" dxfId="155" priority="37">
      <formula>AW11&gt;0</formula>
    </cfRule>
  </conditionalFormatting>
  <conditionalFormatting sqref="U19:AF19 U40:AF40">
    <cfRule type="expression" dxfId="154" priority="39">
      <formula>AW29&gt;0</formula>
    </cfRule>
  </conditionalFormatting>
  <conditionalFormatting sqref="U20:AF20">
    <cfRule type="expression" dxfId="153" priority="41">
      <formula>AW40&gt;0</formula>
    </cfRule>
  </conditionalFormatting>
  <conditionalFormatting sqref="U21:AF21">
    <cfRule type="expression" dxfId="152" priority="43">
      <formula>AW50</formula>
    </cfRule>
  </conditionalFormatting>
  <conditionalFormatting sqref="U22:AF22">
    <cfRule type="expression" dxfId="151" priority="45">
      <formula>AW11&gt;0</formula>
    </cfRule>
  </conditionalFormatting>
  <conditionalFormatting sqref="U23:AF23">
    <cfRule type="expression" dxfId="150" priority="47">
      <formula>AW29&gt;0</formula>
    </cfRule>
  </conditionalFormatting>
  <conditionalFormatting sqref="U24:AF24">
    <cfRule type="expression" dxfId="149" priority="49">
      <formula>AW40&gt;0</formula>
    </cfRule>
  </conditionalFormatting>
  <conditionalFormatting sqref="U25:AF25">
    <cfRule type="expression" dxfId="148" priority="51">
      <formula>AW50&gt;0</formula>
    </cfRule>
  </conditionalFormatting>
  <conditionalFormatting sqref="U26:AF26">
    <cfRule type="expression" dxfId="147" priority="53">
      <formula>AW11&gt;0</formula>
    </cfRule>
  </conditionalFormatting>
  <conditionalFormatting sqref="U27:AF27">
    <cfRule type="expression" dxfId="146" priority="55">
      <formula>AW29&gt;0</formula>
    </cfRule>
  </conditionalFormatting>
  <conditionalFormatting sqref="U28:AF28">
    <cfRule type="expression" dxfId="145" priority="57">
      <formula>AW40&gt;0</formula>
    </cfRule>
  </conditionalFormatting>
  <conditionalFormatting sqref="U29:AF29">
    <cfRule type="expression" dxfId="144" priority="59">
      <formula>AW50&gt;0</formula>
    </cfRule>
  </conditionalFormatting>
  <conditionalFormatting sqref="U30:AF30">
    <cfRule type="expression" dxfId="143" priority="61">
      <formula>AW11&gt;0</formula>
    </cfRule>
  </conditionalFormatting>
  <conditionalFormatting sqref="U31:AF31">
    <cfRule type="expression" dxfId="142" priority="63">
      <formula>AW29&gt;0</formula>
    </cfRule>
  </conditionalFormatting>
  <conditionalFormatting sqref="U32:AF32">
    <cfRule type="expression" dxfId="141" priority="65">
      <formula>AW40&gt;0</formula>
    </cfRule>
  </conditionalFormatting>
  <conditionalFormatting sqref="U33:AF33">
    <cfRule type="expression" dxfId="140" priority="67">
      <formula>AW50&gt;0</formula>
    </cfRule>
  </conditionalFormatting>
  <conditionalFormatting sqref="U34:AF34">
    <cfRule type="expression" dxfId="139" priority="69">
      <formula>AW11&gt;0</formula>
    </cfRule>
  </conditionalFormatting>
  <conditionalFormatting sqref="U35:AF35">
    <cfRule type="expression" dxfId="138" priority="71">
      <formula>AW29&gt;0</formula>
    </cfRule>
  </conditionalFormatting>
  <conditionalFormatting sqref="U37:AF37">
    <cfRule type="expression" dxfId="137" priority="75">
      <formula>AW11&gt;0</formula>
    </cfRule>
  </conditionalFormatting>
  <conditionalFormatting sqref="U38:AF38">
    <cfRule type="expression" dxfId="136" priority="77">
      <formula>AW29&gt;0</formula>
    </cfRule>
  </conditionalFormatting>
  <conditionalFormatting sqref="U39:AF39">
    <cfRule type="expression" dxfId="135" priority="79">
      <formula>AW40&gt;0</formula>
    </cfRule>
  </conditionalFormatting>
  <conditionalFormatting sqref="AG18:AG40">
    <cfRule type="cellIs" dxfId="134" priority="3" operator="equal">
      <formula>F18</formula>
    </cfRule>
  </conditionalFormatting>
  <printOptions horizontalCentered="1" verticalCentered="1"/>
  <pageMargins left="0.39370078740157483" right="0.39370078740157483" top="0.59055118110236227" bottom="0.59055118110236227" header="0" footer="0"/>
  <pageSetup scale="44" orientation="landscape" horizontalDpi="300" verticalDpi="300" r:id="rId1"/>
  <headerFooter alignWithMargins="0">
    <oddFooter>&amp;L&amp;"Arial Narrow,Cursiva"&amp;8F-PY.103.18 - Cronograma _ejecución_física_presupuestal _actividades - POA - 4&amp;C&amp;"Arial Narrow,Normal"&amp;8Página &amp;P de &amp;N&amp;R&amp;"Arial Narrow,Normal"&amp;8Fecha aprobación de esta versión del POA:__________________________________</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pageSetUpPr fitToPage="1"/>
  </sheetPr>
  <dimension ref="A1:BY74"/>
  <sheetViews>
    <sheetView showGridLines="0" showZeros="0" zoomScaleNormal="100" workbookViewId="0">
      <selection activeCell="N7" sqref="N7:AB7"/>
    </sheetView>
  </sheetViews>
  <sheetFormatPr baseColWidth="10" defaultRowHeight="12.75" x14ac:dyDescent="0.2"/>
  <cols>
    <col min="1" max="1" width="1.5703125" style="486" customWidth="1"/>
    <col min="2" max="2" width="30.5703125" customWidth="1"/>
    <col min="3" max="3" width="18.85546875" customWidth="1"/>
    <col min="4" max="15" width="12.28515625" customWidth="1"/>
    <col min="16" max="27" width="12.28515625" hidden="1" customWidth="1"/>
    <col min="28" max="28" width="15.140625" customWidth="1"/>
    <col min="29" max="29" width="21.5703125" style="486" customWidth="1"/>
    <col min="30" max="30" width="19.85546875" style="486" hidden="1" customWidth="1"/>
    <col min="31" max="77" width="11.42578125" style="486"/>
  </cols>
  <sheetData>
    <row r="1" spans="1:77" s="486" customFormat="1" ht="13.5" thickBot="1" x14ac:dyDescent="0.25"/>
    <row r="2" spans="1:77" ht="12.75" customHeight="1" x14ac:dyDescent="0.2">
      <c r="B2" s="2618" t="s">
        <v>1532</v>
      </c>
      <c r="C2" s="2374" t="s">
        <v>1541</v>
      </c>
      <c r="D2" s="2375"/>
      <c r="E2" s="2375"/>
      <c r="F2" s="2375"/>
      <c r="G2" s="2375"/>
      <c r="H2" s="2375"/>
      <c r="I2" s="2375"/>
      <c r="J2" s="2375"/>
      <c r="K2" s="2375"/>
      <c r="L2" s="2375"/>
      <c r="M2" s="2376"/>
      <c r="N2" s="2500">
        <f>+'POA-1'!M2</f>
        <v>0</v>
      </c>
      <c r="O2" s="2566"/>
      <c r="P2" s="2566"/>
      <c r="Q2" s="2566"/>
      <c r="R2" s="2566"/>
      <c r="S2" s="2566"/>
      <c r="T2" s="2566"/>
      <c r="U2" s="2566"/>
      <c r="V2" s="2566"/>
      <c r="W2" s="2566"/>
      <c r="X2" s="2566"/>
      <c r="Y2" s="2566"/>
      <c r="Z2" s="2566"/>
      <c r="AA2" s="2566"/>
      <c r="AB2" s="2501"/>
    </row>
    <row r="3" spans="1:77" ht="7.5" customHeight="1" x14ac:dyDescent="0.2">
      <c r="B3" s="2619"/>
      <c r="C3" s="2377"/>
      <c r="D3" s="2378"/>
      <c r="E3" s="2378"/>
      <c r="F3" s="2378"/>
      <c r="G3" s="2378"/>
      <c r="H3" s="2378"/>
      <c r="I3" s="2378"/>
      <c r="J3" s="2378"/>
      <c r="K3" s="2378"/>
      <c r="L3" s="2378"/>
      <c r="M3" s="2379"/>
      <c r="N3" s="2502"/>
      <c r="O3" s="2567"/>
      <c r="P3" s="2567"/>
      <c r="Q3" s="2567"/>
      <c r="R3" s="2567"/>
      <c r="S3" s="2567"/>
      <c r="T3" s="2567"/>
      <c r="U3" s="2567"/>
      <c r="V3" s="2567"/>
      <c r="W3" s="2567"/>
      <c r="X3" s="2567"/>
      <c r="Y3" s="2567"/>
      <c r="Z3" s="2567"/>
      <c r="AA3" s="2567"/>
      <c r="AB3" s="2503"/>
    </row>
    <row r="4" spans="1:77" ht="3.75" customHeight="1" x14ac:dyDescent="0.2">
      <c r="B4" s="2619"/>
      <c r="C4" s="2377"/>
      <c r="D4" s="2378"/>
      <c r="E4" s="2378"/>
      <c r="F4" s="2378"/>
      <c r="G4" s="2378"/>
      <c r="H4" s="2378"/>
      <c r="I4" s="2378"/>
      <c r="J4" s="2378"/>
      <c r="K4" s="2378"/>
      <c r="L4" s="2378"/>
      <c r="M4" s="2379"/>
      <c r="N4" s="2502"/>
      <c r="O4" s="2567"/>
      <c r="P4" s="2567"/>
      <c r="Q4" s="2567"/>
      <c r="R4" s="2567"/>
      <c r="S4" s="2567"/>
      <c r="T4" s="2567"/>
      <c r="U4" s="2567"/>
      <c r="V4" s="2567"/>
      <c r="W4" s="2567"/>
      <c r="X4" s="2567"/>
      <c r="Y4" s="2567"/>
      <c r="Z4" s="2567"/>
      <c r="AA4" s="2567"/>
      <c r="AB4" s="2503"/>
    </row>
    <row r="5" spans="1:77" ht="5.25" customHeight="1" x14ac:dyDescent="0.2">
      <c r="B5" s="2619"/>
      <c r="C5" s="2377"/>
      <c r="D5" s="2378"/>
      <c r="E5" s="2378"/>
      <c r="F5" s="2378"/>
      <c r="G5" s="2378"/>
      <c r="H5" s="2378"/>
      <c r="I5" s="2378"/>
      <c r="J5" s="2378"/>
      <c r="K5" s="2378"/>
      <c r="L5" s="2378"/>
      <c r="M5" s="2379"/>
      <c r="N5" s="2502"/>
      <c r="O5" s="2567"/>
      <c r="P5" s="2567"/>
      <c r="Q5" s="2567"/>
      <c r="R5" s="2567"/>
      <c r="S5" s="2567"/>
      <c r="T5" s="2567"/>
      <c r="U5" s="2567"/>
      <c r="V5" s="2567"/>
      <c r="W5" s="2567"/>
      <c r="X5" s="2567"/>
      <c r="Y5" s="2567"/>
      <c r="Z5" s="2567"/>
      <c r="AA5" s="2567"/>
      <c r="AB5" s="2503"/>
    </row>
    <row r="6" spans="1:77" ht="19.5" customHeight="1" x14ac:dyDescent="0.2">
      <c r="B6" s="2619"/>
      <c r="C6" s="1701" t="s">
        <v>1530</v>
      </c>
      <c r="D6" s="2620"/>
      <c r="E6" s="2620"/>
      <c r="F6" s="2620"/>
      <c r="G6" s="2620"/>
      <c r="H6" s="2620"/>
      <c r="I6" s="2620"/>
      <c r="J6" s="2620"/>
      <c r="K6" s="2620"/>
      <c r="L6" s="2620"/>
      <c r="M6" s="2621"/>
      <c r="N6" s="2622"/>
      <c r="O6" s="2568"/>
      <c r="P6" s="2568"/>
      <c r="Q6" s="2568"/>
      <c r="R6" s="2568"/>
      <c r="S6" s="2568"/>
      <c r="T6" s="2568"/>
      <c r="U6" s="2568"/>
      <c r="V6" s="2568"/>
      <c r="W6" s="2568"/>
      <c r="X6" s="2568"/>
      <c r="Y6" s="2568"/>
      <c r="Z6" s="2568"/>
      <c r="AA6" s="2568"/>
      <c r="AB6" s="2569"/>
    </row>
    <row r="7" spans="1:77" ht="17.25" customHeight="1" x14ac:dyDescent="0.2">
      <c r="B7" s="1590" t="s">
        <v>1529</v>
      </c>
      <c r="C7" s="2382" t="s">
        <v>1545</v>
      </c>
      <c r="D7" s="2383"/>
      <c r="E7" s="2383"/>
      <c r="F7" s="2383"/>
      <c r="G7" s="2383"/>
      <c r="H7" s="2383"/>
      <c r="I7" s="2383"/>
      <c r="J7" s="2383"/>
      <c r="K7" s="2383"/>
      <c r="L7" s="2383"/>
      <c r="M7" s="2623"/>
      <c r="N7" s="2624" t="s">
        <v>1548</v>
      </c>
      <c r="O7" s="2625"/>
      <c r="P7" s="2625"/>
      <c r="Q7" s="2625"/>
      <c r="R7" s="2625"/>
      <c r="S7" s="2625"/>
      <c r="T7" s="2625"/>
      <c r="U7" s="2625"/>
      <c r="V7" s="2625"/>
      <c r="W7" s="2625"/>
      <c r="X7" s="2625"/>
      <c r="Y7" s="2625"/>
      <c r="Z7" s="2625"/>
      <c r="AA7" s="2625"/>
      <c r="AB7" s="2626"/>
    </row>
    <row r="8" spans="1:77" ht="6" customHeight="1" x14ac:dyDescent="0.2">
      <c r="B8" s="1589"/>
      <c r="C8" s="1588"/>
      <c r="D8" s="1588"/>
      <c r="E8" s="1588"/>
      <c r="F8" s="1588"/>
      <c r="G8" s="1588"/>
      <c r="H8" s="1588"/>
      <c r="I8" s="1588"/>
      <c r="J8" s="1588"/>
      <c r="K8" s="1588"/>
      <c r="L8" s="1588"/>
      <c r="M8" s="1588"/>
      <c r="N8" s="331"/>
      <c r="O8" s="331"/>
      <c r="P8" s="331"/>
      <c r="Q8" s="331"/>
      <c r="R8" s="331"/>
      <c r="S8" s="331"/>
      <c r="T8" s="331"/>
      <c r="U8" s="331"/>
      <c r="V8" s="331"/>
      <c r="W8" s="331"/>
      <c r="X8" s="331"/>
      <c r="Y8" s="331"/>
      <c r="Z8" s="331"/>
      <c r="AA8" s="331"/>
      <c r="AB8" s="416"/>
    </row>
    <row r="9" spans="1:77" ht="29.25" customHeight="1" x14ac:dyDescent="0.2">
      <c r="B9" s="406" t="s">
        <v>294</v>
      </c>
      <c r="C9" s="2388">
        <f>'POA-4'!E9</f>
        <v>0</v>
      </c>
      <c r="D9" s="2388"/>
      <c r="E9" s="2388"/>
      <c r="F9" s="2388"/>
      <c r="G9" s="2388"/>
      <c r="H9" s="2388"/>
      <c r="I9" s="2388"/>
      <c r="J9" s="2388"/>
      <c r="K9" s="2388"/>
      <c r="L9" s="2388"/>
      <c r="M9" s="2388"/>
      <c r="N9" s="2388"/>
      <c r="O9" s="2388"/>
      <c r="P9" s="2388"/>
      <c r="Q9" s="2388"/>
      <c r="R9" s="2388"/>
      <c r="S9" s="2388"/>
      <c r="T9" s="2388"/>
      <c r="U9" s="2388"/>
      <c r="V9" s="2388"/>
      <c r="W9" s="2388"/>
      <c r="X9" s="2388"/>
      <c r="Y9" s="2388"/>
      <c r="Z9" s="2388"/>
      <c r="AA9" s="2388"/>
      <c r="AB9" s="2389"/>
    </row>
    <row r="10" spans="1:77" ht="8.25" customHeight="1" x14ac:dyDescent="0.2">
      <c r="B10" s="403"/>
      <c r="AB10" s="409"/>
    </row>
    <row r="11" spans="1:77" ht="48" customHeight="1" x14ac:dyDescent="0.2">
      <c r="B11" s="406" t="s">
        <v>1188</v>
      </c>
      <c r="C11" s="2590">
        <f>'POA-4'!E11</f>
        <v>0</v>
      </c>
      <c r="D11" s="2590"/>
      <c r="E11" s="2590"/>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1"/>
    </row>
    <row r="12" spans="1:77" ht="6" customHeight="1" x14ac:dyDescent="0.2">
      <c r="B12" s="403"/>
      <c r="AB12" s="409"/>
    </row>
    <row r="13" spans="1:77" ht="25.5" customHeight="1" x14ac:dyDescent="0.2">
      <c r="B13" s="406"/>
      <c r="C13" s="1070" t="str">
        <f>+'[4]POA-4'!F13</f>
        <v>Mes de inicio</v>
      </c>
      <c r="D13" s="1365">
        <f>+'POA-4'!G13</f>
        <v>0</v>
      </c>
      <c r="E13" s="1303">
        <f>+'POA-4'!H13</f>
        <v>0</v>
      </c>
      <c r="F13" s="2632" t="str">
        <f>+'[4]POA-4'!J13</f>
        <v>Mes de finalización</v>
      </c>
      <c r="G13" s="2632"/>
      <c r="H13" s="1304">
        <f>+'POA-4'!L13</f>
        <v>0</v>
      </c>
      <c r="I13" s="1303">
        <f>+'POA-4'!M13</f>
        <v>0</v>
      </c>
      <c r="J13" s="166"/>
      <c r="K13" s="166"/>
      <c r="L13" s="166"/>
      <c r="M13" s="166"/>
      <c r="N13" s="166"/>
      <c r="O13" s="166"/>
      <c r="P13" s="166"/>
      <c r="Q13" s="166"/>
      <c r="R13" s="166"/>
      <c r="S13" s="166"/>
      <c r="T13" s="166"/>
      <c r="U13" s="166"/>
      <c r="V13" s="166"/>
      <c r="W13" s="166"/>
      <c r="X13" s="166"/>
      <c r="Y13" s="166"/>
      <c r="Z13" s="166"/>
      <c r="AA13" s="166"/>
      <c r="AB13" s="159"/>
    </row>
    <row r="14" spans="1:77" ht="9.75" customHeight="1" thickBot="1" x14ac:dyDescent="0.25">
      <c r="B14" s="1071"/>
      <c r="C14" s="856"/>
      <c r="D14" s="85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918"/>
    </row>
    <row r="15" spans="1:77" ht="30" customHeight="1" thickBot="1" x14ac:dyDescent="0.25">
      <c r="B15" s="2629" t="s">
        <v>1544</v>
      </c>
      <c r="C15" s="2630"/>
      <c r="D15" s="2630"/>
      <c r="E15" s="2630"/>
      <c r="F15" s="2630"/>
      <c r="G15" s="2630"/>
      <c r="H15" s="2630"/>
      <c r="I15" s="2630"/>
      <c r="J15" s="2630"/>
      <c r="K15" s="2630"/>
      <c r="L15" s="2630"/>
      <c r="M15" s="2630"/>
      <c r="N15" s="2630"/>
      <c r="O15" s="2630"/>
      <c r="P15" s="2630"/>
      <c r="Q15" s="2630"/>
      <c r="R15" s="2630"/>
      <c r="S15" s="2630"/>
      <c r="T15" s="2630"/>
      <c r="U15" s="2630"/>
      <c r="V15" s="2630"/>
      <c r="W15" s="2630"/>
      <c r="X15" s="2630"/>
      <c r="Y15" s="2630"/>
      <c r="Z15" s="2630"/>
      <c r="AA15" s="2630"/>
      <c r="AB15" s="2631"/>
    </row>
    <row r="16" spans="1:77" s="1" customFormat="1" ht="51.75" customHeight="1" thickBot="1" x14ac:dyDescent="0.25">
      <c r="A16" s="154"/>
      <c r="B16" s="1366" t="s">
        <v>300</v>
      </c>
      <c r="C16" s="1367" t="s">
        <v>1202</v>
      </c>
      <c r="D16" s="1368" t="str">
        <f>+'POA-4'!I17</f>
        <v>0-18</v>
      </c>
      <c r="E16" s="1368" t="str">
        <f>+'POA-4'!J17</f>
        <v>0-18</v>
      </c>
      <c r="F16" s="1368" t="str">
        <f>+'POA-4'!K17</f>
        <v>0-18</v>
      </c>
      <c r="G16" s="1368" t="str">
        <f>+'POA-4'!L17</f>
        <v>0-18</v>
      </c>
      <c r="H16" s="1368" t="str">
        <f>+'POA-4'!M17</f>
        <v>0-18</v>
      </c>
      <c r="I16" s="1368" t="str">
        <f>+'POA-4'!N17</f>
        <v>0-18</v>
      </c>
      <c r="J16" s="1368" t="str">
        <f>+'POA-4'!O17</f>
        <v>0-18</v>
      </c>
      <c r="K16" s="1368" t="str">
        <f>+'POA-4'!P17</f>
        <v>0-18</v>
      </c>
      <c r="L16" s="1368" t="str">
        <f>+'POA-4'!Q17</f>
        <v>0-18</v>
      </c>
      <c r="M16" s="1368" t="str">
        <f>+'POA-4'!R17</f>
        <v>0-18</v>
      </c>
      <c r="N16" s="1368" t="e">
        <f>+'POA-4'!S17</f>
        <v>#VALUE!</v>
      </c>
      <c r="O16" s="1368" t="e">
        <f>+'POA-4'!T17</f>
        <v>#VALUE!</v>
      </c>
      <c r="P16" s="1368" t="e">
        <f>+'POA-4'!U17</f>
        <v>#VALUE!</v>
      </c>
      <c r="Q16" s="1368" t="e">
        <f>+'POA-4'!V17</f>
        <v>#VALUE!</v>
      </c>
      <c r="R16" s="1368" t="e">
        <f>+'POA-4'!W17</f>
        <v>#VALUE!</v>
      </c>
      <c r="S16" s="1368" t="e">
        <f>+'POA-4'!X17</f>
        <v>#VALUE!</v>
      </c>
      <c r="T16" s="1368" t="e">
        <f>+'POA-4'!Y17</f>
        <v>#VALUE!</v>
      </c>
      <c r="U16" s="1368" t="e">
        <f>+'POA-4'!Z17</f>
        <v>#VALUE!</v>
      </c>
      <c r="V16" s="1368" t="e">
        <f>+'POA-4'!AA17</f>
        <v>#VALUE!</v>
      </c>
      <c r="W16" s="1368" t="e">
        <f>+'POA-4'!AB17</f>
        <v>#VALUE!</v>
      </c>
      <c r="X16" s="1368" t="e">
        <f>+'POA-4'!AC17</f>
        <v>#VALUE!</v>
      </c>
      <c r="Y16" s="1368" t="e">
        <f>+'POA-4'!AD17</f>
        <v>#VALUE!</v>
      </c>
      <c r="Z16" s="1368" t="e">
        <f>+'POA-4'!AE17</f>
        <v>#VALUE!</v>
      </c>
      <c r="AA16" s="1368" t="e">
        <f>+'POA-4'!AF17</f>
        <v>#VALUE!</v>
      </c>
      <c r="AB16" s="1369" t="s">
        <v>1204</v>
      </c>
      <c r="AC16" s="1072" t="s">
        <v>1392</v>
      </c>
      <c r="AD16" s="487" t="s">
        <v>326</v>
      </c>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row>
    <row r="17" spans="1:77" ht="51.75" customHeight="1" x14ac:dyDescent="0.2">
      <c r="B17" s="754">
        <f>FINANC!F27</f>
        <v>0</v>
      </c>
      <c r="C17" s="1370">
        <f>'POA-3'!H45</f>
        <v>0</v>
      </c>
      <c r="D17" s="1153">
        <f>+'POA-4'!I44*FINANC!$G$47</f>
        <v>0</v>
      </c>
      <c r="E17" s="1153">
        <f>+'POA-4'!J44*FINANC!$G$47</f>
        <v>0</v>
      </c>
      <c r="F17" s="1153">
        <f>+'POA-4'!K44*FINANC!$G$47</f>
        <v>0</v>
      </c>
      <c r="G17" s="1153">
        <f>+'POA-4'!L44*FINANC!$G$47</f>
        <v>0</v>
      </c>
      <c r="H17" s="1153">
        <f>+'POA-4'!M44*FINANC!$G$47</f>
        <v>0</v>
      </c>
      <c r="I17" s="1153">
        <f>+'POA-4'!N44*FINANC!$G$47</f>
        <v>0</v>
      </c>
      <c r="J17" s="1153">
        <f>+'POA-4'!O44*FINANC!$G$47</f>
        <v>0</v>
      </c>
      <c r="K17" s="1153">
        <f>+'POA-4'!P44*FINANC!$G$47</f>
        <v>0</v>
      </c>
      <c r="L17" s="1153">
        <f>+'POA-4'!Q44*FINANC!$G$47</f>
        <v>0</v>
      </c>
      <c r="M17" s="1153">
        <f>+'POA-4'!R44*FINANC!$G$47</f>
        <v>0</v>
      </c>
      <c r="N17" s="1153">
        <f>+'POA-4'!S44*FINANC!$G$47</f>
        <v>0</v>
      </c>
      <c r="O17" s="1153">
        <f>+'POA-4'!T44*FINANC!$G$47</f>
        <v>0</v>
      </c>
      <c r="P17" s="1154"/>
      <c r="Q17" s="1154"/>
      <c r="R17" s="1154"/>
      <c r="S17" s="1154"/>
      <c r="T17" s="1154"/>
      <c r="U17" s="1154"/>
      <c r="V17" s="1154"/>
      <c r="W17" s="1154"/>
      <c r="X17" s="1154"/>
      <c r="Y17" s="1154"/>
      <c r="Z17" s="1154"/>
      <c r="AA17" s="1154"/>
      <c r="AB17" s="1373">
        <f>SUM(D17:AA17)</f>
        <v>0</v>
      </c>
      <c r="AC17" s="1159">
        <f>+C17-AB17</f>
        <v>0</v>
      </c>
      <c r="AD17" s="488" t="str">
        <f>+IF('POA-3'!H45&gt;0,SUM(D17:O17)-'POA-3'!H45,"")</f>
        <v/>
      </c>
    </row>
    <row r="18" spans="1:77" ht="51.75" customHeight="1" x14ac:dyDescent="0.2">
      <c r="B18" s="755" t="str">
        <f>FINANC!H27</f>
        <v>PGN / APN</v>
      </c>
      <c r="C18" s="1371">
        <f>'POA-3'!I45</f>
        <v>0</v>
      </c>
      <c r="D18" s="1155">
        <f>+'POA-4'!I44*FINANC!$I$47</f>
        <v>0</v>
      </c>
      <c r="E18" s="1155">
        <f>+'POA-4'!J44*FINANC!$I$47</f>
        <v>0</v>
      </c>
      <c r="F18" s="1155">
        <f>+'POA-4'!K44*FINANC!$I$47</f>
        <v>0</v>
      </c>
      <c r="G18" s="1155">
        <f>+'POA-4'!L44*FINANC!$I$47</f>
        <v>0</v>
      </c>
      <c r="H18" s="1155">
        <f>+'POA-4'!M44*FINANC!$I$47</f>
        <v>0</v>
      </c>
      <c r="I18" s="1155">
        <f>+'POA-4'!N44*FINANC!$I$47</f>
        <v>0</v>
      </c>
      <c r="J18" s="1155">
        <f>+'POA-4'!O44*FINANC!$I$47</f>
        <v>0</v>
      </c>
      <c r="K18" s="1155">
        <f>+'POA-4'!P44*FINANC!$I$47</f>
        <v>0</v>
      </c>
      <c r="L18" s="1155">
        <f>+'POA-4'!Q44*FINANC!$I$47</f>
        <v>0</v>
      </c>
      <c r="M18" s="1155">
        <f>+'POA-4'!R44*FINANC!$I$47</f>
        <v>0</v>
      </c>
      <c r="N18" s="1155">
        <f>+'POA-4'!S44*FINANC!$I$47</f>
        <v>0</v>
      </c>
      <c r="O18" s="1155">
        <f>+'POA-4'!T44*FINANC!$I$47</f>
        <v>0</v>
      </c>
      <c r="P18" s="1156"/>
      <c r="Q18" s="1156"/>
      <c r="R18" s="1156"/>
      <c r="S18" s="1156"/>
      <c r="T18" s="1156"/>
      <c r="U18" s="1156"/>
      <c r="V18" s="1156"/>
      <c r="W18" s="1156"/>
      <c r="X18" s="1156"/>
      <c r="Y18" s="1156"/>
      <c r="Z18" s="1156"/>
      <c r="AA18" s="1156"/>
      <c r="AB18" s="1374">
        <f>SUM(D18:AA18)</f>
        <v>0</v>
      </c>
      <c r="AC18" s="1159">
        <f t="shared" ref="AC18:AC21" si="0">+C18-AB18</f>
        <v>0</v>
      </c>
      <c r="AD18" s="488" t="str">
        <f>+IF('POA-3'!I45&gt;0,SUM(D18:O18)-'POA-3'!I45,"")</f>
        <v/>
      </c>
    </row>
    <row r="19" spans="1:77" ht="51.75" customHeight="1" x14ac:dyDescent="0.2">
      <c r="B19" s="755" t="str">
        <f>FINANC!J27</f>
        <v>Recursos Propios</v>
      </c>
      <c r="C19" s="1371">
        <f>'POA-3'!J45</f>
        <v>0</v>
      </c>
      <c r="D19" s="1155">
        <f>+'POA-4'!I44*FINANC!$K$47</f>
        <v>0</v>
      </c>
      <c r="E19" s="1155">
        <f>+'POA-4'!J44*FINANC!$K$47</f>
        <v>0</v>
      </c>
      <c r="F19" s="1155">
        <f>+'POA-4'!K44*FINANC!$K$47</f>
        <v>0</v>
      </c>
      <c r="G19" s="1155">
        <f>+'POA-4'!L44*FINANC!$K$47</f>
        <v>0</v>
      </c>
      <c r="H19" s="1155">
        <f>+'POA-4'!M44*FINANC!$K$47</f>
        <v>0</v>
      </c>
      <c r="I19" s="1155">
        <f>+'POA-4'!N44*FINANC!$K$47</f>
        <v>0</v>
      </c>
      <c r="J19" s="1155">
        <f>+'POA-4'!O44*FINANC!$K$47</f>
        <v>0</v>
      </c>
      <c r="K19" s="1155">
        <f>+'POA-4'!P44*FINANC!$K$47</f>
        <v>0</v>
      </c>
      <c r="L19" s="1155">
        <f>+'POA-4'!Q44*FINANC!$K$47</f>
        <v>0</v>
      </c>
      <c r="M19" s="1155">
        <f>+'POA-4'!R44*FINANC!$K$47</f>
        <v>0</v>
      </c>
      <c r="N19" s="1155">
        <f>+'POA-4'!S44*FINANC!$K$47</f>
        <v>0</v>
      </c>
      <c r="O19" s="1155">
        <f>+'POA-4'!T44*FINANC!$K$47</f>
        <v>0</v>
      </c>
      <c r="P19" s="1156"/>
      <c r="Q19" s="1156"/>
      <c r="R19" s="1156"/>
      <c r="S19" s="1156"/>
      <c r="T19" s="1156"/>
      <c r="U19" s="1156"/>
      <c r="V19" s="1156"/>
      <c r="W19" s="1156"/>
      <c r="X19" s="1156"/>
      <c r="Y19" s="1156"/>
      <c r="Z19" s="1156"/>
      <c r="AA19" s="1156"/>
      <c r="AB19" s="1375">
        <f>SUM(D19:AA19)</f>
        <v>0</v>
      </c>
      <c r="AC19" s="1159">
        <f t="shared" si="0"/>
        <v>0</v>
      </c>
      <c r="AD19" s="488" t="str">
        <f>+IF('POA-3'!J45&gt;0,SUM(D19:O19)-'POA-3'!J45,"")</f>
        <v/>
      </c>
    </row>
    <row r="20" spans="1:77" ht="51.75" customHeight="1" thickBot="1" x14ac:dyDescent="0.25">
      <c r="B20" s="756" t="str">
        <f>FINANC!P27</f>
        <v>Otros</v>
      </c>
      <c r="C20" s="1372">
        <f>'POA-3'!K45</f>
        <v>0</v>
      </c>
      <c r="D20" s="1157">
        <f>+'POA-4'!I44*FINANC!$Q$47</f>
        <v>0</v>
      </c>
      <c r="E20" s="1157">
        <f>+'POA-4'!J44*FINANC!$Q$47</f>
        <v>0</v>
      </c>
      <c r="F20" s="1157">
        <f>+'POA-4'!K44*FINANC!$Q$47</f>
        <v>0</v>
      </c>
      <c r="G20" s="1157">
        <f>+'POA-4'!L44*FINANC!$Q$47</f>
        <v>0</v>
      </c>
      <c r="H20" s="1157">
        <f>+'POA-4'!M44*FINANC!$Q$47</f>
        <v>0</v>
      </c>
      <c r="I20" s="1157">
        <f>+'POA-4'!N44*FINANC!$Q$47</f>
        <v>0</v>
      </c>
      <c r="J20" s="1157">
        <f>+'POA-4'!O44*FINANC!$Q$47</f>
        <v>0</v>
      </c>
      <c r="K20" s="1157">
        <f>+'POA-4'!P44*FINANC!$Q$47</f>
        <v>0</v>
      </c>
      <c r="L20" s="1157">
        <f>+'POA-4'!Q44*FINANC!$Q$47</f>
        <v>0</v>
      </c>
      <c r="M20" s="1157">
        <f>+'POA-4'!R44*FINANC!$Q$47</f>
        <v>0</v>
      </c>
      <c r="N20" s="1157">
        <f>+'POA-4'!S44*FINANC!$Q$47</f>
        <v>0</v>
      </c>
      <c r="O20" s="1157">
        <f>+'POA-4'!T44*FINANC!$Q$47</f>
        <v>0</v>
      </c>
      <c r="P20" s="1158"/>
      <c r="Q20" s="1158"/>
      <c r="R20" s="1158"/>
      <c r="S20" s="1158"/>
      <c r="T20" s="1158"/>
      <c r="U20" s="1158"/>
      <c r="V20" s="1158"/>
      <c r="W20" s="1158"/>
      <c r="X20" s="1158"/>
      <c r="Y20" s="1158"/>
      <c r="Z20" s="1158"/>
      <c r="AA20" s="1158"/>
      <c r="AB20" s="1376">
        <f>SUM(D20:AA20)</f>
        <v>0</v>
      </c>
      <c r="AC20" s="1159">
        <f t="shared" si="0"/>
        <v>0</v>
      </c>
      <c r="AD20" s="488" t="e">
        <f>+IF('POA-3'!#REF!&gt;0,SUM(D20:O20)-'POA-3'!#REF!,"")</f>
        <v>#REF!</v>
      </c>
    </row>
    <row r="21" spans="1:77" ht="51.75" customHeight="1" thickBot="1" x14ac:dyDescent="0.25">
      <c r="B21" s="1377" t="s">
        <v>1192</v>
      </c>
      <c r="C21" s="1378">
        <f t="shared" ref="C21:AB21" si="1">SUM(C17:C20)</f>
        <v>0</v>
      </c>
      <c r="D21" s="1379">
        <f t="shared" si="1"/>
        <v>0</v>
      </c>
      <c r="E21" s="1379">
        <f t="shared" si="1"/>
        <v>0</v>
      </c>
      <c r="F21" s="1379">
        <f t="shared" si="1"/>
        <v>0</v>
      </c>
      <c r="G21" s="1379">
        <f t="shared" si="1"/>
        <v>0</v>
      </c>
      <c r="H21" s="1379">
        <f t="shared" si="1"/>
        <v>0</v>
      </c>
      <c r="I21" s="1379">
        <f t="shared" si="1"/>
        <v>0</v>
      </c>
      <c r="J21" s="1379">
        <f t="shared" si="1"/>
        <v>0</v>
      </c>
      <c r="K21" s="1379">
        <f t="shared" si="1"/>
        <v>0</v>
      </c>
      <c r="L21" s="1379">
        <f t="shared" si="1"/>
        <v>0</v>
      </c>
      <c r="M21" s="1379">
        <f t="shared" si="1"/>
        <v>0</v>
      </c>
      <c r="N21" s="1379">
        <f t="shared" si="1"/>
        <v>0</v>
      </c>
      <c r="O21" s="1379">
        <f t="shared" si="1"/>
        <v>0</v>
      </c>
      <c r="P21" s="1379">
        <f t="shared" si="1"/>
        <v>0</v>
      </c>
      <c r="Q21" s="1379">
        <f t="shared" si="1"/>
        <v>0</v>
      </c>
      <c r="R21" s="1379">
        <f t="shared" si="1"/>
        <v>0</v>
      </c>
      <c r="S21" s="1379">
        <f t="shared" si="1"/>
        <v>0</v>
      </c>
      <c r="T21" s="1379">
        <f t="shared" si="1"/>
        <v>0</v>
      </c>
      <c r="U21" s="1379">
        <f t="shared" si="1"/>
        <v>0</v>
      </c>
      <c r="V21" s="1379">
        <f t="shared" si="1"/>
        <v>0</v>
      </c>
      <c r="W21" s="1379">
        <f t="shared" si="1"/>
        <v>0</v>
      </c>
      <c r="X21" s="1379">
        <f t="shared" si="1"/>
        <v>0</v>
      </c>
      <c r="Y21" s="1379">
        <f t="shared" si="1"/>
        <v>0</v>
      </c>
      <c r="Z21" s="1379">
        <f t="shared" si="1"/>
        <v>0</v>
      </c>
      <c r="AA21" s="1379">
        <f t="shared" si="1"/>
        <v>0</v>
      </c>
      <c r="AB21" s="1380">
        <f t="shared" si="1"/>
        <v>0</v>
      </c>
      <c r="AC21" s="1073">
        <f t="shared" si="0"/>
        <v>0</v>
      </c>
      <c r="AD21" s="489" t="e">
        <f>SUM(AD17:AD20)</f>
        <v>#REF!</v>
      </c>
    </row>
    <row r="22" spans="1:77" s="486" customFormat="1" ht="13.5" thickBot="1" x14ac:dyDescent="0.25">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row>
    <row r="23" spans="1:77" s="679" customFormat="1" ht="45.75" customHeight="1" thickBot="1" x14ac:dyDescent="0.35">
      <c r="A23" s="486"/>
      <c r="B23" s="2627" t="s">
        <v>1203</v>
      </c>
      <c r="C23" s="2628"/>
      <c r="D23" s="1592">
        <f>'POA-4'!I44</f>
        <v>290890032</v>
      </c>
      <c r="E23" s="1592">
        <f>'POA-4'!J44</f>
        <v>161316666</v>
      </c>
      <c r="F23" s="1592">
        <f>'POA-4'!K44</f>
        <v>156750000</v>
      </c>
      <c r="G23" s="1592">
        <f>'POA-4'!L44</f>
        <v>8550000</v>
      </c>
      <c r="H23" s="1592">
        <f>'POA-4'!M44</f>
        <v>13116666</v>
      </c>
      <c r="I23" s="1592">
        <f>'POA-4'!N44</f>
        <v>8550000</v>
      </c>
      <c r="J23" s="1592">
        <f>'POA-4'!O44</f>
        <v>13116667.999999989</v>
      </c>
      <c r="K23" s="1592">
        <f>'POA-4'!P44</f>
        <v>156750000</v>
      </c>
      <c r="L23" s="1592">
        <f>'POA-4'!Q44</f>
        <v>156750000</v>
      </c>
      <c r="M23" s="1592">
        <f>'POA-4'!R44</f>
        <v>8550000</v>
      </c>
      <c r="N23" s="1592">
        <f>'POA-4'!S44</f>
        <v>0</v>
      </c>
      <c r="O23" s="1592">
        <f>'POA-4'!T44</f>
        <v>0</v>
      </c>
      <c r="P23" s="1592"/>
      <c r="Q23" s="1592"/>
      <c r="R23" s="1592"/>
      <c r="S23" s="1592"/>
      <c r="T23" s="1592"/>
      <c r="U23" s="1592"/>
      <c r="V23" s="1592"/>
      <c r="W23" s="1592"/>
      <c r="X23" s="1592"/>
      <c r="Y23" s="1592"/>
      <c r="Z23" s="1592"/>
      <c r="AA23" s="1592"/>
      <c r="AB23" s="1593">
        <f>'POA-4'!AG44</f>
        <v>974340032</v>
      </c>
      <c r="AC23" s="486"/>
      <c r="AD23" s="489" t="e">
        <f>SUM(AD19:AD22)</f>
        <v>#REF!</v>
      </c>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6"/>
      <c r="BX23" s="486"/>
      <c r="BY23" s="486"/>
    </row>
    <row r="24" spans="1:77" s="486" customFormat="1" x14ac:dyDescent="0.2"/>
    <row r="25" spans="1:77" s="486" customFormat="1" x14ac:dyDescent="0.2"/>
    <row r="26" spans="1:77" s="486" customFormat="1" hidden="1" x14ac:dyDescent="0.2"/>
    <row r="27" spans="1:77" s="486" customFormat="1" ht="13.5" hidden="1" thickBot="1" x14ac:dyDescent="0.25">
      <c r="B27" s="852" t="s">
        <v>1250</v>
      </c>
      <c r="C27" s="852" t="s">
        <v>437</v>
      </c>
    </row>
    <row r="28" spans="1:77" s="486" customFormat="1" ht="16.5" hidden="1" x14ac:dyDescent="0.2">
      <c r="B28" s="754" t="s">
        <v>301</v>
      </c>
      <c r="C28" s="851" t="e">
        <f>+C17/$C$21</f>
        <v>#DIV/0!</v>
      </c>
    </row>
    <row r="29" spans="1:77" s="486" customFormat="1" ht="16.5" hidden="1" x14ac:dyDescent="0.2">
      <c r="B29" s="755" t="s">
        <v>1241</v>
      </c>
      <c r="C29" s="851" t="e">
        <f t="shared" ref="C29:C31" si="2">+C18/$C$21</f>
        <v>#DIV/0!</v>
      </c>
    </row>
    <row r="30" spans="1:77" s="486" customFormat="1" ht="16.5" hidden="1" x14ac:dyDescent="0.2">
      <c r="B30" s="755" t="s">
        <v>302</v>
      </c>
      <c r="C30" s="851" t="e">
        <f t="shared" si="2"/>
        <v>#DIV/0!</v>
      </c>
    </row>
    <row r="31" spans="1:77" s="486" customFormat="1" ht="17.25" hidden="1" thickBot="1" x14ac:dyDescent="0.25">
      <c r="B31" s="756" t="s">
        <v>88</v>
      </c>
      <c r="C31" s="851" t="e">
        <f t="shared" si="2"/>
        <v>#DIV/0!</v>
      </c>
    </row>
    <row r="32" spans="1:77" s="486" customFormat="1" hidden="1" x14ac:dyDescent="0.2"/>
    <row r="33" s="486" customFormat="1" hidden="1" x14ac:dyDescent="0.2"/>
    <row r="34" s="486" customFormat="1" x14ac:dyDescent="0.2"/>
    <row r="35" s="486" customFormat="1" x14ac:dyDescent="0.2"/>
    <row r="36" s="486" customFormat="1" x14ac:dyDescent="0.2"/>
    <row r="37" s="486" customFormat="1" x14ac:dyDescent="0.2"/>
    <row r="38" s="486" customFormat="1" x14ac:dyDescent="0.2"/>
    <row r="39" s="486" customFormat="1" x14ac:dyDescent="0.2"/>
    <row r="40" s="486" customFormat="1" x14ac:dyDescent="0.2"/>
    <row r="41" s="486" customFormat="1" x14ac:dyDescent="0.2"/>
    <row r="42" s="486" customFormat="1" x14ac:dyDescent="0.2"/>
    <row r="43" s="486" customFormat="1" x14ac:dyDescent="0.2"/>
    <row r="44" s="486" customFormat="1" x14ac:dyDescent="0.2"/>
    <row r="45" s="486" customFormat="1" x14ac:dyDescent="0.2"/>
    <row r="46" s="486" customFormat="1" x14ac:dyDescent="0.2"/>
    <row r="47" s="486" customFormat="1" x14ac:dyDescent="0.2"/>
    <row r="48" s="486" customFormat="1" x14ac:dyDescent="0.2"/>
    <row r="49" s="486" customFormat="1" x14ac:dyDescent="0.2"/>
    <row r="50" s="486" customFormat="1" x14ac:dyDescent="0.2"/>
    <row r="51" s="486" customFormat="1" x14ac:dyDescent="0.2"/>
    <row r="52" s="486" customFormat="1" x14ac:dyDescent="0.2"/>
    <row r="53" s="486" customFormat="1" x14ac:dyDescent="0.2"/>
    <row r="54" s="486" customFormat="1" x14ac:dyDescent="0.2"/>
    <row r="55" s="486" customFormat="1" x14ac:dyDescent="0.2"/>
    <row r="56" s="486" customFormat="1" x14ac:dyDescent="0.2"/>
    <row r="57" s="486" customFormat="1" x14ac:dyDescent="0.2"/>
    <row r="58" s="486" customFormat="1" x14ac:dyDescent="0.2"/>
    <row r="59" s="486" customFormat="1" x14ac:dyDescent="0.2"/>
    <row r="60" s="486" customFormat="1" x14ac:dyDescent="0.2"/>
    <row r="61" s="486" customFormat="1" x14ac:dyDescent="0.2"/>
    <row r="62" s="486" customFormat="1" x14ac:dyDescent="0.2"/>
    <row r="63" s="486" customFormat="1" x14ac:dyDescent="0.2"/>
    <row r="64" s="486" customFormat="1" x14ac:dyDescent="0.2"/>
    <row r="65" s="486" customFormat="1" x14ac:dyDescent="0.2"/>
    <row r="66" s="486" customFormat="1" x14ac:dyDescent="0.2"/>
    <row r="67" s="486" customFormat="1" x14ac:dyDescent="0.2"/>
    <row r="68" s="486" customFormat="1" x14ac:dyDescent="0.2"/>
    <row r="69" s="486" customFormat="1" x14ac:dyDescent="0.2"/>
    <row r="70" s="486" customFormat="1" x14ac:dyDescent="0.2"/>
    <row r="71" s="486" customFormat="1" x14ac:dyDescent="0.2"/>
    <row r="72" s="486" customFormat="1" x14ac:dyDescent="0.2"/>
    <row r="73" s="486" customFormat="1" x14ac:dyDescent="0.2"/>
    <row r="74" s="486" customFormat="1" x14ac:dyDescent="0.2"/>
  </sheetData>
  <sheetProtection algorithmName="SHA-512" hashValue="oAGQNIhXuc1y5R+hMkVvYIX6jDm9u6wLwa6yjklBXFI5tEg1kUwZ8DiUlCpRMQApucF4UD+oCw0qd5Zi/6qTXw==" saltValue="n4lKlS0tO8jREb+3kgMqRw==" spinCount="100000" sheet="1" objects="1" scenarios="1"/>
  <mergeCells count="11">
    <mergeCell ref="C9:AB9"/>
    <mergeCell ref="C11:AB11"/>
    <mergeCell ref="B23:C23"/>
    <mergeCell ref="B15:AB15"/>
    <mergeCell ref="F13:G13"/>
    <mergeCell ref="B2:B6"/>
    <mergeCell ref="C2:M5"/>
    <mergeCell ref="C6:M6"/>
    <mergeCell ref="N2:AB6"/>
    <mergeCell ref="C7:M7"/>
    <mergeCell ref="N7:AB7"/>
  </mergeCells>
  <phoneticPr fontId="6" type="noConversion"/>
  <conditionalFormatting sqref="D16:AA16">
    <cfRule type="cellIs" dxfId="133" priority="14" stopIfTrue="1" operator="equal">
      <formula>0</formula>
    </cfRule>
  </conditionalFormatting>
  <conditionalFormatting sqref="AB17:AB20">
    <cfRule type="cellIs" dxfId="132" priority="1" operator="equal">
      <formula>C17</formula>
    </cfRule>
  </conditionalFormatting>
  <conditionalFormatting sqref="AB21">
    <cfRule type="cellIs" dxfId="131" priority="9" operator="equal">
      <formula>$C$17</formula>
    </cfRule>
  </conditionalFormatting>
  <printOptions horizontalCentered="1" verticalCentered="1"/>
  <pageMargins left="0.59055118110236227" right="0.59055118110236227" top="0.59055118110236227" bottom="0.59055118110236227" header="0" footer="0"/>
  <pageSetup scale="60" orientation="landscape" horizontalDpi="4294967294" verticalDpi="300" r:id="rId1"/>
  <headerFooter alignWithMargins="0">
    <oddFooter>&amp;L&amp;"Arial Narrow,Cursiva"&amp;8F-PY.103.19 - Cronograma_ejecución ptal_fuente_financiación (en pagos) - POA - 5&amp;C&amp;"Arial Narrow,Normal"&amp;8Página &amp;P de &amp;N&amp;R&amp;"Arial Narrow,Normal"&amp;8Fecha de aprobación de esta versión del POA: ______________________________</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9">
    <tabColor rgb="FFFF0000"/>
  </sheetPr>
  <dimension ref="A1:DO272"/>
  <sheetViews>
    <sheetView showGridLines="0" showZeros="0" topLeftCell="AA1" zoomScale="90" zoomScaleNormal="90" workbookViewId="0">
      <selection activeCell="AA6" sqref="AA6:AP6"/>
    </sheetView>
  </sheetViews>
  <sheetFormatPr baseColWidth="10" defaultRowHeight="12.75" x14ac:dyDescent="0.2"/>
  <cols>
    <col min="1" max="4" width="6" customWidth="1"/>
    <col min="5" max="5" width="6.85546875" customWidth="1"/>
    <col min="6" max="6" width="4.85546875" customWidth="1"/>
    <col min="7" max="7" width="30.7109375" customWidth="1"/>
    <col min="8" max="8" width="11.5703125" customWidth="1"/>
    <col min="9" max="9" width="12.5703125" customWidth="1"/>
    <col min="10" max="10" width="10.140625" customWidth="1"/>
    <col min="11" max="11" width="11.42578125" customWidth="1"/>
    <col min="12" max="12" width="7.5703125" customWidth="1"/>
    <col min="13" max="14" width="8.140625" customWidth="1"/>
    <col min="15" max="16" width="3.5703125" customWidth="1"/>
    <col min="17" max="17" width="4.140625" customWidth="1"/>
    <col min="18" max="18" width="7.5703125" customWidth="1"/>
    <col min="19" max="19" width="9.42578125" customWidth="1"/>
    <col min="20" max="20" width="5.42578125" customWidth="1"/>
    <col min="21" max="21" width="8.42578125" customWidth="1"/>
    <col min="22" max="22" width="5.28515625" customWidth="1"/>
    <col min="23" max="23" width="7" customWidth="1"/>
    <col min="24" max="24" width="6.42578125" customWidth="1"/>
    <col min="25" max="25" width="4" customWidth="1"/>
    <col min="26" max="26" width="35.7109375" customWidth="1"/>
    <col min="27" max="27" width="10.28515625" customWidth="1"/>
    <col min="28" max="28" width="12.5703125" customWidth="1"/>
    <col min="29" max="29" width="10.140625" customWidth="1"/>
    <col min="30" max="30" width="10.7109375" customWidth="1"/>
    <col min="31" max="31" width="7.5703125" customWidth="1"/>
    <col min="32" max="33" width="8.140625" customWidth="1"/>
    <col min="34" max="35" width="3.5703125" customWidth="1"/>
    <col min="36" max="36" width="4.140625" customWidth="1"/>
    <col min="37" max="37" width="7.5703125" customWidth="1"/>
    <col min="38" max="38" width="9.42578125" customWidth="1"/>
    <col min="39" max="39" width="5.42578125" customWidth="1"/>
    <col min="40" max="40" width="8.42578125" customWidth="1"/>
    <col min="41" max="41" width="5.28515625" customWidth="1"/>
    <col min="42" max="42" width="7" customWidth="1"/>
    <col min="43" max="43" width="6.42578125" customWidth="1"/>
    <col min="44" max="44" width="4" customWidth="1"/>
    <col min="45" max="45" width="35.7109375" customWidth="1"/>
    <col min="46" max="46" width="10.28515625" customWidth="1"/>
    <col min="47" max="47" width="12.5703125" customWidth="1"/>
    <col min="48" max="48" width="10.140625" customWidth="1"/>
    <col min="49" max="49" width="10.85546875" customWidth="1"/>
    <col min="50" max="50" width="7.5703125" customWidth="1"/>
    <col min="51" max="52" width="8.140625" customWidth="1"/>
    <col min="53" max="54" width="3.5703125" customWidth="1"/>
    <col min="55" max="55" width="4.140625" customWidth="1"/>
    <col min="56" max="56" width="7.5703125" customWidth="1"/>
    <col min="57" max="57" width="9.42578125" customWidth="1"/>
    <col min="58" max="58" width="5.42578125" customWidth="1"/>
    <col min="59" max="59" width="8.42578125" customWidth="1"/>
    <col min="60" max="60" width="5.28515625" customWidth="1"/>
    <col min="61" max="61" width="7" customWidth="1"/>
    <col min="62" max="62" width="6.42578125" customWidth="1"/>
    <col min="63" max="63" width="4" customWidth="1"/>
    <col min="64" max="64" width="35.7109375" customWidth="1"/>
    <col min="65" max="65" width="10.28515625" customWidth="1"/>
    <col min="66" max="66" width="12.5703125" customWidth="1"/>
    <col min="67" max="67" width="10.140625" customWidth="1"/>
    <col min="68" max="68" width="11.140625" customWidth="1"/>
    <col min="69" max="69" width="7.5703125" customWidth="1"/>
    <col min="70" max="71" width="8.140625" customWidth="1"/>
    <col min="72" max="73" width="3.5703125" customWidth="1"/>
    <col min="74" max="74" width="4.140625" customWidth="1"/>
    <col min="75" max="75" width="7.5703125" customWidth="1"/>
    <col min="76" max="76" width="9.42578125" customWidth="1"/>
    <col min="77" max="77" width="5.42578125" customWidth="1"/>
    <col min="78" max="78" width="8.42578125" customWidth="1"/>
    <col min="79" max="79" width="5.28515625" customWidth="1"/>
    <col min="80" max="80" width="7" customWidth="1"/>
    <col min="81" max="81" width="6.42578125" customWidth="1"/>
    <col min="82" max="82" width="4" customWidth="1"/>
    <col min="83" max="83" width="35.7109375" customWidth="1"/>
    <col min="84" max="84" width="10.28515625" customWidth="1"/>
    <col min="85" max="85" width="12.5703125" customWidth="1"/>
    <col min="86" max="86" width="10.140625" customWidth="1"/>
    <col min="87" max="87" width="11" customWidth="1"/>
    <col min="88" max="88" width="7.5703125" customWidth="1"/>
    <col min="89" max="90" width="8.140625" customWidth="1"/>
    <col min="91" max="92" width="3.5703125" customWidth="1"/>
    <col min="93" max="93" width="4.140625" customWidth="1"/>
    <col min="94" max="94" width="7.5703125" customWidth="1"/>
    <col min="95" max="95" width="9.42578125" customWidth="1"/>
    <col min="96" max="96" width="5.42578125" customWidth="1"/>
    <col min="97" max="97" width="8.42578125" customWidth="1"/>
    <col min="98" max="98" width="5.28515625" customWidth="1"/>
    <col min="99" max="99" width="7" customWidth="1"/>
    <col min="100" max="100" width="6.42578125" customWidth="1"/>
    <col min="101" max="101" width="4" customWidth="1"/>
    <col min="102" max="102" width="35.7109375" customWidth="1"/>
    <col min="103" max="103" width="10.28515625" customWidth="1"/>
    <col min="104" max="104" width="12.5703125" customWidth="1"/>
    <col min="105" max="105" width="10.140625" customWidth="1"/>
    <col min="106" max="106" width="10.7109375" customWidth="1"/>
    <col min="107" max="107" width="7.5703125" customWidth="1"/>
    <col min="108" max="109" width="8.140625" customWidth="1"/>
    <col min="110" max="111" width="3.5703125" customWidth="1"/>
    <col min="112" max="112" width="4.140625" customWidth="1"/>
    <col min="113" max="113" width="7.5703125" customWidth="1"/>
    <col min="114" max="114" width="9.42578125" customWidth="1"/>
    <col min="115" max="115" width="5.42578125" customWidth="1"/>
    <col min="116" max="116" width="8.42578125" customWidth="1"/>
    <col min="117" max="117" width="5.28515625" customWidth="1"/>
    <col min="118" max="118" width="7" customWidth="1"/>
    <col min="119" max="119" width="6.42578125" customWidth="1"/>
  </cols>
  <sheetData>
    <row r="1" spans="1:119" ht="13.5" customHeight="1" thickBot="1" x14ac:dyDescent="0.25"/>
    <row r="2" spans="1:119" ht="30" customHeight="1" x14ac:dyDescent="0.2">
      <c r="B2" s="1697" t="s">
        <v>1538</v>
      </c>
      <c r="C2" s="1698"/>
      <c r="D2" s="1698"/>
      <c r="E2" s="2774"/>
      <c r="F2" s="2817" t="s">
        <v>1541</v>
      </c>
      <c r="G2" s="2818"/>
      <c r="H2" s="2818"/>
      <c r="I2" s="2818"/>
      <c r="J2" s="2818"/>
      <c r="K2" s="2818"/>
      <c r="L2" s="2818"/>
      <c r="M2" s="2818"/>
      <c r="N2" s="2818"/>
      <c r="O2" s="2818"/>
      <c r="P2" s="2818"/>
      <c r="Q2" s="2818"/>
      <c r="R2" s="2818"/>
      <c r="S2" s="2818"/>
      <c r="T2" s="2819"/>
      <c r="U2" s="2645">
        <f>+FINANC!G1</f>
        <v>0</v>
      </c>
      <c r="V2" s="1704"/>
      <c r="W2" s="1705"/>
      <c r="Y2" s="2806" t="s">
        <v>1532</v>
      </c>
      <c r="Z2" s="2807"/>
      <c r="AA2" s="1999" t="s">
        <v>1541</v>
      </c>
      <c r="AB2" s="1999"/>
      <c r="AC2" s="1999"/>
      <c r="AD2" s="1999"/>
      <c r="AE2" s="1999"/>
      <c r="AF2" s="1999"/>
      <c r="AG2" s="1999"/>
      <c r="AH2" s="1999"/>
      <c r="AI2" s="1999"/>
      <c r="AJ2" s="1999"/>
      <c r="AK2" s="1999"/>
      <c r="AL2" s="1999"/>
      <c r="AM2" s="1999"/>
      <c r="AN2" s="2645">
        <f>+FINANC!G1</f>
        <v>0</v>
      </c>
      <c r="AO2" s="1704"/>
      <c r="AP2" s="1705"/>
      <c r="AR2" s="2647" t="s">
        <v>1538</v>
      </c>
      <c r="AS2" s="2648"/>
      <c r="AT2" s="1999" t="s">
        <v>1541</v>
      </c>
      <c r="AU2" s="1999"/>
      <c r="AV2" s="1999"/>
      <c r="AW2" s="1999"/>
      <c r="AX2" s="1999"/>
      <c r="AY2" s="1999"/>
      <c r="AZ2" s="1999"/>
      <c r="BA2" s="1999"/>
      <c r="BB2" s="1999"/>
      <c r="BC2" s="1999"/>
      <c r="BD2" s="1999"/>
      <c r="BE2" s="1999"/>
      <c r="BF2" s="1999"/>
      <c r="BG2" s="2645">
        <f>+FINANC!G1</f>
        <v>0</v>
      </c>
      <c r="BH2" s="1704"/>
      <c r="BI2" s="1705"/>
      <c r="BK2" s="2647" t="s">
        <v>1532</v>
      </c>
      <c r="BL2" s="2648"/>
      <c r="BM2" s="1709" t="s">
        <v>1541</v>
      </c>
      <c r="BN2" s="1709"/>
      <c r="BO2" s="1709"/>
      <c r="BP2" s="1709"/>
      <c r="BQ2" s="1709"/>
      <c r="BR2" s="1709"/>
      <c r="BS2" s="1709"/>
      <c r="BT2" s="1709"/>
      <c r="BU2" s="1709"/>
      <c r="BV2" s="1709"/>
      <c r="BW2" s="1709"/>
      <c r="BX2" s="1709"/>
      <c r="BY2" s="1710"/>
      <c r="BZ2" s="2645">
        <f>+FINANC!G1</f>
        <v>0</v>
      </c>
      <c r="CA2" s="1704"/>
      <c r="CB2" s="1705"/>
      <c r="CD2" s="2637"/>
      <c r="CE2" s="2637"/>
      <c r="CF2" s="2637"/>
      <c r="CG2" s="2637"/>
      <c r="CH2" s="2637"/>
      <c r="CI2" s="2637"/>
      <c r="CJ2" s="2637"/>
      <c r="CK2" s="2637"/>
      <c r="CL2" s="2637"/>
      <c r="CM2" s="2637"/>
      <c r="CN2" s="2637"/>
      <c r="CO2" s="2637"/>
      <c r="CP2" s="2637"/>
      <c r="CQ2" s="2637"/>
      <c r="CR2" s="2637"/>
      <c r="CS2" s="2635"/>
      <c r="CT2" s="2635"/>
      <c r="CU2" s="2635"/>
      <c r="CW2" s="2637"/>
      <c r="CX2" s="2637"/>
      <c r="CY2" s="2637"/>
      <c r="CZ2" s="2637"/>
      <c r="DA2" s="2637"/>
      <c r="DB2" s="2637"/>
      <c r="DC2" s="2637"/>
      <c r="DD2" s="2637"/>
      <c r="DE2" s="2637"/>
      <c r="DF2" s="2637"/>
      <c r="DG2" s="2637"/>
      <c r="DH2" s="2637"/>
      <c r="DI2" s="2637"/>
      <c r="DJ2" s="2637"/>
      <c r="DK2" s="2637"/>
      <c r="DL2" s="2635"/>
      <c r="DM2" s="2635"/>
      <c r="DN2" s="2635"/>
    </row>
    <row r="3" spans="1:119" ht="17.25" customHeight="1" x14ac:dyDescent="0.2">
      <c r="B3" s="1699"/>
      <c r="C3" s="1700"/>
      <c r="D3" s="1700"/>
      <c r="E3" s="2775"/>
      <c r="F3" s="1764" t="s">
        <v>1530</v>
      </c>
      <c r="G3" s="2796"/>
      <c r="H3" s="2796"/>
      <c r="I3" s="2796"/>
      <c r="J3" s="2796"/>
      <c r="K3" s="2796"/>
      <c r="L3" s="2796"/>
      <c r="M3" s="2796"/>
      <c r="N3" s="2796"/>
      <c r="O3" s="2796"/>
      <c r="P3" s="2796"/>
      <c r="Q3" s="2796"/>
      <c r="R3" s="2796"/>
      <c r="S3" s="2796"/>
      <c r="T3" s="2796"/>
      <c r="U3" s="2646"/>
      <c r="V3" s="1706"/>
      <c r="W3" s="1707"/>
      <c r="Y3" s="2808"/>
      <c r="Z3" s="2809"/>
      <c r="AA3" s="2183" t="s">
        <v>1530</v>
      </c>
      <c r="AB3" s="2802"/>
      <c r="AC3" s="2802"/>
      <c r="AD3" s="2802"/>
      <c r="AE3" s="2802"/>
      <c r="AF3" s="2802"/>
      <c r="AG3" s="2802"/>
      <c r="AH3" s="2802"/>
      <c r="AI3" s="2802"/>
      <c r="AJ3" s="2802"/>
      <c r="AK3" s="2802"/>
      <c r="AL3" s="2802"/>
      <c r="AM3" s="2803"/>
      <c r="AN3" s="2646"/>
      <c r="AO3" s="1706"/>
      <c r="AP3" s="1707"/>
      <c r="AR3" s="2649"/>
      <c r="AS3" s="2650"/>
      <c r="AT3" s="1764" t="s">
        <v>1530</v>
      </c>
      <c r="AU3" s="2796"/>
      <c r="AV3" s="2796"/>
      <c r="AW3" s="2796"/>
      <c r="AX3" s="2796"/>
      <c r="AY3" s="2796"/>
      <c r="AZ3" s="2796"/>
      <c r="BA3" s="2796"/>
      <c r="BB3" s="2796"/>
      <c r="BC3" s="2796"/>
      <c r="BD3" s="2796"/>
      <c r="BE3" s="2796"/>
      <c r="BF3" s="2796"/>
      <c r="BG3" s="2646"/>
      <c r="BH3" s="1706"/>
      <c r="BI3" s="1707"/>
      <c r="BK3" s="2649"/>
      <c r="BL3" s="2650"/>
      <c r="BM3" s="1701" t="s">
        <v>1530</v>
      </c>
      <c r="BN3" s="2652"/>
      <c r="BO3" s="2652"/>
      <c r="BP3" s="2652"/>
      <c r="BQ3" s="2652"/>
      <c r="BR3" s="2652"/>
      <c r="BS3" s="2652"/>
      <c r="BT3" s="2652"/>
      <c r="BU3" s="2652"/>
      <c r="BV3" s="2652"/>
      <c r="BW3" s="2652"/>
      <c r="BX3" s="2652"/>
      <c r="BY3" s="2653"/>
      <c r="BZ3" s="2646"/>
      <c r="CA3" s="1706"/>
      <c r="CB3" s="1707"/>
      <c r="CD3" s="2637"/>
      <c r="CE3" s="2637"/>
      <c r="CF3" s="2637"/>
      <c r="CG3" s="2637"/>
      <c r="CH3" s="2637"/>
      <c r="CI3" s="2637"/>
      <c r="CJ3" s="2637"/>
      <c r="CK3" s="2637"/>
      <c r="CL3" s="2637"/>
      <c r="CM3" s="2637"/>
      <c r="CN3" s="2637"/>
      <c r="CO3" s="2637"/>
      <c r="CP3" s="2637"/>
      <c r="CQ3" s="2637"/>
      <c r="CR3" s="2637"/>
      <c r="CS3" s="1256"/>
      <c r="CT3" s="1256"/>
      <c r="CU3" s="1256"/>
      <c r="CW3" s="2637"/>
      <c r="CX3" s="2637"/>
      <c r="CY3" s="2637"/>
      <c r="CZ3" s="2637"/>
      <c r="DA3" s="2637"/>
      <c r="DB3" s="2637"/>
      <c r="DC3" s="2637"/>
      <c r="DD3" s="2637"/>
      <c r="DE3" s="2637"/>
      <c r="DF3" s="2637"/>
      <c r="DG3" s="2637"/>
      <c r="DH3" s="2637"/>
      <c r="DI3" s="2637"/>
      <c r="DJ3" s="2637"/>
      <c r="DK3" s="2637"/>
      <c r="DL3" s="1256"/>
      <c r="DM3" s="1256"/>
      <c r="DN3" s="1256"/>
    </row>
    <row r="4" spans="1:119" ht="23.25" customHeight="1" thickBot="1" x14ac:dyDescent="0.25">
      <c r="B4" s="1717" t="s">
        <v>1529</v>
      </c>
      <c r="C4" s="1718"/>
      <c r="D4" s="1718"/>
      <c r="E4" s="2816"/>
      <c r="F4" s="2797" t="s">
        <v>1545</v>
      </c>
      <c r="G4" s="2798"/>
      <c r="H4" s="2798"/>
      <c r="I4" s="2798"/>
      <c r="J4" s="2798"/>
      <c r="K4" s="2798"/>
      <c r="L4" s="2798"/>
      <c r="M4" s="2798"/>
      <c r="N4" s="2798"/>
      <c r="O4" s="2798"/>
      <c r="P4" s="2798"/>
      <c r="Q4" s="2798"/>
      <c r="R4" s="2798"/>
      <c r="S4" s="2798"/>
      <c r="T4" s="2798"/>
      <c r="U4" s="2641" t="str">
        <f>+FINANC!G3</f>
        <v>Código: F-E-GIP-55</v>
      </c>
      <c r="V4" s="2028"/>
      <c r="W4" s="2029"/>
      <c r="Y4" s="2810" t="s">
        <v>1529</v>
      </c>
      <c r="Z4" s="2805"/>
      <c r="AA4" s="2804" t="s">
        <v>1545</v>
      </c>
      <c r="AB4" s="1694"/>
      <c r="AC4" s="1694"/>
      <c r="AD4" s="1694"/>
      <c r="AE4" s="1694"/>
      <c r="AF4" s="1694"/>
      <c r="AG4" s="1694"/>
      <c r="AH4" s="1694"/>
      <c r="AI4" s="1694"/>
      <c r="AJ4" s="1694"/>
      <c r="AK4" s="1694"/>
      <c r="AL4" s="1694"/>
      <c r="AM4" s="2805"/>
      <c r="AN4" s="2641" t="str">
        <f>+FINANC!G3</f>
        <v>Código: F-E-GIP-55</v>
      </c>
      <c r="AO4" s="2028"/>
      <c r="AP4" s="2029"/>
      <c r="AR4" s="2810" t="s">
        <v>1529</v>
      </c>
      <c r="AS4" s="2805"/>
      <c r="AT4" s="2797" t="s">
        <v>1545</v>
      </c>
      <c r="AU4" s="2798"/>
      <c r="AV4" s="2798"/>
      <c r="AW4" s="2798"/>
      <c r="AX4" s="2798"/>
      <c r="AY4" s="2798"/>
      <c r="AZ4" s="2798"/>
      <c r="BA4" s="2798"/>
      <c r="BB4" s="2798"/>
      <c r="BC4" s="2798"/>
      <c r="BD4" s="2798"/>
      <c r="BE4" s="2798"/>
      <c r="BF4" s="2798"/>
      <c r="BG4" s="2641" t="str">
        <f>+FINANC!G3</f>
        <v>Código: F-E-GIP-55</v>
      </c>
      <c r="BH4" s="2028"/>
      <c r="BI4" s="2029"/>
      <c r="BK4" s="2654" t="s">
        <v>1529</v>
      </c>
      <c r="BL4" s="2304"/>
      <c r="BM4" s="2300" t="s">
        <v>1531</v>
      </c>
      <c r="BN4" s="2300"/>
      <c r="BO4" s="2300"/>
      <c r="BP4" s="2300"/>
      <c r="BQ4" s="2300"/>
      <c r="BR4" s="2300"/>
      <c r="BS4" s="2300"/>
      <c r="BT4" s="2300"/>
      <c r="BU4" s="2300"/>
      <c r="BV4" s="2300"/>
      <c r="BW4" s="2300"/>
      <c r="BX4" s="2300"/>
      <c r="BY4" s="2651"/>
      <c r="BZ4" s="2642" t="str">
        <f>+FINANC!G3</f>
        <v>Código: F-E-GIP-55</v>
      </c>
      <c r="CA4" s="2643"/>
      <c r="CB4" s="2644"/>
      <c r="CD4" s="2637"/>
      <c r="CE4" s="2637"/>
      <c r="CF4" s="2637"/>
      <c r="CG4" s="2637"/>
      <c r="CH4" s="2637"/>
      <c r="CI4" s="2637"/>
      <c r="CJ4" s="2637"/>
      <c r="CK4" s="2637"/>
      <c r="CL4" s="2637"/>
      <c r="CM4" s="2637"/>
      <c r="CN4" s="2637"/>
      <c r="CO4" s="2637"/>
      <c r="CP4" s="2637"/>
      <c r="CQ4" s="2637"/>
      <c r="CR4" s="2637"/>
      <c r="CS4" s="2636"/>
      <c r="CT4" s="2635"/>
      <c r="CU4" s="2635"/>
      <c r="CW4" s="2637"/>
      <c r="CX4" s="2637"/>
      <c r="CY4" s="2637"/>
      <c r="CZ4" s="2637"/>
      <c r="DA4" s="2637"/>
      <c r="DB4" s="2637"/>
      <c r="DC4" s="2637"/>
      <c r="DD4" s="2637"/>
      <c r="DE4" s="2637"/>
      <c r="DF4" s="2637"/>
      <c r="DG4" s="2637"/>
      <c r="DH4" s="2637"/>
      <c r="DI4" s="2637"/>
      <c r="DJ4" s="2637"/>
      <c r="DK4" s="2637"/>
      <c r="DL4" s="2636"/>
      <c r="DM4" s="2635"/>
      <c r="DN4" s="2635"/>
    </row>
    <row r="5" spans="1:119" ht="16.5" customHeight="1" x14ac:dyDescent="0.2">
      <c r="B5" s="855"/>
      <c r="C5" s="466"/>
      <c r="D5" s="466"/>
      <c r="E5" s="467"/>
      <c r="W5" s="409"/>
      <c r="Y5" s="1606"/>
      <c r="Z5" s="1385"/>
      <c r="AA5" s="466"/>
      <c r="AB5" s="467"/>
      <c r="AP5" s="409"/>
      <c r="AR5" s="403"/>
      <c r="BI5" s="409"/>
      <c r="BK5" s="1609"/>
      <c r="BL5" s="991"/>
      <c r="BM5" s="991"/>
      <c r="BN5" s="991"/>
      <c r="BO5" s="991"/>
      <c r="BP5" s="991"/>
      <c r="BQ5" s="991"/>
      <c r="BR5" s="991"/>
      <c r="BS5" s="991"/>
      <c r="BT5" s="991"/>
      <c r="BU5" s="991"/>
      <c r="BV5" s="991"/>
      <c r="BW5" s="991"/>
      <c r="BX5" s="991"/>
      <c r="BY5" s="991"/>
      <c r="BZ5" s="991"/>
      <c r="CA5" s="991"/>
      <c r="CB5" s="992"/>
    </row>
    <row r="6" spans="1:119" s="483" customFormat="1" ht="33.75" customHeight="1" x14ac:dyDescent="0.2">
      <c r="B6" s="482"/>
      <c r="F6" s="2633" t="s">
        <v>1239</v>
      </c>
      <c r="G6" s="2633"/>
      <c r="H6" s="2639">
        <f>PROYECTO!B17</f>
        <v>0</v>
      </c>
      <c r="I6" s="2639"/>
      <c r="J6" s="2639"/>
      <c r="K6" s="2639"/>
      <c r="L6" s="2639"/>
      <c r="M6" s="2639"/>
      <c r="N6" s="2639"/>
      <c r="O6" s="2639"/>
      <c r="P6" s="2639"/>
      <c r="Q6" s="2639"/>
      <c r="R6" s="2639"/>
      <c r="S6" s="2639"/>
      <c r="T6" s="2639"/>
      <c r="U6" s="2639"/>
      <c r="V6" s="2639"/>
      <c r="W6" s="2640"/>
      <c r="Y6" s="2638" t="s">
        <v>1239</v>
      </c>
      <c r="Z6" s="2633"/>
      <c r="AA6" s="2639">
        <f>H6</f>
        <v>0</v>
      </c>
      <c r="AB6" s="2639"/>
      <c r="AC6" s="2639"/>
      <c r="AD6" s="2639"/>
      <c r="AE6" s="2639"/>
      <c r="AF6" s="2639"/>
      <c r="AG6" s="2639"/>
      <c r="AH6" s="2639"/>
      <c r="AI6" s="2639"/>
      <c r="AJ6" s="2639"/>
      <c r="AK6" s="2639"/>
      <c r="AL6" s="2639"/>
      <c r="AM6" s="2639"/>
      <c r="AN6" s="2639"/>
      <c r="AO6" s="2639"/>
      <c r="AP6" s="2640"/>
      <c r="AQ6"/>
      <c r="AR6" s="2638" t="s">
        <v>1239</v>
      </c>
      <c r="AS6" s="2633"/>
      <c r="AT6" s="2639">
        <f>PROYECTO!AN17</f>
        <v>0</v>
      </c>
      <c r="AU6" s="2639"/>
      <c r="AV6" s="2639"/>
      <c r="AW6" s="2639"/>
      <c r="AX6" s="2639"/>
      <c r="AY6" s="2639"/>
      <c r="AZ6" s="2639"/>
      <c r="BA6" s="2639"/>
      <c r="BB6" s="2639"/>
      <c r="BC6" s="2639"/>
      <c r="BD6" s="2639"/>
      <c r="BE6" s="2639"/>
      <c r="BF6" s="2639"/>
      <c r="BG6" s="2639"/>
      <c r="BH6" s="2639"/>
      <c r="BI6" s="2640"/>
      <c r="BJ6"/>
      <c r="BK6" s="2638" t="s">
        <v>1239</v>
      </c>
      <c r="BL6" s="2633"/>
      <c r="BM6" s="2639">
        <f>PROYECTO!BG17</f>
        <v>0</v>
      </c>
      <c r="BN6" s="2639"/>
      <c r="BO6" s="2639"/>
      <c r="BP6" s="2639"/>
      <c r="BQ6" s="2639"/>
      <c r="BR6" s="2639"/>
      <c r="BS6" s="2639"/>
      <c r="BT6" s="2639"/>
      <c r="BU6" s="2639"/>
      <c r="BV6" s="2639"/>
      <c r="BW6" s="2639"/>
      <c r="BX6" s="2639"/>
      <c r="BY6" s="2639"/>
      <c r="BZ6" s="2639"/>
      <c r="CA6" s="2639"/>
      <c r="CB6" s="2640"/>
      <c r="CC6"/>
      <c r="CD6" s="2633"/>
      <c r="CE6" s="2633"/>
      <c r="CF6" s="2634"/>
      <c r="CG6" s="2634"/>
      <c r="CH6" s="2634"/>
      <c r="CI6" s="2634"/>
      <c r="CJ6" s="2634"/>
      <c r="CK6" s="2634"/>
      <c r="CL6" s="2634"/>
      <c r="CM6" s="2634"/>
      <c r="CN6" s="2634"/>
      <c r="CO6" s="2634"/>
      <c r="CP6" s="2634"/>
      <c r="CQ6" s="2634"/>
      <c r="CR6" s="2634"/>
      <c r="CS6" s="2634"/>
      <c r="CT6" s="2634"/>
      <c r="CU6" s="2634"/>
      <c r="CV6"/>
      <c r="CW6" s="2633"/>
      <c r="CX6" s="2633"/>
      <c r="CY6" s="2634"/>
      <c r="CZ6" s="2634"/>
      <c r="DA6" s="2634"/>
      <c r="DB6" s="2634"/>
      <c r="DC6" s="2634"/>
      <c r="DD6" s="2634"/>
      <c r="DE6" s="2634"/>
      <c r="DF6" s="2634"/>
      <c r="DG6" s="2634"/>
      <c r="DH6" s="2634"/>
      <c r="DI6" s="2634"/>
      <c r="DJ6" s="2634"/>
      <c r="DK6" s="2634"/>
      <c r="DL6" s="2634"/>
      <c r="DM6" s="2634"/>
      <c r="DN6" s="2634"/>
    </row>
    <row r="7" spans="1:119" ht="12.75" customHeight="1" x14ac:dyDescent="0.2">
      <c r="B7" s="2813" t="s">
        <v>1173</v>
      </c>
      <c r="C7" s="2814"/>
      <c r="D7" s="2814"/>
      <c r="E7" s="2815">
        <v>1</v>
      </c>
      <c r="F7" s="1564"/>
      <c r="G7" s="1564"/>
      <c r="H7" s="1564"/>
      <c r="I7" s="1564"/>
      <c r="J7" s="1564"/>
      <c r="K7" s="1564"/>
      <c r="L7" s="1564"/>
      <c r="M7" s="1564"/>
      <c r="N7" s="1564"/>
      <c r="O7" s="1564"/>
      <c r="P7" s="1564"/>
      <c r="Q7" s="1564"/>
      <c r="R7" s="1564"/>
      <c r="S7" s="1564"/>
      <c r="T7" s="1564"/>
      <c r="U7" s="1564"/>
      <c r="V7" s="1564"/>
      <c r="W7" s="983"/>
      <c r="Y7" s="1607"/>
      <c r="Z7" s="1564"/>
      <c r="AA7" s="1564"/>
      <c r="AB7" s="1564"/>
      <c r="AC7" s="1564"/>
      <c r="AD7" s="1564"/>
      <c r="AE7" s="1564"/>
      <c r="AF7" s="1564"/>
      <c r="AG7" s="1564"/>
      <c r="AH7" s="1564"/>
      <c r="AI7" s="1564"/>
      <c r="AJ7" s="1564"/>
      <c r="AK7" s="1564"/>
      <c r="AL7" s="1564"/>
      <c r="AM7" s="1564"/>
      <c r="AN7" s="1564"/>
      <c r="AO7" s="1564"/>
      <c r="AP7" s="983"/>
      <c r="AQ7" s="483"/>
      <c r="AR7" s="1607"/>
      <c r="AS7" s="1564"/>
      <c r="AT7" s="1564"/>
      <c r="AU7" s="1564"/>
      <c r="AV7" s="1564"/>
      <c r="AW7" s="1564"/>
      <c r="AX7" s="1564"/>
      <c r="AY7" s="1564"/>
      <c r="AZ7" s="1564"/>
      <c r="BA7" s="1564"/>
      <c r="BB7" s="1564"/>
      <c r="BC7" s="1564"/>
      <c r="BD7" s="1564"/>
      <c r="BE7" s="1564"/>
      <c r="BF7" s="1564"/>
      <c r="BG7" s="1564"/>
      <c r="BH7" s="1564"/>
      <c r="BI7" s="983"/>
      <c r="BJ7" s="483"/>
      <c r="BK7" s="1607"/>
      <c r="BL7" s="1564"/>
      <c r="BM7" s="1564"/>
      <c r="BN7" s="1564"/>
      <c r="BO7" s="1564"/>
      <c r="BP7" s="1564"/>
      <c r="BQ7" s="1564"/>
      <c r="BR7" s="1564"/>
      <c r="BS7" s="1564"/>
      <c r="BT7" s="1564"/>
      <c r="BU7" s="1564"/>
      <c r="BV7" s="1564"/>
      <c r="BW7" s="1564"/>
      <c r="BX7" s="1564"/>
      <c r="BY7" s="1564"/>
      <c r="BZ7" s="1564"/>
      <c r="CA7" s="1564"/>
      <c r="CB7" s="983"/>
      <c r="CC7" s="483"/>
      <c r="CD7" s="878"/>
      <c r="CE7" s="878"/>
      <c r="CF7" s="878"/>
      <c r="CG7" s="878"/>
      <c r="CH7" s="878"/>
      <c r="CI7" s="878"/>
      <c r="CJ7" s="878"/>
      <c r="CK7" s="878"/>
      <c r="CL7" s="878"/>
      <c r="CM7" s="878"/>
      <c r="CN7" s="878"/>
      <c r="CO7" s="878"/>
      <c r="CP7" s="878"/>
      <c r="CQ7" s="878"/>
      <c r="CR7" s="878"/>
      <c r="CS7" s="878"/>
      <c r="CT7" s="878"/>
      <c r="CU7" s="878"/>
      <c r="CW7" s="878"/>
      <c r="CX7" s="878"/>
      <c r="CY7" s="878"/>
      <c r="CZ7" s="878"/>
      <c r="DA7" s="878"/>
      <c r="DB7" s="878"/>
      <c r="DC7" s="878"/>
      <c r="DD7" s="878"/>
      <c r="DE7" s="878"/>
      <c r="DF7" s="878"/>
      <c r="DG7" s="878"/>
      <c r="DH7" s="878"/>
      <c r="DI7" s="878"/>
      <c r="DJ7" s="878"/>
      <c r="DK7" s="878"/>
      <c r="DL7" s="878"/>
      <c r="DM7" s="878"/>
      <c r="DN7" s="878"/>
    </row>
    <row r="8" spans="1:119" ht="21" customHeight="1" x14ac:dyDescent="0.2">
      <c r="B8" s="2813"/>
      <c r="C8" s="2814"/>
      <c r="D8" s="2814"/>
      <c r="E8" s="2815"/>
      <c r="F8" s="1564"/>
      <c r="G8" s="1594" t="s">
        <v>294</v>
      </c>
      <c r="H8" s="2639">
        <f>OBJETIVOS!D8</f>
        <v>0</v>
      </c>
      <c r="I8" s="2639"/>
      <c r="J8" s="2639"/>
      <c r="K8" s="2639"/>
      <c r="L8" s="2639"/>
      <c r="M8" s="2639"/>
      <c r="N8" s="2639"/>
      <c r="O8" s="2639"/>
      <c r="P8" s="2639"/>
      <c r="Q8" s="2639"/>
      <c r="R8" s="2639"/>
      <c r="S8" s="2639"/>
      <c r="T8" s="2639"/>
      <c r="U8" s="2639"/>
      <c r="V8" s="2639"/>
      <c r="W8" s="2640"/>
      <c r="Y8" s="1607"/>
      <c r="Z8" s="1594" t="s">
        <v>294</v>
      </c>
      <c r="AA8" s="2639">
        <f>H8</f>
        <v>0</v>
      </c>
      <c r="AB8" s="2639"/>
      <c r="AC8" s="2639"/>
      <c r="AD8" s="2639"/>
      <c r="AE8" s="2639"/>
      <c r="AF8" s="2639"/>
      <c r="AG8" s="2639"/>
      <c r="AH8" s="2639"/>
      <c r="AI8" s="2639"/>
      <c r="AJ8" s="2639"/>
      <c r="AK8" s="2639"/>
      <c r="AL8" s="2639"/>
      <c r="AM8" s="2639"/>
      <c r="AN8" s="2639"/>
      <c r="AO8" s="2639"/>
      <c r="AP8" s="2640"/>
      <c r="AR8" s="1607"/>
      <c r="AS8" s="1594" t="s">
        <v>294</v>
      </c>
      <c r="AT8" s="2639">
        <f>OBJETIVOS!AP8</f>
        <v>0</v>
      </c>
      <c r="AU8" s="2639"/>
      <c r="AV8" s="2639"/>
      <c r="AW8" s="2639"/>
      <c r="AX8" s="2639"/>
      <c r="AY8" s="2639"/>
      <c r="AZ8" s="2639"/>
      <c r="BA8" s="2639"/>
      <c r="BB8" s="2639"/>
      <c r="BC8" s="2639"/>
      <c r="BD8" s="2639"/>
      <c r="BE8" s="2639"/>
      <c r="BF8" s="2639"/>
      <c r="BG8" s="2639"/>
      <c r="BH8" s="2639"/>
      <c r="BI8" s="2640"/>
      <c r="BK8" s="1607"/>
      <c r="BL8" s="1594" t="s">
        <v>294</v>
      </c>
      <c r="BM8" s="2639">
        <f>OBJETIVOS!BI8</f>
        <v>0</v>
      </c>
      <c r="BN8" s="2639"/>
      <c r="BO8" s="2639"/>
      <c r="BP8" s="2639"/>
      <c r="BQ8" s="2639"/>
      <c r="BR8" s="2639"/>
      <c r="BS8" s="2639"/>
      <c r="BT8" s="2639"/>
      <c r="BU8" s="2639"/>
      <c r="BV8" s="2639"/>
      <c r="BW8" s="2639"/>
      <c r="BX8" s="2639"/>
      <c r="BY8" s="2639"/>
      <c r="BZ8" s="2639"/>
      <c r="CA8" s="2639"/>
      <c r="CB8" s="2640"/>
      <c r="CD8" s="878"/>
      <c r="CE8" s="1133"/>
      <c r="CF8" s="2634"/>
      <c r="CG8" s="2634"/>
      <c r="CH8" s="2634"/>
      <c r="CI8" s="2634"/>
      <c r="CJ8" s="2634"/>
      <c r="CK8" s="2634"/>
      <c r="CL8" s="2634"/>
      <c r="CM8" s="2634"/>
      <c r="CN8" s="2634"/>
      <c r="CO8" s="2634"/>
      <c r="CP8" s="2634"/>
      <c r="CQ8" s="2634"/>
      <c r="CR8" s="2634"/>
      <c r="CS8" s="2634"/>
      <c r="CT8" s="2634"/>
      <c r="CU8" s="2634"/>
      <c r="CW8" s="878"/>
      <c r="CX8" s="1133"/>
      <c r="CY8" s="2634"/>
      <c r="CZ8" s="2634"/>
      <c r="DA8" s="2634"/>
      <c r="DB8" s="2634"/>
      <c r="DC8" s="2634"/>
      <c r="DD8" s="2634"/>
      <c r="DE8" s="2634"/>
      <c r="DF8" s="2634"/>
      <c r="DG8" s="2634"/>
      <c r="DH8" s="2634"/>
      <c r="DI8" s="2634"/>
      <c r="DJ8" s="2634"/>
      <c r="DK8" s="2634"/>
      <c r="DL8" s="2634"/>
      <c r="DM8" s="2634"/>
      <c r="DN8" s="2634"/>
    </row>
    <row r="9" spans="1:119" ht="16.5" customHeight="1" x14ac:dyDescent="0.2">
      <c r="B9" s="403"/>
      <c r="F9" s="1564"/>
      <c r="G9" s="1564"/>
      <c r="H9" s="1564"/>
      <c r="I9" s="1564"/>
      <c r="J9" s="1564"/>
      <c r="K9" s="1564"/>
      <c r="L9" s="1564"/>
      <c r="M9" s="1564"/>
      <c r="N9" s="1564"/>
      <c r="O9" s="1564"/>
      <c r="P9" s="1564"/>
      <c r="Q9" s="1564"/>
      <c r="R9" s="1564"/>
      <c r="S9" s="1564"/>
      <c r="T9" s="1564"/>
      <c r="U9" s="1564"/>
      <c r="V9" s="1564"/>
      <c r="W9" s="983"/>
      <c r="Y9" s="1607"/>
      <c r="Z9" s="1564"/>
      <c r="AA9" s="1564"/>
      <c r="AB9" s="1564"/>
      <c r="AC9" s="1564"/>
      <c r="AD9" s="1564"/>
      <c r="AE9" s="1564"/>
      <c r="AF9" s="1564"/>
      <c r="AG9" s="1564"/>
      <c r="AH9" s="1564"/>
      <c r="AI9" s="1564"/>
      <c r="AJ9" s="1564"/>
      <c r="AK9" s="1564"/>
      <c r="AL9" s="1564"/>
      <c r="AM9" s="1564"/>
      <c r="AN9" s="1564"/>
      <c r="AO9" s="1564"/>
      <c r="AP9" s="983"/>
      <c r="AR9" s="1607"/>
      <c r="AS9" s="1564"/>
      <c r="AT9" s="1564"/>
      <c r="AU9" s="1564"/>
      <c r="AV9" s="1564"/>
      <c r="AW9" s="1564"/>
      <c r="AX9" s="1564"/>
      <c r="AY9" s="1564"/>
      <c r="AZ9" s="1564"/>
      <c r="BA9" s="1564"/>
      <c r="BB9" s="1564"/>
      <c r="BC9" s="1564"/>
      <c r="BD9" s="1564"/>
      <c r="BE9" s="1564"/>
      <c r="BF9" s="1564"/>
      <c r="BG9" s="1564"/>
      <c r="BH9" s="1564"/>
      <c r="BI9" s="983"/>
      <c r="BK9" s="1607"/>
      <c r="BL9" s="1564"/>
      <c r="BM9" s="1564"/>
      <c r="BN9" s="1564"/>
      <c r="BO9" s="1564"/>
      <c r="BP9" s="1564"/>
      <c r="BQ9" s="1564"/>
      <c r="BR9" s="1564"/>
      <c r="BS9" s="1564"/>
      <c r="BT9" s="1564"/>
      <c r="BU9" s="1564"/>
      <c r="BV9" s="1564"/>
      <c r="BW9" s="1564"/>
      <c r="BX9" s="1564"/>
      <c r="BY9" s="1564"/>
      <c r="BZ9" s="1564"/>
      <c r="CA9" s="1564"/>
      <c r="CB9" s="983"/>
      <c r="CD9" s="878"/>
      <c r="CE9" s="878"/>
      <c r="CF9" s="878"/>
      <c r="CG9" s="878"/>
      <c r="CH9" s="878"/>
      <c r="CI9" s="878"/>
      <c r="CJ9" s="878"/>
      <c r="CK9" s="878"/>
      <c r="CL9" s="878"/>
      <c r="CM9" s="878"/>
      <c r="CN9" s="878"/>
      <c r="CO9" s="878"/>
      <c r="CP9" s="878"/>
      <c r="CQ9" s="878"/>
      <c r="CR9" s="878"/>
      <c r="CS9" s="878"/>
      <c r="CT9" s="878"/>
      <c r="CU9" s="878"/>
      <c r="CW9" s="878"/>
      <c r="CX9" s="878"/>
      <c r="CY9" s="878"/>
      <c r="CZ9" s="878"/>
      <c r="DA9" s="878"/>
      <c r="DB9" s="878"/>
      <c r="DC9" s="878"/>
      <c r="DD9" s="878"/>
      <c r="DE9" s="878"/>
      <c r="DF9" s="878"/>
      <c r="DG9" s="878"/>
      <c r="DH9" s="878"/>
      <c r="DI9" s="878"/>
      <c r="DJ9" s="878"/>
      <c r="DK9" s="878"/>
      <c r="DL9" s="878"/>
      <c r="DM9" s="878"/>
      <c r="DN9" s="878"/>
    </row>
    <row r="10" spans="1:119" ht="16.5" customHeight="1" x14ac:dyDescent="0.2">
      <c r="A10" s="408"/>
      <c r="B10" s="981"/>
      <c r="C10" s="408"/>
      <c r="D10" s="408"/>
      <c r="E10" s="408"/>
      <c r="F10" s="1564"/>
      <c r="G10" s="1595" t="s">
        <v>1170</v>
      </c>
      <c r="H10" s="2390">
        <f>OBJETIVOS!D10</f>
        <v>0</v>
      </c>
      <c r="I10" s="2390"/>
      <c r="J10" s="2390"/>
      <c r="K10" s="2390"/>
      <c r="L10" s="2390"/>
      <c r="M10" s="2390"/>
      <c r="N10" s="2390"/>
      <c r="O10" s="2390"/>
      <c r="P10" s="2390"/>
      <c r="Q10" s="2390"/>
      <c r="R10" s="2390"/>
      <c r="S10" s="2390"/>
      <c r="T10" s="2390"/>
      <c r="U10" s="2390"/>
      <c r="V10" s="2390"/>
      <c r="W10" s="2391"/>
      <c r="X10" s="408"/>
      <c r="Y10" s="1607"/>
      <c r="Z10" s="1595" t="s">
        <v>1170</v>
      </c>
      <c r="AA10" s="2390">
        <f>H10</f>
        <v>0</v>
      </c>
      <c r="AB10" s="2390"/>
      <c r="AC10" s="2390"/>
      <c r="AD10" s="2390"/>
      <c r="AE10" s="2390"/>
      <c r="AF10" s="2390"/>
      <c r="AG10" s="2390"/>
      <c r="AH10" s="2390"/>
      <c r="AI10" s="2390"/>
      <c r="AJ10" s="2390"/>
      <c r="AK10" s="2390"/>
      <c r="AL10" s="2390"/>
      <c r="AM10" s="2390"/>
      <c r="AN10" s="2390"/>
      <c r="AO10" s="2390"/>
      <c r="AP10" s="2391"/>
      <c r="AR10" s="1607"/>
      <c r="AS10" s="1595" t="s">
        <v>1170</v>
      </c>
      <c r="AT10" s="2390">
        <f>OBJETIVOS!AP10</f>
        <v>0</v>
      </c>
      <c r="AU10" s="2390"/>
      <c r="AV10" s="2390"/>
      <c r="AW10" s="2390"/>
      <c r="AX10" s="2390"/>
      <c r="AY10" s="2390"/>
      <c r="AZ10" s="2390"/>
      <c r="BA10" s="2390"/>
      <c r="BB10" s="2390"/>
      <c r="BC10" s="2390"/>
      <c r="BD10" s="2390"/>
      <c r="BE10" s="2390"/>
      <c r="BF10" s="2390"/>
      <c r="BG10" s="2390"/>
      <c r="BH10" s="2390"/>
      <c r="BI10" s="2391"/>
      <c r="BK10" s="1607"/>
      <c r="BL10" s="1595" t="s">
        <v>1170</v>
      </c>
      <c r="BM10" s="2390">
        <f>OBJETIVOS!BI10</f>
        <v>0</v>
      </c>
      <c r="BN10" s="2390"/>
      <c r="BO10" s="2390"/>
      <c r="BP10" s="2390"/>
      <c r="BQ10" s="2390"/>
      <c r="BR10" s="2390"/>
      <c r="BS10" s="2390"/>
      <c r="BT10" s="2390"/>
      <c r="BU10" s="2390"/>
      <c r="BV10" s="2390"/>
      <c r="BW10" s="2390"/>
      <c r="BX10" s="2390"/>
      <c r="BY10" s="2390"/>
      <c r="BZ10" s="2390"/>
      <c r="CA10" s="2390"/>
      <c r="CB10" s="2391"/>
      <c r="CD10" s="878"/>
      <c r="CE10" s="169"/>
      <c r="CF10" s="2793"/>
      <c r="CG10" s="2793"/>
      <c r="CH10" s="2793"/>
      <c r="CI10" s="2793"/>
      <c r="CJ10" s="2793"/>
      <c r="CK10" s="2793"/>
      <c r="CL10" s="2793"/>
      <c r="CM10" s="2793"/>
      <c r="CN10" s="2793"/>
      <c r="CO10" s="2793"/>
      <c r="CP10" s="2793"/>
      <c r="CQ10" s="2793"/>
      <c r="CR10" s="2793"/>
      <c r="CS10" s="2793"/>
      <c r="CT10" s="2793"/>
      <c r="CU10" s="2793"/>
      <c r="CW10" s="878"/>
      <c r="CX10" s="169"/>
      <c r="CY10" s="2793"/>
      <c r="CZ10" s="2793"/>
      <c r="DA10" s="2793"/>
      <c r="DB10" s="2793"/>
      <c r="DC10" s="2793"/>
      <c r="DD10" s="2793"/>
      <c r="DE10" s="2793"/>
      <c r="DF10" s="2793"/>
      <c r="DG10" s="2793"/>
      <c r="DH10" s="2793"/>
      <c r="DI10" s="2793"/>
      <c r="DJ10" s="2793"/>
      <c r="DK10" s="2793"/>
      <c r="DL10" s="2793"/>
      <c r="DM10" s="2793"/>
      <c r="DN10" s="2793"/>
      <c r="DO10" s="408"/>
    </row>
    <row r="11" spans="1:119" ht="16.5" customHeight="1" x14ac:dyDescent="0.2">
      <c r="A11" s="408"/>
      <c r="B11" s="2811" t="s">
        <v>1405</v>
      </c>
      <c r="C11" s="2812"/>
      <c r="D11" s="2812"/>
      <c r="E11" s="2812"/>
      <c r="F11" s="1596"/>
      <c r="G11" s="1596"/>
      <c r="H11" s="1596"/>
      <c r="J11" s="1597"/>
      <c r="K11" s="1597"/>
      <c r="L11" s="1597"/>
      <c r="O11" s="1598"/>
      <c r="V11" s="1599"/>
      <c r="W11" s="409"/>
      <c r="X11" s="408"/>
      <c r="Y11" s="1608"/>
      <c r="Z11" s="1596"/>
      <c r="AA11" s="1596"/>
      <c r="AC11" s="1597"/>
      <c r="AD11" s="1597"/>
      <c r="AE11" s="1597"/>
      <c r="AH11" s="1598"/>
      <c r="AO11" s="1599"/>
      <c r="AP11" s="409"/>
      <c r="AQ11" s="408"/>
      <c r="AR11" s="1608"/>
      <c r="AS11" s="1596"/>
      <c r="AT11" s="1596"/>
      <c r="AV11" s="1597"/>
      <c r="AW11" s="1597"/>
      <c r="AX11" s="1597"/>
      <c r="BA11" s="1598"/>
      <c r="BH11" s="1599"/>
      <c r="BI11" s="409"/>
      <c r="BJ11" s="408"/>
      <c r="BK11" s="1608"/>
      <c r="BL11" s="1596"/>
      <c r="BM11" s="1596"/>
      <c r="BO11" s="1597"/>
      <c r="BP11" s="1597"/>
      <c r="BQ11" s="1597"/>
      <c r="BT11" s="1598"/>
      <c r="CA11" s="1599"/>
      <c r="CB11" s="409"/>
      <c r="CC11" s="408"/>
      <c r="CD11" s="1134"/>
      <c r="CE11" s="1134"/>
      <c r="CF11" s="1134"/>
      <c r="CH11" s="1135"/>
      <c r="CI11" s="1135"/>
      <c r="CJ11" s="1135"/>
      <c r="CM11" s="485"/>
      <c r="CT11" s="1136"/>
      <c r="CV11" s="408"/>
      <c r="CW11" s="1134"/>
      <c r="CX11" s="1134"/>
      <c r="CY11" s="1134"/>
      <c r="DA11" s="1135"/>
      <c r="DB11" s="1135"/>
      <c r="DC11" s="1135"/>
      <c r="DF11" s="485"/>
      <c r="DM11" s="1136"/>
      <c r="DO11" s="408"/>
    </row>
    <row r="12" spans="1:119" ht="16.5" customHeight="1" x14ac:dyDescent="0.2">
      <c r="B12" s="403"/>
      <c r="C12" s="2794"/>
      <c r="D12" s="2794"/>
      <c r="G12" s="854" t="s">
        <v>1404</v>
      </c>
      <c r="H12" s="1600">
        <f>+C12</f>
        <v>0</v>
      </c>
      <c r="I12" s="1601">
        <f>CRONOGRAMA!H14</f>
        <v>2018</v>
      </c>
      <c r="J12" s="1602" t="s">
        <v>79</v>
      </c>
      <c r="K12" s="1603" t="s">
        <v>421</v>
      </c>
      <c r="L12" s="1604">
        <v>2013</v>
      </c>
      <c r="M12" s="2786" t="s">
        <v>1312</v>
      </c>
      <c r="N12" s="2786"/>
      <c r="O12" s="2786"/>
      <c r="P12" s="2787">
        <v>41090</v>
      </c>
      <c r="Q12" s="2787"/>
      <c r="R12" s="2787"/>
      <c r="S12" s="2677" t="s">
        <v>1257</v>
      </c>
      <c r="T12" s="2677"/>
      <c r="U12" s="2790" t="s">
        <v>1258</v>
      </c>
      <c r="V12" s="2790"/>
      <c r="W12" s="2791"/>
      <c r="Y12" s="1608"/>
      <c r="Z12" s="854" t="s">
        <v>1404</v>
      </c>
      <c r="AA12" s="1610" t="str">
        <f>+VLOOKUP(K12,$G$247:$H$258,2,0)</f>
        <v>Abril</v>
      </c>
      <c r="AB12" s="1601">
        <f>+IF(K12="Diciembre",L12+1,L12)</f>
        <v>2013</v>
      </c>
      <c r="AC12" s="1602" t="s">
        <v>79</v>
      </c>
      <c r="AD12" s="1603" t="str">
        <f>+IF(AA12=$H$247,$G$248,IF(AA12=$H$248,$G$249,IF(AA12=$H$249,$G$250,IF(AA12=$H$250,$G$247,0))))</f>
        <v>Junio</v>
      </c>
      <c r="AE12" s="1601">
        <f>+IF(AA12="Diciembre",AB12+1,AB12)</f>
        <v>2013</v>
      </c>
      <c r="AF12" s="2786" t="s">
        <v>1312</v>
      </c>
      <c r="AG12" s="2786"/>
      <c r="AH12" s="2786"/>
      <c r="AI12" s="2787"/>
      <c r="AJ12" s="2787"/>
      <c r="AK12" s="2787"/>
      <c r="AL12" s="2677" t="s">
        <v>1257</v>
      </c>
      <c r="AM12" s="2677"/>
      <c r="AN12" s="2788" t="s">
        <v>1258</v>
      </c>
      <c r="AO12" s="2788"/>
      <c r="AP12" s="2789"/>
      <c r="AQ12" s="408"/>
      <c r="AR12" s="1608"/>
      <c r="AS12" s="854" t="s">
        <v>1404</v>
      </c>
      <c r="AT12" s="1610" t="str">
        <f>+VLOOKUP(AD12,$G$247:$H$258,2,0)</f>
        <v>Julio</v>
      </c>
      <c r="AU12" s="1601">
        <f>+IF(AD12="Diciembre",AE12+1,AE12)</f>
        <v>2013</v>
      </c>
      <c r="AV12" s="1602" t="s">
        <v>79</v>
      </c>
      <c r="AW12" s="1603" t="str">
        <f>+IF(AT12=$H$247,$G$248,IF(AT12=$H$248,$G$249,IF(AT12=$H$249,$G$250,IF(AT12=$H$250,$G$247,0))))</f>
        <v>Septiembre</v>
      </c>
      <c r="AX12" s="1601">
        <f>+IF(AT12="Diciembre",AU12+1,AU12)</f>
        <v>2013</v>
      </c>
      <c r="AY12" s="2786" t="s">
        <v>1312</v>
      </c>
      <c r="AZ12" s="2786"/>
      <c r="BA12" s="2786"/>
      <c r="BB12" s="2787"/>
      <c r="BC12" s="2787"/>
      <c r="BD12" s="2787"/>
      <c r="BE12" s="2677" t="s">
        <v>1257</v>
      </c>
      <c r="BF12" s="2677"/>
      <c r="BG12" s="2788" t="s">
        <v>1258</v>
      </c>
      <c r="BH12" s="2788"/>
      <c r="BI12" s="2789"/>
      <c r="BJ12" s="408"/>
      <c r="BK12" s="1608"/>
      <c r="BL12" s="854" t="s">
        <v>1404</v>
      </c>
      <c r="BM12" s="1610" t="str">
        <f>+VLOOKUP(AW12,$G$247:$H$258,2,0)</f>
        <v>Octubre</v>
      </c>
      <c r="BN12" s="1601">
        <f>+IF(AW12="Diciembre",AX12+1,AX12)</f>
        <v>2013</v>
      </c>
      <c r="BO12" s="1602" t="s">
        <v>79</v>
      </c>
      <c r="BP12" s="1603" t="str">
        <f>+IF(BM12=$H$247,$G$248,IF(BM12=$H$248,$G$249,IF(BM12=$H$249,$G$250,IF(BM12=$H$250,$G$247,0))))</f>
        <v>Diciembre</v>
      </c>
      <c r="BQ12" s="1601">
        <f>+IF(BM12="Diciembre",BN12+1,BN12)</f>
        <v>2013</v>
      </c>
      <c r="BR12" s="2786" t="s">
        <v>1312</v>
      </c>
      <c r="BS12" s="2786"/>
      <c r="BT12" s="2786"/>
      <c r="BU12" s="2787"/>
      <c r="BV12" s="2787"/>
      <c r="BW12" s="2787"/>
      <c r="BX12" s="2677" t="s">
        <v>1257</v>
      </c>
      <c r="BY12" s="2677"/>
      <c r="BZ12" s="2788" t="s">
        <v>1259</v>
      </c>
      <c r="CA12" s="2788"/>
      <c r="CB12" s="2789"/>
      <c r="CC12" s="408"/>
      <c r="CD12" s="1134"/>
      <c r="CE12" s="1137"/>
      <c r="CF12" s="1138"/>
      <c r="CG12" s="1139"/>
      <c r="CH12" s="468"/>
      <c r="CI12" s="1140"/>
      <c r="CJ12" s="1139"/>
      <c r="CK12" s="2675"/>
      <c r="CL12" s="2675"/>
      <c r="CM12" s="2675"/>
      <c r="CN12" s="2795"/>
      <c r="CO12" s="2795"/>
      <c r="CP12" s="2795"/>
      <c r="CQ12" s="2677"/>
      <c r="CR12" s="2677"/>
      <c r="CS12" s="2792"/>
      <c r="CT12" s="2792"/>
      <c r="CU12" s="2792"/>
      <c r="CV12" s="408"/>
      <c r="CW12" s="1134"/>
      <c r="CX12" s="1137"/>
      <c r="CY12" s="1138"/>
      <c r="CZ12" s="1139"/>
      <c r="DA12" s="468"/>
      <c r="DB12" s="1140"/>
      <c r="DC12" s="1139"/>
      <c r="DD12" s="2675"/>
      <c r="DE12" s="2675"/>
      <c r="DF12" s="2675"/>
      <c r="DG12" s="2795"/>
      <c r="DH12" s="2795"/>
      <c r="DI12" s="2795"/>
      <c r="DJ12" s="2677"/>
      <c r="DK12" s="2677"/>
      <c r="DL12" s="2792"/>
      <c r="DM12" s="2792"/>
      <c r="DN12" s="2792"/>
    </row>
    <row r="13" spans="1:119" ht="6.75" customHeight="1" thickBot="1" x14ac:dyDescent="0.25">
      <c r="A13" s="450"/>
      <c r="B13" s="982"/>
      <c r="C13" s="450"/>
      <c r="D13" s="450"/>
      <c r="E13" s="450"/>
      <c r="F13" s="466"/>
      <c r="G13" s="466"/>
      <c r="H13" s="466"/>
      <c r="I13" s="467"/>
      <c r="J13" s="467"/>
      <c r="K13" s="467"/>
      <c r="L13" s="467"/>
      <c r="M13" s="468"/>
      <c r="N13" s="468"/>
      <c r="O13" s="468"/>
      <c r="P13" s="468"/>
      <c r="Q13" s="468"/>
      <c r="R13" s="468"/>
      <c r="S13" s="468"/>
      <c r="T13" s="874"/>
      <c r="U13" s="874"/>
      <c r="V13" s="874"/>
      <c r="W13" s="875"/>
      <c r="X13" s="451"/>
      <c r="Y13" s="855"/>
      <c r="Z13" s="466"/>
      <c r="AA13" s="466"/>
      <c r="AB13" s="467"/>
      <c r="AC13" s="467"/>
      <c r="AD13" s="467"/>
      <c r="AE13" s="467"/>
      <c r="AF13" s="468"/>
      <c r="AG13" s="468"/>
      <c r="AH13" s="468"/>
      <c r="AI13" s="468"/>
      <c r="AJ13" s="468"/>
      <c r="AK13" s="468"/>
      <c r="AL13" s="468"/>
      <c r="AM13" s="874"/>
      <c r="AN13" s="874"/>
      <c r="AO13" s="874"/>
      <c r="AP13" s="875"/>
      <c r="AR13" s="855"/>
      <c r="AS13" s="466"/>
      <c r="AT13" s="466"/>
      <c r="AU13" s="467"/>
      <c r="AV13" s="467"/>
      <c r="AW13" s="467"/>
      <c r="AX13" s="467"/>
      <c r="AY13" s="468"/>
      <c r="AZ13" s="468"/>
      <c r="BA13" s="468"/>
      <c r="BB13" s="468"/>
      <c r="BC13" s="468"/>
      <c r="BD13" s="468"/>
      <c r="BE13" s="468"/>
      <c r="BF13" s="874"/>
      <c r="BG13" s="874"/>
      <c r="BH13" s="874"/>
      <c r="BI13" s="875"/>
      <c r="BK13" s="855"/>
      <c r="BL13" s="466"/>
      <c r="BM13" s="466"/>
      <c r="BN13" s="467"/>
      <c r="BO13" s="467"/>
      <c r="BP13" s="467"/>
      <c r="BQ13" s="467"/>
      <c r="BR13" s="468"/>
      <c r="BS13" s="468"/>
      <c r="BT13" s="468"/>
      <c r="BU13" s="468"/>
      <c r="BV13" s="468"/>
      <c r="BW13" s="468"/>
      <c r="BX13" s="468"/>
      <c r="BY13" s="874"/>
      <c r="BZ13" s="874"/>
      <c r="CA13" s="874"/>
      <c r="CB13" s="875"/>
      <c r="CD13" s="466"/>
      <c r="CE13" s="466"/>
      <c r="CF13" s="466"/>
      <c r="CG13" s="467"/>
      <c r="CH13" s="467"/>
      <c r="CI13" s="467"/>
      <c r="CJ13" s="467"/>
      <c r="CK13" s="468"/>
      <c r="CL13" s="468"/>
      <c r="CM13" s="468"/>
      <c r="CN13" s="468"/>
      <c r="CO13" s="468"/>
      <c r="CP13" s="468"/>
      <c r="CQ13" s="468"/>
      <c r="CR13" s="874"/>
      <c r="CS13" s="874"/>
      <c r="CT13" s="874"/>
      <c r="CU13" s="874"/>
      <c r="CW13" s="466"/>
      <c r="CX13" s="466"/>
      <c r="CY13" s="466"/>
      <c r="CZ13" s="467"/>
      <c r="DA13" s="467"/>
      <c r="DB13" s="467"/>
      <c r="DC13" s="467"/>
      <c r="DD13" s="468"/>
      <c r="DE13" s="468"/>
      <c r="DF13" s="468"/>
      <c r="DG13" s="468"/>
      <c r="DH13" s="468"/>
      <c r="DI13" s="468"/>
      <c r="DJ13" s="468"/>
      <c r="DK13" s="874"/>
      <c r="DL13" s="874"/>
      <c r="DM13" s="874"/>
      <c r="DN13" s="874"/>
      <c r="DO13" s="451"/>
    </row>
    <row r="14" spans="1:119" ht="21.75" customHeight="1" thickBot="1" x14ac:dyDescent="0.25">
      <c r="B14" s="2799"/>
      <c r="C14" s="2800"/>
      <c r="D14" s="2800"/>
      <c r="E14" s="2801"/>
      <c r="F14" s="2782" t="s">
        <v>1313</v>
      </c>
      <c r="G14" s="2783"/>
      <c r="H14" s="2783"/>
      <c r="I14" s="2783"/>
      <c r="J14" s="2783"/>
      <c r="K14" s="2783"/>
      <c r="L14" s="2783"/>
      <c r="M14" s="2783"/>
      <c r="N14" s="2783"/>
      <c r="O14" s="2783"/>
      <c r="P14" s="2783"/>
      <c r="Q14" s="2783"/>
      <c r="R14" s="2783"/>
      <c r="S14" s="2783"/>
      <c r="T14" s="2783"/>
      <c r="U14" s="2783"/>
      <c r="V14" s="2783"/>
      <c r="W14" s="2784"/>
      <c r="Y14" s="2779" t="s">
        <v>1240</v>
      </c>
      <c r="Z14" s="2780"/>
      <c r="AA14" s="2780"/>
      <c r="AB14" s="2780"/>
      <c r="AC14" s="2780"/>
      <c r="AD14" s="2780"/>
      <c r="AE14" s="2780"/>
      <c r="AF14" s="2780"/>
      <c r="AG14" s="2780"/>
      <c r="AH14" s="2780"/>
      <c r="AI14" s="2780"/>
      <c r="AJ14" s="2780"/>
      <c r="AK14" s="2780"/>
      <c r="AL14" s="2780"/>
      <c r="AM14" s="2780"/>
      <c r="AN14" s="2780"/>
      <c r="AO14" s="2780"/>
      <c r="AP14" s="2781"/>
      <c r="AQ14" s="451"/>
      <c r="AR14" s="2776" t="s">
        <v>1240</v>
      </c>
      <c r="AS14" s="2777"/>
      <c r="AT14" s="2777"/>
      <c r="AU14" s="2777"/>
      <c r="AV14" s="2777"/>
      <c r="AW14" s="2777"/>
      <c r="AX14" s="2777"/>
      <c r="AY14" s="2777"/>
      <c r="AZ14" s="2777"/>
      <c r="BA14" s="2777"/>
      <c r="BB14" s="2777"/>
      <c r="BC14" s="2777"/>
      <c r="BD14" s="2777"/>
      <c r="BE14" s="2777"/>
      <c r="BF14" s="2777"/>
      <c r="BG14" s="2777"/>
      <c r="BH14" s="2777"/>
      <c r="BI14" s="2778"/>
      <c r="BJ14" s="451"/>
      <c r="BK14" s="2782" t="s">
        <v>1240</v>
      </c>
      <c r="BL14" s="2783"/>
      <c r="BM14" s="2783"/>
      <c r="BN14" s="2783"/>
      <c r="BO14" s="2783"/>
      <c r="BP14" s="2783"/>
      <c r="BQ14" s="2783"/>
      <c r="BR14" s="2783"/>
      <c r="BS14" s="2783"/>
      <c r="BT14" s="2783"/>
      <c r="BU14" s="2783"/>
      <c r="BV14" s="2783"/>
      <c r="BW14" s="2783"/>
      <c r="BX14" s="2783"/>
      <c r="BY14" s="2783"/>
      <c r="BZ14" s="2783"/>
      <c r="CA14" s="2783"/>
      <c r="CB14" s="2784"/>
      <c r="CC14" s="451"/>
      <c r="CD14" s="2785"/>
      <c r="CE14" s="2785"/>
      <c r="CF14" s="2785"/>
      <c r="CG14" s="2785"/>
      <c r="CH14" s="2785"/>
      <c r="CI14" s="2785"/>
      <c r="CJ14" s="2785"/>
      <c r="CK14" s="2785"/>
      <c r="CL14" s="2785"/>
      <c r="CM14" s="2785"/>
      <c r="CN14" s="2785"/>
      <c r="CO14" s="2785"/>
      <c r="CP14" s="2785"/>
      <c r="CQ14" s="2785"/>
      <c r="CR14" s="2785"/>
      <c r="CS14" s="2785"/>
      <c r="CT14" s="2785"/>
      <c r="CU14" s="2785"/>
      <c r="CV14" s="451"/>
      <c r="CW14" s="2785"/>
      <c r="CX14" s="2785"/>
      <c r="CY14" s="2785"/>
      <c r="CZ14" s="2785"/>
      <c r="DA14" s="2785"/>
      <c r="DB14" s="2785"/>
      <c r="DC14" s="2785"/>
      <c r="DD14" s="2785"/>
      <c r="DE14" s="2785"/>
      <c r="DF14" s="2785"/>
      <c r="DG14" s="2785"/>
      <c r="DH14" s="2785"/>
      <c r="DI14" s="2785"/>
      <c r="DJ14" s="2785"/>
      <c r="DK14" s="2785"/>
      <c r="DL14" s="2785"/>
      <c r="DM14" s="2785"/>
      <c r="DN14" s="2785"/>
    </row>
    <row r="15" spans="1:119" ht="15.75" customHeight="1" x14ac:dyDescent="0.2">
      <c r="A15" s="1"/>
      <c r="B15" s="2717" t="s">
        <v>60</v>
      </c>
      <c r="C15" s="2730"/>
      <c r="D15" s="2730"/>
      <c r="E15" s="2718"/>
      <c r="F15" s="2717" t="s">
        <v>353</v>
      </c>
      <c r="G15" s="2718"/>
      <c r="H15" s="2721" t="s">
        <v>5</v>
      </c>
      <c r="I15" s="2723" t="s">
        <v>298</v>
      </c>
      <c r="J15" s="2724"/>
      <c r="K15" s="2725" t="s">
        <v>1161</v>
      </c>
      <c r="L15" s="2727" t="s">
        <v>1162</v>
      </c>
      <c r="M15" s="2728"/>
      <c r="N15" s="2729"/>
      <c r="O15" s="2717" t="s">
        <v>63</v>
      </c>
      <c r="P15" s="2730"/>
      <c r="Q15" s="2730"/>
      <c r="R15" s="2730"/>
      <c r="S15" s="2730"/>
      <c r="T15" s="2730"/>
      <c r="U15" s="2730"/>
      <c r="V15" s="2730"/>
      <c r="W15" s="2718"/>
      <c r="X15" s="1"/>
      <c r="Y15" s="2717" t="s">
        <v>353</v>
      </c>
      <c r="Z15" s="2718"/>
      <c r="AA15" s="2721" t="s">
        <v>5</v>
      </c>
      <c r="AB15" s="2723" t="s">
        <v>298</v>
      </c>
      <c r="AC15" s="2724"/>
      <c r="AD15" s="2725" t="s">
        <v>1161</v>
      </c>
      <c r="AE15" s="2727" t="s">
        <v>1162</v>
      </c>
      <c r="AF15" s="2728"/>
      <c r="AG15" s="2729"/>
      <c r="AH15" s="2717" t="s">
        <v>63</v>
      </c>
      <c r="AI15" s="2730"/>
      <c r="AJ15" s="2730"/>
      <c r="AK15" s="2730"/>
      <c r="AL15" s="2730"/>
      <c r="AM15" s="2730"/>
      <c r="AN15" s="2730"/>
      <c r="AO15" s="2730"/>
      <c r="AP15" s="2718"/>
      <c r="AQ15" s="1"/>
      <c r="AR15" s="2755" t="s">
        <v>353</v>
      </c>
      <c r="AS15" s="2756"/>
      <c r="AT15" s="2757" t="s">
        <v>5</v>
      </c>
      <c r="AU15" s="2758" t="s">
        <v>298</v>
      </c>
      <c r="AV15" s="2759"/>
      <c r="AW15" s="2760" t="s">
        <v>1161</v>
      </c>
      <c r="AX15" s="2761" t="s">
        <v>1162</v>
      </c>
      <c r="AY15" s="2762"/>
      <c r="AZ15" s="2763"/>
      <c r="BA15" s="2755" t="s">
        <v>63</v>
      </c>
      <c r="BB15" s="2764"/>
      <c r="BC15" s="2764"/>
      <c r="BD15" s="2764"/>
      <c r="BE15" s="2764"/>
      <c r="BF15" s="2764"/>
      <c r="BG15" s="2764"/>
      <c r="BH15" s="2764"/>
      <c r="BI15" s="2756"/>
      <c r="BJ15" s="1"/>
      <c r="BK15" s="2717" t="s">
        <v>353</v>
      </c>
      <c r="BL15" s="2718"/>
      <c r="BM15" s="2721" t="s">
        <v>5</v>
      </c>
      <c r="BN15" s="2723" t="s">
        <v>298</v>
      </c>
      <c r="BO15" s="2724"/>
      <c r="BP15" s="2725" t="s">
        <v>1161</v>
      </c>
      <c r="BQ15" s="2727" t="s">
        <v>1162</v>
      </c>
      <c r="BR15" s="2728"/>
      <c r="BS15" s="2729"/>
      <c r="BT15" s="2717" t="s">
        <v>63</v>
      </c>
      <c r="BU15" s="2730"/>
      <c r="BV15" s="2730"/>
      <c r="BW15" s="2730"/>
      <c r="BX15" s="2730"/>
      <c r="BY15" s="2730"/>
      <c r="BZ15" s="2730"/>
      <c r="CA15" s="2730"/>
      <c r="CB15" s="2718"/>
      <c r="CC15" s="1"/>
      <c r="CD15" s="2677"/>
      <c r="CE15" s="2677"/>
      <c r="CF15" s="2678"/>
      <c r="CG15" s="2677"/>
      <c r="CH15" s="2677"/>
      <c r="CI15" s="2679"/>
      <c r="CJ15" s="2678"/>
      <c r="CK15" s="2678"/>
      <c r="CL15" s="2678"/>
      <c r="CM15" s="2677"/>
      <c r="CN15" s="2677"/>
      <c r="CO15" s="2677"/>
      <c r="CP15" s="2677"/>
      <c r="CQ15" s="2677"/>
      <c r="CR15" s="2677"/>
      <c r="CS15" s="2677"/>
      <c r="CT15" s="2677"/>
      <c r="CU15" s="2677"/>
      <c r="CV15" s="1"/>
      <c r="CW15" s="2677"/>
      <c r="CX15" s="2677"/>
      <c r="CY15" s="2678"/>
      <c r="CZ15" s="2677"/>
      <c r="DA15" s="2677"/>
      <c r="DB15" s="2679"/>
      <c r="DC15" s="2678"/>
      <c r="DD15" s="2678"/>
      <c r="DE15" s="2678"/>
      <c r="DF15" s="2677"/>
      <c r="DG15" s="2677"/>
      <c r="DH15" s="2677"/>
      <c r="DI15" s="2677"/>
      <c r="DJ15" s="2677"/>
      <c r="DK15" s="2677"/>
      <c r="DL15" s="2677"/>
      <c r="DM15" s="2677"/>
      <c r="DN15" s="2677"/>
      <c r="DO15" s="1"/>
    </row>
    <row r="16" spans="1:119" ht="17.25" customHeight="1" thickBot="1" x14ac:dyDescent="0.25">
      <c r="A16" s="1"/>
      <c r="B16" s="2719"/>
      <c r="C16" s="2731"/>
      <c r="D16" s="2731"/>
      <c r="E16" s="2720"/>
      <c r="F16" s="2719"/>
      <c r="G16" s="2720"/>
      <c r="H16" s="2722"/>
      <c r="I16" s="1381" t="s">
        <v>1163</v>
      </c>
      <c r="J16" s="1381" t="s">
        <v>1164</v>
      </c>
      <c r="K16" s="2726"/>
      <c r="L16" s="452" t="s">
        <v>1165</v>
      </c>
      <c r="M16" s="453" t="s">
        <v>1166</v>
      </c>
      <c r="N16" s="454" t="s">
        <v>1167</v>
      </c>
      <c r="O16" s="2719"/>
      <c r="P16" s="2731"/>
      <c r="Q16" s="2731"/>
      <c r="R16" s="2731"/>
      <c r="S16" s="2731"/>
      <c r="T16" s="2731"/>
      <c r="U16" s="2731"/>
      <c r="V16" s="2731"/>
      <c r="W16" s="2720"/>
      <c r="X16" s="455"/>
      <c r="Y16" s="2719"/>
      <c r="Z16" s="2720"/>
      <c r="AA16" s="2722"/>
      <c r="AB16" s="1381" t="s">
        <v>1163</v>
      </c>
      <c r="AC16" s="1381" t="s">
        <v>1164</v>
      </c>
      <c r="AD16" s="2726"/>
      <c r="AE16" s="452" t="s">
        <v>1165</v>
      </c>
      <c r="AF16" s="453" t="s">
        <v>1166</v>
      </c>
      <c r="AG16" s="454" t="s">
        <v>1167</v>
      </c>
      <c r="AH16" s="2719"/>
      <c r="AI16" s="2731"/>
      <c r="AJ16" s="2731"/>
      <c r="AK16" s="2731"/>
      <c r="AL16" s="2731"/>
      <c r="AM16" s="2731"/>
      <c r="AN16" s="2731"/>
      <c r="AO16" s="2731"/>
      <c r="AP16" s="2720"/>
      <c r="AQ16" s="455"/>
      <c r="AR16" s="2719"/>
      <c r="AS16" s="2720"/>
      <c r="AT16" s="2722"/>
      <c r="AU16" s="1381" t="s">
        <v>1163</v>
      </c>
      <c r="AV16" s="1381" t="s">
        <v>1164</v>
      </c>
      <c r="AW16" s="2726"/>
      <c r="AX16" s="452" t="s">
        <v>1165</v>
      </c>
      <c r="AY16" s="453" t="s">
        <v>1166</v>
      </c>
      <c r="AZ16" s="454" t="s">
        <v>1167</v>
      </c>
      <c r="BA16" s="2719"/>
      <c r="BB16" s="2731"/>
      <c r="BC16" s="2731"/>
      <c r="BD16" s="2731"/>
      <c r="BE16" s="2731"/>
      <c r="BF16" s="2731"/>
      <c r="BG16" s="2731"/>
      <c r="BH16" s="2731"/>
      <c r="BI16" s="2720"/>
      <c r="BJ16" s="455"/>
      <c r="BK16" s="2719"/>
      <c r="BL16" s="2720"/>
      <c r="BM16" s="2722"/>
      <c r="BN16" s="1381" t="s">
        <v>1163</v>
      </c>
      <c r="BO16" s="1381" t="s">
        <v>1164</v>
      </c>
      <c r="BP16" s="2726"/>
      <c r="BQ16" s="452" t="s">
        <v>1165</v>
      </c>
      <c r="BR16" s="453" t="s">
        <v>1166</v>
      </c>
      <c r="BS16" s="454" t="s">
        <v>1167</v>
      </c>
      <c r="BT16" s="2719"/>
      <c r="BU16" s="2731"/>
      <c r="BV16" s="2731"/>
      <c r="BW16" s="2731"/>
      <c r="BX16" s="2731"/>
      <c r="BY16" s="2731"/>
      <c r="BZ16" s="2731"/>
      <c r="CA16" s="2731"/>
      <c r="CB16" s="2720"/>
      <c r="CC16" s="455"/>
      <c r="CD16" s="2677"/>
      <c r="CE16" s="2677"/>
      <c r="CF16" s="2678"/>
      <c r="CG16" s="1141"/>
      <c r="CH16" s="1141"/>
      <c r="CI16" s="2679"/>
      <c r="CJ16" s="468"/>
      <c r="CK16" s="468"/>
      <c r="CL16" s="451"/>
      <c r="CM16" s="2677"/>
      <c r="CN16" s="2677"/>
      <c r="CO16" s="2677"/>
      <c r="CP16" s="2677"/>
      <c r="CQ16" s="2677"/>
      <c r="CR16" s="2677"/>
      <c r="CS16" s="2677"/>
      <c r="CT16" s="2677"/>
      <c r="CU16" s="2677"/>
      <c r="CV16" s="455"/>
      <c r="CW16" s="2677"/>
      <c r="CX16" s="2677"/>
      <c r="CY16" s="2678"/>
      <c r="CZ16" s="1141"/>
      <c r="DA16" s="1141"/>
      <c r="DB16" s="2679"/>
      <c r="DC16" s="468"/>
      <c r="DD16" s="468"/>
      <c r="DE16" s="451"/>
      <c r="DF16" s="2677"/>
      <c r="DG16" s="2677"/>
      <c r="DH16" s="2677"/>
      <c r="DI16" s="2677"/>
      <c r="DJ16" s="2677"/>
      <c r="DK16" s="2677"/>
      <c r="DL16" s="2677"/>
      <c r="DM16" s="2677"/>
      <c r="DN16" s="2677"/>
      <c r="DO16" s="455"/>
    </row>
    <row r="17" spans="1:119" ht="18" customHeight="1" x14ac:dyDescent="0.2">
      <c r="A17" s="408"/>
      <c r="B17" s="2745" t="s">
        <v>395</v>
      </c>
      <c r="C17" s="2746"/>
      <c r="D17" s="2746"/>
      <c r="E17" s="2747"/>
      <c r="F17" s="2701" t="s">
        <v>1168</v>
      </c>
      <c r="G17" s="2702"/>
      <c r="H17" s="2702"/>
      <c r="I17" s="2702"/>
      <c r="J17" s="2702"/>
      <c r="K17" s="2702"/>
      <c r="L17" s="2702"/>
      <c r="M17" s="2702"/>
      <c r="N17" s="2702"/>
      <c r="O17" s="2702"/>
      <c r="P17" s="2702"/>
      <c r="Q17" s="2702"/>
      <c r="R17" s="2702"/>
      <c r="S17" s="2702"/>
      <c r="T17" s="2702"/>
      <c r="U17" s="2702"/>
      <c r="V17" s="2702"/>
      <c r="W17" s="2703"/>
      <c r="X17" s="408"/>
      <c r="Y17" s="2701" t="s">
        <v>1168</v>
      </c>
      <c r="Z17" s="2702"/>
      <c r="AA17" s="2702"/>
      <c r="AB17" s="2702"/>
      <c r="AC17" s="2702"/>
      <c r="AD17" s="2702"/>
      <c r="AE17" s="2702"/>
      <c r="AF17" s="2702"/>
      <c r="AG17" s="2702"/>
      <c r="AH17" s="2702"/>
      <c r="AI17" s="2702"/>
      <c r="AJ17" s="2702"/>
      <c r="AK17" s="2702"/>
      <c r="AL17" s="2702"/>
      <c r="AM17" s="2702"/>
      <c r="AN17" s="2702"/>
      <c r="AO17" s="2702"/>
      <c r="AP17" s="2703"/>
      <c r="AQ17" s="408"/>
      <c r="AR17" s="2701" t="s">
        <v>1168</v>
      </c>
      <c r="AS17" s="2702"/>
      <c r="AT17" s="2702"/>
      <c r="AU17" s="2702"/>
      <c r="AV17" s="2702"/>
      <c r="AW17" s="2702"/>
      <c r="AX17" s="2702"/>
      <c r="AY17" s="2702"/>
      <c r="AZ17" s="2702"/>
      <c r="BA17" s="2702"/>
      <c r="BB17" s="2702"/>
      <c r="BC17" s="2702"/>
      <c r="BD17" s="2702"/>
      <c r="BE17" s="2702"/>
      <c r="BF17" s="2702"/>
      <c r="BG17" s="2702"/>
      <c r="BH17" s="2702"/>
      <c r="BI17" s="2703"/>
      <c r="BJ17" s="408"/>
      <c r="BK17" s="2701" t="s">
        <v>1168</v>
      </c>
      <c r="BL17" s="2702"/>
      <c r="BM17" s="2702"/>
      <c r="BN17" s="2702"/>
      <c r="BO17" s="2702"/>
      <c r="BP17" s="2702"/>
      <c r="BQ17" s="2702"/>
      <c r="BR17" s="2702"/>
      <c r="BS17" s="2702"/>
      <c r="BT17" s="2702"/>
      <c r="BU17" s="2702"/>
      <c r="BV17" s="2702"/>
      <c r="BW17" s="2702"/>
      <c r="BX17" s="2702"/>
      <c r="BY17" s="2702"/>
      <c r="BZ17" s="2702"/>
      <c r="CA17" s="2702"/>
      <c r="CB17" s="2703"/>
      <c r="CC17" s="408"/>
      <c r="CD17" s="2675"/>
      <c r="CE17" s="2675"/>
      <c r="CF17" s="2675"/>
      <c r="CG17" s="2675"/>
      <c r="CH17" s="2675"/>
      <c r="CI17" s="2675"/>
      <c r="CJ17" s="2675"/>
      <c r="CK17" s="2675"/>
      <c r="CL17" s="2675"/>
      <c r="CM17" s="2675"/>
      <c r="CN17" s="2675"/>
      <c r="CO17" s="2675"/>
      <c r="CP17" s="2675"/>
      <c r="CQ17" s="2675"/>
      <c r="CR17" s="2675"/>
      <c r="CS17" s="2675"/>
      <c r="CT17" s="2675"/>
      <c r="CU17" s="2675"/>
      <c r="CV17" s="408"/>
      <c r="CW17" s="2675"/>
      <c r="CX17" s="2675"/>
      <c r="CY17" s="2675"/>
      <c r="CZ17" s="2675"/>
      <c r="DA17" s="2675"/>
      <c r="DB17" s="2675"/>
      <c r="DC17" s="2675"/>
      <c r="DD17" s="2675"/>
      <c r="DE17" s="2675"/>
      <c r="DF17" s="2675"/>
      <c r="DG17" s="2675"/>
      <c r="DH17" s="2675"/>
      <c r="DI17" s="2675"/>
      <c r="DJ17" s="2675"/>
      <c r="DK17" s="2675"/>
      <c r="DL17" s="2675"/>
      <c r="DM17" s="2675"/>
      <c r="DN17" s="2675"/>
      <c r="DO17" s="408"/>
    </row>
    <row r="18" spans="1:119" ht="12.75" customHeight="1" x14ac:dyDescent="0.2">
      <c r="A18" s="408"/>
      <c r="B18" s="2655"/>
      <c r="C18" s="2656"/>
      <c r="D18" s="2656"/>
      <c r="E18" s="2657"/>
      <c r="F18" s="2680" t="str">
        <f>CRONOGRAMA!B17</f>
        <v>1. Contratación personal proyecto</v>
      </c>
      <c r="G18" s="2681"/>
      <c r="H18" s="456" t="str">
        <f>CRONOGRAMA!C17</f>
        <v>Personal</v>
      </c>
      <c r="I18" s="457">
        <f>+CRONOGRAMA!E17+CRONOGRAMA!I17+CRONOGRAMA!M17</f>
        <v>3</v>
      </c>
      <c r="J18" s="458"/>
      <c r="K18" s="459">
        <f t="shared" ref="K18:K34" si="0">J18/I18</f>
        <v>0</v>
      </c>
      <c r="L18" s="1180">
        <f>+IF(I18=J18,"x",0)</f>
        <v>0</v>
      </c>
      <c r="M18" s="1181">
        <f>+IF(L18="x",0,IF(J18&gt;0,"x",0))</f>
        <v>0</v>
      </c>
      <c r="N18" s="1182" t="str">
        <f>+IF(L18="x",0,IF(M18="x",0,"x"))</f>
        <v>x</v>
      </c>
      <c r="O18" s="2682"/>
      <c r="P18" s="2683"/>
      <c r="Q18" s="2683"/>
      <c r="R18" s="2683"/>
      <c r="S18" s="2683"/>
      <c r="T18" s="2683"/>
      <c r="U18" s="2683"/>
      <c r="V18" s="2683"/>
      <c r="W18" s="2684"/>
      <c r="X18" s="408"/>
      <c r="Y18" s="2680" t="str">
        <f>F18</f>
        <v>1. Contratación personal proyecto</v>
      </c>
      <c r="Z18" s="2681"/>
      <c r="AA18" s="456" t="str">
        <f>H18</f>
        <v>Personal</v>
      </c>
      <c r="AB18" s="457">
        <f>IF((I18-J18)=0,CRONOGRAMA!Q17+CRONOGRAMA!U17+CRONOGRAMA!Y17,CRONOGRAMA!Q17+CRONOGRAMA!U17+CRONOGRAMA!Y17+SEGUIMIENTO!I18-SEGUIMIENTO!J18)</f>
        <v>3</v>
      </c>
      <c r="AC18" s="458"/>
      <c r="AD18" s="459">
        <f t="shared" ref="AD18:AD22" si="1">AC18/AB18</f>
        <v>0</v>
      </c>
      <c r="AE18" s="1180">
        <f>+IF(AB18=AC18,"x",0)</f>
        <v>0</v>
      </c>
      <c r="AF18" s="1181">
        <f>+IF(AE18="x",0,IF(AC18&gt;0,"x",0))</f>
        <v>0</v>
      </c>
      <c r="AG18" s="1182" t="str">
        <f>+IF(AE18="x",0,IF(AF18="x",0,"x"))</f>
        <v>x</v>
      </c>
      <c r="AH18" s="2682"/>
      <c r="AI18" s="2683"/>
      <c r="AJ18" s="2683"/>
      <c r="AK18" s="2683"/>
      <c r="AL18" s="2683"/>
      <c r="AM18" s="2683"/>
      <c r="AN18" s="2683"/>
      <c r="AO18" s="2683"/>
      <c r="AP18" s="2684"/>
      <c r="AQ18" s="408"/>
      <c r="AR18" s="2680" t="str">
        <f>Y18</f>
        <v>1. Contratación personal proyecto</v>
      </c>
      <c r="AS18" s="2681"/>
      <c r="AT18" s="456" t="str">
        <f>AA18</f>
        <v>Personal</v>
      </c>
      <c r="AU18" s="457">
        <f>IF((AB18-AC18)=0,CRONOGRAMA!AC17+CRONOGRAMA!AG17+CRONOGRAMA!AK17,CRONOGRAMA!AC17+CRONOGRAMA!AG17+CRONOGRAMA!AK17+SEGUIMIENTO!AB18-SEGUIMIENTO!AC18)</f>
        <v>3</v>
      </c>
      <c r="AV18" s="458">
        <v>0</v>
      </c>
      <c r="AW18" s="459">
        <f t="shared" ref="AW18:AW22" si="2">AV18/AU18</f>
        <v>0</v>
      </c>
      <c r="AX18" s="1180">
        <f>+IF(AU18=AV18,"x",0)</f>
        <v>0</v>
      </c>
      <c r="AY18" s="1181">
        <f>+IF(AX18="x",0,IF(AV18&gt;0,"x",0))</f>
        <v>0</v>
      </c>
      <c r="AZ18" s="1182" t="str">
        <f>+IF(AX18="x",0,IF(AY18="x",0,"x"))</f>
        <v>x</v>
      </c>
      <c r="BA18" s="2682"/>
      <c r="BB18" s="2683"/>
      <c r="BC18" s="2683"/>
      <c r="BD18" s="2683"/>
      <c r="BE18" s="2683"/>
      <c r="BF18" s="2683"/>
      <c r="BG18" s="2683"/>
      <c r="BH18" s="2683"/>
      <c r="BI18" s="2684"/>
      <c r="BJ18" s="408"/>
      <c r="BK18" s="2680" t="str">
        <f>AR18</f>
        <v>1. Contratación personal proyecto</v>
      </c>
      <c r="BL18" s="2681"/>
      <c r="BM18" s="456" t="str">
        <f>AT18</f>
        <v>Personal</v>
      </c>
      <c r="BN18" s="457">
        <f>IF((AU18-AV18)=0,CRONOGRAMA!AO17+CRONOGRAMA!AS17+CRONOGRAMA!AW17,CRONOGRAMA!AO17+CRONOGRAMA!AS17+CRONOGRAMA!AW17+AU18-AV18)</f>
        <v>3</v>
      </c>
      <c r="BO18" s="458">
        <v>0</v>
      </c>
      <c r="BP18" s="459">
        <f t="shared" ref="BP18:BP22" si="3">BO18/BN18</f>
        <v>0</v>
      </c>
      <c r="BQ18" s="1180">
        <f t="shared" ref="BQ18:BQ31" si="4">+IF(BN18=BO18,"x",0)</f>
        <v>0</v>
      </c>
      <c r="BR18" s="1181">
        <f t="shared" ref="BR18:BR31" si="5">+IF(BQ18="x",0,IF(BO18&gt;0,"x",0))</f>
        <v>0</v>
      </c>
      <c r="BS18" s="1182" t="str">
        <f t="shared" ref="BS18:BS31" si="6">+IF(BQ18="x",0,IF(BR18="x",0,"x"))</f>
        <v>x</v>
      </c>
      <c r="BT18" s="2682"/>
      <c r="BU18" s="2683"/>
      <c r="BV18" s="2683"/>
      <c r="BW18" s="2683"/>
      <c r="BX18" s="2683"/>
      <c r="BY18" s="2683"/>
      <c r="BZ18" s="2683"/>
      <c r="CA18" s="2683"/>
      <c r="CB18" s="2684"/>
      <c r="CC18" s="408"/>
      <c r="CD18" s="2670"/>
      <c r="CE18" s="2670"/>
      <c r="CF18" s="1142"/>
      <c r="CG18" s="1143"/>
      <c r="CH18" s="1144"/>
      <c r="CI18" s="1145"/>
      <c r="CJ18" s="1146"/>
      <c r="CK18" s="1146"/>
      <c r="CL18" s="1146"/>
      <c r="CM18" s="2671"/>
      <c r="CN18" s="2671"/>
      <c r="CO18" s="2671"/>
      <c r="CP18" s="2671"/>
      <c r="CQ18" s="2671"/>
      <c r="CR18" s="2671"/>
      <c r="CS18" s="2671"/>
      <c r="CT18" s="2671"/>
      <c r="CU18" s="2671"/>
      <c r="CV18" s="408"/>
      <c r="CW18" s="2670"/>
      <c r="CX18" s="2670"/>
      <c r="CY18" s="1142"/>
      <c r="CZ18" s="1143"/>
      <c r="DA18" s="1144"/>
      <c r="DB18" s="1145"/>
      <c r="DC18" s="1146"/>
      <c r="DD18" s="1146"/>
      <c r="DE18" s="1146"/>
      <c r="DF18" s="2671"/>
      <c r="DG18" s="2671"/>
      <c r="DH18" s="2671"/>
      <c r="DI18" s="2671"/>
      <c r="DJ18" s="2671"/>
      <c r="DK18" s="2671"/>
      <c r="DL18" s="2671"/>
      <c r="DM18" s="2671"/>
      <c r="DN18" s="2671"/>
      <c r="DO18" s="408"/>
    </row>
    <row r="19" spans="1:119" ht="0.2" customHeight="1" x14ac:dyDescent="0.2">
      <c r="A19" s="408"/>
      <c r="B19" s="2655"/>
      <c r="C19" s="2656"/>
      <c r="D19" s="2656"/>
      <c r="E19" s="2657"/>
      <c r="F19" s="2680" t="str">
        <f>CRONOGRAMA!B18</f>
        <v>2. Selección definitiva usuarios</v>
      </c>
      <c r="G19" s="2681"/>
      <c r="H19" s="456" t="str">
        <f>CRONOGRAMA!C18</f>
        <v>Usuarios</v>
      </c>
      <c r="I19" s="457">
        <f>+CRONOGRAMA!E18+CRONOGRAMA!I18+CRONOGRAMA!M18</f>
        <v>0</v>
      </c>
      <c r="J19" s="458"/>
      <c r="K19" s="459" t="e">
        <f t="shared" si="0"/>
        <v>#DIV/0!</v>
      </c>
      <c r="L19" s="1180" t="str">
        <f t="shared" ref="L19:L31" si="7">+IF(I19=J19,"x",0)</f>
        <v>x</v>
      </c>
      <c r="M19" s="1181">
        <f t="shared" ref="M19:M31" si="8">+IF(L19="x",0,IF(J19&gt;0,"x",0))</f>
        <v>0</v>
      </c>
      <c r="N19" s="1182">
        <f t="shared" ref="N19:N31" si="9">+IF(L19="x",0,IF(M19="x",0,"x"))</f>
        <v>0</v>
      </c>
      <c r="O19" s="2682"/>
      <c r="P19" s="2683"/>
      <c r="Q19" s="2683"/>
      <c r="R19" s="2683"/>
      <c r="S19" s="2683"/>
      <c r="T19" s="2683"/>
      <c r="U19" s="2683"/>
      <c r="V19" s="2683"/>
      <c r="W19" s="2684"/>
      <c r="X19" s="408"/>
      <c r="Y19" s="2680" t="str">
        <f t="shared" ref="Y19:Y34" si="10">F19</f>
        <v>2. Selección definitiva usuarios</v>
      </c>
      <c r="Z19" s="2681"/>
      <c r="AA19" s="456" t="str">
        <f t="shared" ref="AA19:AA34" si="11">H19</f>
        <v>Usuarios</v>
      </c>
      <c r="AB19" s="457">
        <f>IF((I19-J19)=0,CRONOGRAMA!Q18+CRONOGRAMA!U18+CRONOGRAMA!Y18,CRONOGRAMA!Q18+CRONOGRAMA!U18+CRONOGRAMA!Y18+SEGUIMIENTO!I19-SEGUIMIENTO!J19)</f>
        <v>0</v>
      </c>
      <c r="AC19" s="458">
        <v>0</v>
      </c>
      <c r="AD19" s="459" t="e">
        <f t="shared" si="1"/>
        <v>#DIV/0!</v>
      </c>
      <c r="AE19" s="1180" t="str">
        <f t="shared" ref="AE19:AE31" si="12">+IF(AB19=AC19,"x",0)</f>
        <v>x</v>
      </c>
      <c r="AF19" s="1181">
        <f t="shared" ref="AF19:AF31" si="13">+IF(AE19="x",0,IF(AC19&gt;0,"x",0))</f>
        <v>0</v>
      </c>
      <c r="AG19" s="1182">
        <f t="shared" ref="AG19:AG31" si="14">+IF(AE19="x",0,IF(AF19="x",0,"x"))</f>
        <v>0</v>
      </c>
      <c r="AH19" s="2682"/>
      <c r="AI19" s="2683"/>
      <c r="AJ19" s="2683"/>
      <c r="AK19" s="2683"/>
      <c r="AL19" s="2683"/>
      <c r="AM19" s="2683"/>
      <c r="AN19" s="2683"/>
      <c r="AO19" s="2683"/>
      <c r="AP19" s="2684"/>
      <c r="AQ19" s="408"/>
      <c r="AR19" s="2680" t="str">
        <f t="shared" ref="AR19:AR34" si="15">Y19</f>
        <v>2. Selección definitiva usuarios</v>
      </c>
      <c r="AS19" s="2681"/>
      <c r="AT19" s="456" t="str">
        <f t="shared" ref="AT19:AT22" si="16">AA19</f>
        <v>Usuarios</v>
      </c>
      <c r="AU19" s="457">
        <f>IF((AB19-AC19)=0,CRONOGRAMA!AC18+CRONOGRAMA!AG18+CRONOGRAMA!AK18,CRONOGRAMA!AC18+CRONOGRAMA!AG18+CRONOGRAMA!AK18+SEGUIMIENTO!AB19-SEGUIMIENTO!AC19)</f>
        <v>0</v>
      </c>
      <c r="AV19" s="458">
        <v>0</v>
      </c>
      <c r="AW19" s="459" t="e">
        <f t="shared" si="2"/>
        <v>#DIV/0!</v>
      </c>
      <c r="AX19" s="1180" t="str">
        <f t="shared" ref="AX19:AX31" si="17">+IF(AU19=AV19,"x",0)</f>
        <v>x</v>
      </c>
      <c r="AY19" s="1181">
        <f t="shared" ref="AY19:AY31" si="18">+IF(AX19="x",0,IF(AV19&gt;0,"x",0))</f>
        <v>0</v>
      </c>
      <c r="AZ19" s="1182">
        <f t="shared" ref="AZ19:AZ31" si="19">+IF(AX19="x",0,IF(AY19="x",0,"x"))</f>
        <v>0</v>
      </c>
      <c r="BA19" s="2682"/>
      <c r="BB19" s="2683"/>
      <c r="BC19" s="2683"/>
      <c r="BD19" s="2683"/>
      <c r="BE19" s="2683"/>
      <c r="BF19" s="2683"/>
      <c r="BG19" s="2683"/>
      <c r="BH19" s="2683"/>
      <c r="BI19" s="2684"/>
      <c r="BJ19" s="408"/>
      <c r="BK19" s="2680" t="str">
        <f t="shared" ref="BK19:BK34" si="20">AR19</f>
        <v>2. Selección definitiva usuarios</v>
      </c>
      <c r="BL19" s="2681"/>
      <c r="BM19" s="456" t="str">
        <f t="shared" ref="BM19:BM22" si="21">AT19</f>
        <v>Usuarios</v>
      </c>
      <c r="BN19" s="457">
        <f>IF((AU19-AV19)=0,CRONOGRAMA!AO18+CRONOGRAMA!AS18+CRONOGRAMA!AW18,CRONOGRAMA!AO18+CRONOGRAMA!AS18+CRONOGRAMA!AW18+AU19-AV19)</f>
        <v>0</v>
      </c>
      <c r="BO19" s="458">
        <v>0</v>
      </c>
      <c r="BP19" s="459" t="e">
        <f t="shared" si="3"/>
        <v>#DIV/0!</v>
      </c>
      <c r="BQ19" s="1180" t="str">
        <f t="shared" si="4"/>
        <v>x</v>
      </c>
      <c r="BR19" s="1181">
        <f t="shared" si="5"/>
        <v>0</v>
      </c>
      <c r="BS19" s="1182">
        <f t="shared" si="6"/>
        <v>0</v>
      </c>
      <c r="BT19" s="2682"/>
      <c r="BU19" s="2683"/>
      <c r="BV19" s="2683"/>
      <c r="BW19" s="2683"/>
      <c r="BX19" s="2683"/>
      <c r="BY19" s="2683"/>
      <c r="BZ19" s="2683"/>
      <c r="CA19" s="2683"/>
      <c r="CB19" s="2684"/>
      <c r="CC19" s="408"/>
      <c r="CD19" s="2670"/>
      <c r="CE19" s="2670"/>
      <c r="CF19" s="1142"/>
      <c r="CG19" s="1143"/>
      <c r="CH19" s="1144"/>
      <c r="CI19" s="1145"/>
      <c r="CJ19" s="1146"/>
      <c r="CK19" s="1146"/>
      <c r="CL19" s="1146"/>
      <c r="CM19" s="2671"/>
      <c r="CN19" s="2671"/>
      <c r="CO19" s="2671"/>
      <c r="CP19" s="2671"/>
      <c r="CQ19" s="2671"/>
      <c r="CR19" s="2671"/>
      <c r="CS19" s="2671"/>
      <c r="CT19" s="2671"/>
      <c r="CU19" s="2671"/>
      <c r="CV19" s="408"/>
      <c r="CW19" s="2670"/>
      <c r="CX19" s="2670"/>
      <c r="CY19" s="1142"/>
      <c r="CZ19" s="1143"/>
      <c r="DA19" s="1144"/>
      <c r="DB19" s="1145"/>
      <c r="DC19" s="1146"/>
      <c r="DD19" s="1146"/>
      <c r="DE19" s="1146"/>
      <c r="DF19" s="2671"/>
      <c r="DG19" s="2671"/>
      <c r="DH19" s="2671"/>
      <c r="DI19" s="2671"/>
      <c r="DJ19" s="2671"/>
      <c r="DK19" s="2671"/>
      <c r="DL19" s="2671"/>
      <c r="DM19" s="2671"/>
      <c r="DN19" s="2671"/>
      <c r="DO19" s="408"/>
    </row>
    <row r="20" spans="1:119" ht="0.2" customHeight="1" x14ac:dyDescent="0.2">
      <c r="A20" s="408"/>
      <c r="B20" s="2655"/>
      <c r="C20" s="2656"/>
      <c r="D20" s="2656"/>
      <c r="E20" s="2657"/>
      <c r="F20" s="2680" t="str">
        <f>CRONOGRAMA!B19</f>
        <v>3. Visitas concertación</v>
      </c>
      <c r="G20" s="2681"/>
      <c r="H20" s="456" t="str">
        <f>CRONOGRAMA!C19</f>
        <v>Reunión</v>
      </c>
      <c r="I20" s="457">
        <f>+CRONOGRAMA!E19+CRONOGRAMA!I19+CRONOGRAMA!M19</f>
        <v>0</v>
      </c>
      <c r="J20" s="458"/>
      <c r="K20" s="459" t="e">
        <f t="shared" si="0"/>
        <v>#DIV/0!</v>
      </c>
      <c r="L20" s="1180" t="str">
        <f t="shared" si="7"/>
        <v>x</v>
      </c>
      <c r="M20" s="1181">
        <f t="shared" si="8"/>
        <v>0</v>
      </c>
      <c r="N20" s="1182">
        <f t="shared" si="9"/>
        <v>0</v>
      </c>
      <c r="O20" s="2682"/>
      <c r="P20" s="2683"/>
      <c r="Q20" s="2683"/>
      <c r="R20" s="2683"/>
      <c r="S20" s="2683"/>
      <c r="T20" s="2683"/>
      <c r="U20" s="2683"/>
      <c r="V20" s="2683"/>
      <c r="W20" s="2684"/>
      <c r="X20" s="408"/>
      <c r="Y20" s="2680" t="str">
        <f t="shared" si="10"/>
        <v>3. Visitas concertación</v>
      </c>
      <c r="Z20" s="2681"/>
      <c r="AA20" s="456" t="str">
        <f t="shared" si="11"/>
        <v>Reunión</v>
      </c>
      <c r="AB20" s="457">
        <f>IF((I20-J20)=0,CRONOGRAMA!Q19+CRONOGRAMA!U19+CRONOGRAMA!Y19,CRONOGRAMA!Q19+CRONOGRAMA!U19+CRONOGRAMA!Y19+SEGUIMIENTO!I20-SEGUIMIENTO!J20)</f>
        <v>0</v>
      </c>
      <c r="AC20" s="458">
        <v>0</v>
      </c>
      <c r="AD20" s="459" t="e">
        <f t="shared" si="1"/>
        <v>#DIV/0!</v>
      </c>
      <c r="AE20" s="1180" t="str">
        <f t="shared" si="12"/>
        <v>x</v>
      </c>
      <c r="AF20" s="1181">
        <f t="shared" si="13"/>
        <v>0</v>
      </c>
      <c r="AG20" s="1182">
        <f t="shared" si="14"/>
        <v>0</v>
      </c>
      <c r="AH20" s="2682"/>
      <c r="AI20" s="2683"/>
      <c r="AJ20" s="2683"/>
      <c r="AK20" s="2683"/>
      <c r="AL20" s="2683"/>
      <c r="AM20" s="2683"/>
      <c r="AN20" s="2683"/>
      <c r="AO20" s="2683"/>
      <c r="AP20" s="2684"/>
      <c r="AQ20" s="408"/>
      <c r="AR20" s="2680" t="str">
        <f t="shared" si="15"/>
        <v>3. Visitas concertación</v>
      </c>
      <c r="AS20" s="2681"/>
      <c r="AT20" s="456" t="str">
        <f t="shared" si="16"/>
        <v>Reunión</v>
      </c>
      <c r="AU20" s="457">
        <f>IF((AB20-AC20)=0,CRONOGRAMA!AC19+CRONOGRAMA!AG19+CRONOGRAMA!AK19,CRONOGRAMA!AC19+CRONOGRAMA!AG19+CRONOGRAMA!AK19+SEGUIMIENTO!AB20-SEGUIMIENTO!AC20)</f>
        <v>0</v>
      </c>
      <c r="AV20" s="458">
        <v>0</v>
      </c>
      <c r="AW20" s="459" t="e">
        <f t="shared" si="2"/>
        <v>#DIV/0!</v>
      </c>
      <c r="AX20" s="1180" t="str">
        <f t="shared" si="17"/>
        <v>x</v>
      </c>
      <c r="AY20" s="1181">
        <f t="shared" si="18"/>
        <v>0</v>
      </c>
      <c r="AZ20" s="1182">
        <f t="shared" si="19"/>
        <v>0</v>
      </c>
      <c r="BA20" s="2682"/>
      <c r="BB20" s="2683"/>
      <c r="BC20" s="2683"/>
      <c r="BD20" s="2683"/>
      <c r="BE20" s="2683"/>
      <c r="BF20" s="2683"/>
      <c r="BG20" s="2683"/>
      <c r="BH20" s="2683"/>
      <c r="BI20" s="2684"/>
      <c r="BJ20" s="408"/>
      <c r="BK20" s="2680" t="str">
        <f t="shared" si="20"/>
        <v>3. Visitas concertación</v>
      </c>
      <c r="BL20" s="2681"/>
      <c r="BM20" s="456" t="str">
        <f t="shared" si="21"/>
        <v>Reunión</v>
      </c>
      <c r="BN20" s="457">
        <f>IF((AU20-AV20)=0,CRONOGRAMA!AO19+CRONOGRAMA!AS19+CRONOGRAMA!AW19,CRONOGRAMA!AO19+CRONOGRAMA!AS19+CRONOGRAMA!AW19+AU20-AV20)</f>
        <v>0</v>
      </c>
      <c r="BO20" s="458">
        <v>0</v>
      </c>
      <c r="BP20" s="459" t="e">
        <f t="shared" si="3"/>
        <v>#DIV/0!</v>
      </c>
      <c r="BQ20" s="1180" t="str">
        <f t="shared" si="4"/>
        <v>x</v>
      </c>
      <c r="BR20" s="1181">
        <f t="shared" si="5"/>
        <v>0</v>
      </c>
      <c r="BS20" s="1182">
        <f t="shared" si="6"/>
        <v>0</v>
      </c>
      <c r="BT20" s="2682"/>
      <c r="BU20" s="2683"/>
      <c r="BV20" s="2683"/>
      <c r="BW20" s="2683"/>
      <c r="BX20" s="2683"/>
      <c r="BY20" s="2683"/>
      <c r="BZ20" s="2683"/>
      <c r="CA20" s="2683"/>
      <c r="CB20" s="2684"/>
      <c r="CC20" s="408"/>
      <c r="CD20" s="2670"/>
      <c r="CE20" s="2670"/>
      <c r="CF20" s="1142"/>
      <c r="CG20" s="1143"/>
      <c r="CH20" s="1144"/>
      <c r="CI20" s="1145"/>
      <c r="CJ20" s="1146"/>
      <c r="CK20" s="1146"/>
      <c r="CL20" s="1146"/>
      <c r="CM20" s="2671"/>
      <c r="CN20" s="2671"/>
      <c r="CO20" s="2671"/>
      <c r="CP20" s="2671"/>
      <c r="CQ20" s="2671"/>
      <c r="CR20" s="2671"/>
      <c r="CS20" s="2671"/>
      <c r="CT20" s="2671"/>
      <c r="CU20" s="2671"/>
      <c r="CV20" s="408"/>
      <c r="CW20" s="2670"/>
      <c r="CX20" s="2670"/>
      <c r="CY20" s="1142"/>
      <c r="CZ20" s="1143"/>
      <c r="DA20" s="1144"/>
      <c r="DB20" s="1145"/>
      <c r="DC20" s="1146"/>
      <c r="DD20" s="1146"/>
      <c r="DE20" s="1146"/>
      <c r="DF20" s="2671"/>
      <c r="DG20" s="2671"/>
      <c r="DH20" s="2671"/>
      <c r="DI20" s="2671"/>
      <c r="DJ20" s="2671"/>
      <c r="DK20" s="2671"/>
      <c r="DL20" s="2671"/>
      <c r="DM20" s="2671"/>
      <c r="DN20" s="2671"/>
      <c r="DO20" s="408"/>
    </row>
    <row r="21" spans="1:119" ht="0.2" customHeight="1" x14ac:dyDescent="0.2">
      <c r="A21" s="408"/>
      <c r="B21" s="2655"/>
      <c r="C21" s="2656"/>
      <c r="D21" s="2656"/>
      <c r="E21" s="2657"/>
      <c r="F21" s="2680" t="str">
        <f>CRONOGRAMA!B20</f>
        <v>4. Selección definitiva predios y localización</v>
      </c>
      <c r="G21" s="2681"/>
      <c r="H21" s="456" t="str">
        <f>CRONOGRAMA!C20</f>
        <v>Predios</v>
      </c>
      <c r="I21" s="457">
        <f>+CRONOGRAMA!E20+CRONOGRAMA!I20+CRONOGRAMA!M20</f>
        <v>0</v>
      </c>
      <c r="J21" s="458"/>
      <c r="K21" s="459" t="e">
        <f t="shared" si="0"/>
        <v>#DIV/0!</v>
      </c>
      <c r="L21" s="1180" t="str">
        <f t="shared" si="7"/>
        <v>x</v>
      </c>
      <c r="M21" s="1181">
        <f t="shared" si="8"/>
        <v>0</v>
      </c>
      <c r="N21" s="1182">
        <f t="shared" si="9"/>
        <v>0</v>
      </c>
      <c r="O21" s="2682"/>
      <c r="P21" s="2683"/>
      <c r="Q21" s="2683"/>
      <c r="R21" s="2683"/>
      <c r="S21" s="2683"/>
      <c r="T21" s="2683"/>
      <c r="U21" s="2683"/>
      <c r="V21" s="2683"/>
      <c r="W21" s="2684"/>
      <c r="X21" s="408"/>
      <c r="Y21" s="2680" t="str">
        <f t="shared" si="10"/>
        <v>4. Selección definitiva predios y localización</v>
      </c>
      <c r="Z21" s="2681"/>
      <c r="AA21" s="456" t="str">
        <f t="shared" si="11"/>
        <v>Predios</v>
      </c>
      <c r="AB21" s="457">
        <f>IF((I21-J21)=0,CRONOGRAMA!Q20+CRONOGRAMA!U20+CRONOGRAMA!Y20,CRONOGRAMA!Q20+CRONOGRAMA!U20+CRONOGRAMA!Y20+SEGUIMIENTO!I21-SEGUIMIENTO!J21)</f>
        <v>0</v>
      </c>
      <c r="AC21" s="458">
        <v>0</v>
      </c>
      <c r="AD21" s="459" t="e">
        <f t="shared" si="1"/>
        <v>#DIV/0!</v>
      </c>
      <c r="AE21" s="1180" t="str">
        <f t="shared" si="12"/>
        <v>x</v>
      </c>
      <c r="AF21" s="1181">
        <f t="shared" si="13"/>
        <v>0</v>
      </c>
      <c r="AG21" s="1182">
        <f t="shared" si="14"/>
        <v>0</v>
      </c>
      <c r="AH21" s="2682"/>
      <c r="AI21" s="2683"/>
      <c r="AJ21" s="2683"/>
      <c r="AK21" s="2683"/>
      <c r="AL21" s="2683"/>
      <c r="AM21" s="2683"/>
      <c r="AN21" s="2683"/>
      <c r="AO21" s="2683"/>
      <c r="AP21" s="2684"/>
      <c r="AQ21" s="408"/>
      <c r="AR21" s="2680" t="str">
        <f t="shared" si="15"/>
        <v>4. Selección definitiva predios y localización</v>
      </c>
      <c r="AS21" s="2681"/>
      <c r="AT21" s="456" t="str">
        <f t="shared" si="16"/>
        <v>Predios</v>
      </c>
      <c r="AU21" s="457">
        <f>IF((AB21-AC21)=0,CRONOGRAMA!AC20+CRONOGRAMA!AG20+CRONOGRAMA!AK20,CRONOGRAMA!AC20+CRONOGRAMA!AG20+CRONOGRAMA!AK20+SEGUIMIENTO!AB21-SEGUIMIENTO!AC21)</f>
        <v>0</v>
      </c>
      <c r="AV21" s="458">
        <v>0</v>
      </c>
      <c r="AW21" s="459" t="e">
        <f t="shared" si="2"/>
        <v>#DIV/0!</v>
      </c>
      <c r="AX21" s="1180" t="str">
        <f t="shared" si="17"/>
        <v>x</v>
      </c>
      <c r="AY21" s="1181">
        <f t="shared" si="18"/>
        <v>0</v>
      </c>
      <c r="AZ21" s="1182">
        <f t="shared" si="19"/>
        <v>0</v>
      </c>
      <c r="BA21" s="2682"/>
      <c r="BB21" s="2683"/>
      <c r="BC21" s="2683"/>
      <c r="BD21" s="2683"/>
      <c r="BE21" s="2683"/>
      <c r="BF21" s="2683"/>
      <c r="BG21" s="2683"/>
      <c r="BH21" s="2683"/>
      <c r="BI21" s="2684"/>
      <c r="BJ21" s="408"/>
      <c r="BK21" s="2680" t="str">
        <f t="shared" si="20"/>
        <v>4. Selección definitiva predios y localización</v>
      </c>
      <c r="BL21" s="2681"/>
      <c r="BM21" s="456" t="str">
        <f t="shared" si="21"/>
        <v>Predios</v>
      </c>
      <c r="BN21" s="457">
        <f>IF((AU21-AV21)=0,CRONOGRAMA!AO20+CRONOGRAMA!AS20+CRONOGRAMA!AW20,CRONOGRAMA!AO20+CRONOGRAMA!AS20+CRONOGRAMA!AW20+AU21-AV21)</f>
        <v>0</v>
      </c>
      <c r="BO21" s="458">
        <v>0</v>
      </c>
      <c r="BP21" s="459" t="e">
        <f t="shared" si="3"/>
        <v>#DIV/0!</v>
      </c>
      <c r="BQ21" s="1180" t="str">
        <f t="shared" si="4"/>
        <v>x</v>
      </c>
      <c r="BR21" s="1181">
        <f t="shared" si="5"/>
        <v>0</v>
      </c>
      <c r="BS21" s="1182">
        <f t="shared" si="6"/>
        <v>0</v>
      </c>
      <c r="BT21" s="2682"/>
      <c r="BU21" s="2683"/>
      <c r="BV21" s="2683"/>
      <c r="BW21" s="2683"/>
      <c r="BX21" s="2683"/>
      <c r="BY21" s="2683"/>
      <c r="BZ21" s="2683"/>
      <c r="CA21" s="2683"/>
      <c r="CB21" s="2684"/>
      <c r="CC21" s="408"/>
      <c r="CD21" s="2670"/>
      <c r="CE21" s="2670"/>
      <c r="CF21" s="1142"/>
      <c r="CG21" s="1143"/>
      <c r="CH21" s="1144"/>
      <c r="CI21" s="1145"/>
      <c r="CJ21" s="1146"/>
      <c r="CK21" s="1146"/>
      <c r="CL21" s="1146"/>
      <c r="CM21" s="2671"/>
      <c r="CN21" s="2671"/>
      <c r="CO21" s="2671"/>
      <c r="CP21" s="2671"/>
      <c r="CQ21" s="2671"/>
      <c r="CR21" s="2671"/>
      <c r="CS21" s="2671"/>
      <c r="CT21" s="2671"/>
      <c r="CU21" s="2671"/>
      <c r="CV21" s="408"/>
      <c r="CW21" s="2670"/>
      <c r="CX21" s="2670"/>
      <c r="CY21" s="1142"/>
      <c r="CZ21" s="1143"/>
      <c r="DA21" s="1144"/>
      <c r="DB21" s="1145"/>
      <c r="DC21" s="1146"/>
      <c r="DD21" s="1146"/>
      <c r="DE21" s="1146"/>
      <c r="DF21" s="2671"/>
      <c r="DG21" s="2671"/>
      <c r="DH21" s="2671"/>
      <c r="DI21" s="2671"/>
      <c r="DJ21" s="2671"/>
      <c r="DK21" s="2671"/>
      <c r="DL21" s="2671"/>
      <c r="DM21" s="2671"/>
      <c r="DN21" s="2671"/>
      <c r="DO21" s="408"/>
    </row>
    <row r="22" spans="1:119" ht="12.75" customHeight="1" x14ac:dyDescent="0.2">
      <c r="A22" s="408"/>
      <c r="B22" s="2655"/>
      <c r="C22" s="2656"/>
      <c r="D22" s="2656"/>
      <c r="E22" s="2657"/>
      <c r="F22" s="2680" t="str">
        <f>CRONOGRAMA!B21</f>
        <v>2. Celebración de convenios con usuarios</v>
      </c>
      <c r="G22" s="2681"/>
      <c r="H22" s="456" t="str">
        <f>CRONOGRAMA!C21</f>
        <v>Convenios</v>
      </c>
      <c r="I22" s="457">
        <f>+CRONOGRAMA!E21+CRONOGRAMA!I21+CRONOGRAMA!M21</f>
        <v>270</v>
      </c>
      <c r="J22" s="458"/>
      <c r="K22" s="459">
        <f t="shared" si="0"/>
        <v>0</v>
      </c>
      <c r="L22" s="1180">
        <f t="shared" si="7"/>
        <v>0</v>
      </c>
      <c r="M22" s="1181">
        <f t="shared" si="8"/>
        <v>0</v>
      </c>
      <c r="N22" s="1182" t="str">
        <f t="shared" si="9"/>
        <v>x</v>
      </c>
      <c r="O22" s="2682"/>
      <c r="P22" s="2683"/>
      <c r="Q22" s="2683"/>
      <c r="R22" s="2683"/>
      <c r="S22" s="2683"/>
      <c r="T22" s="2683"/>
      <c r="U22" s="2683"/>
      <c r="V22" s="2683"/>
      <c r="W22" s="2684"/>
      <c r="X22" s="408"/>
      <c r="Y22" s="2680" t="str">
        <f t="shared" si="10"/>
        <v>2. Celebración de convenios con usuarios</v>
      </c>
      <c r="Z22" s="2681"/>
      <c r="AA22" s="456" t="str">
        <f t="shared" si="11"/>
        <v>Convenios</v>
      </c>
      <c r="AB22" s="457">
        <f>IF((I22-J22)=0,CRONOGRAMA!Q21+CRONOGRAMA!U21+CRONOGRAMA!Y21,CRONOGRAMA!Q21+CRONOGRAMA!U21+CRONOGRAMA!Y21+SEGUIMIENTO!I22-SEGUIMIENTO!J22)</f>
        <v>270</v>
      </c>
      <c r="AC22" s="458">
        <v>0</v>
      </c>
      <c r="AD22" s="459">
        <f t="shared" si="1"/>
        <v>0</v>
      </c>
      <c r="AE22" s="1180">
        <f t="shared" si="12"/>
        <v>0</v>
      </c>
      <c r="AF22" s="1181">
        <f t="shared" si="13"/>
        <v>0</v>
      </c>
      <c r="AG22" s="1182" t="str">
        <f t="shared" si="14"/>
        <v>x</v>
      </c>
      <c r="AH22" s="2682"/>
      <c r="AI22" s="2683"/>
      <c r="AJ22" s="2683"/>
      <c r="AK22" s="2683"/>
      <c r="AL22" s="2683"/>
      <c r="AM22" s="2683"/>
      <c r="AN22" s="2683"/>
      <c r="AO22" s="2683"/>
      <c r="AP22" s="2684"/>
      <c r="AQ22" s="408"/>
      <c r="AR22" s="2680" t="str">
        <f t="shared" si="15"/>
        <v>2. Celebración de convenios con usuarios</v>
      </c>
      <c r="AS22" s="2681"/>
      <c r="AT22" s="456" t="str">
        <f t="shared" si="16"/>
        <v>Convenios</v>
      </c>
      <c r="AU22" s="457">
        <f>IF((AB22-AC22)=0,CRONOGRAMA!AC21+CRONOGRAMA!AG21+CRONOGRAMA!AK21,CRONOGRAMA!AC21+CRONOGRAMA!AG21+CRONOGRAMA!AK21+SEGUIMIENTO!AB22-SEGUIMIENTO!AC22)</f>
        <v>270</v>
      </c>
      <c r="AV22" s="458">
        <v>0</v>
      </c>
      <c r="AW22" s="459">
        <f t="shared" si="2"/>
        <v>0</v>
      </c>
      <c r="AX22" s="1180">
        <f t="shared" si="17"/>
        <v>0</v>
      </c>
      <c r="AY22" s="1181">
        <f t="shared" si="18"/>
        <v>0</v>
      </c>
      <c r="AZ22" s="1182" t="str">
        <f t="shared" si="19"/>
        <v>x</v>
      </c>
      <c r="BA22" s="2682"/>
      <c r="BB22" s="2683"/>
      <c r="BC22" s="2683"/>
      <c r="BD22" s="2683"/>
      <c r="BE22" s="2683"/>
      <c r="BF22" s="2683"/>
      <c r="BG22" s="2683"/>
      <c r="BH22" s="2683"/>
      <c r="BI22" s="2684"/>
      <c r="BJ22" s="408"/>
      <c r="BK22" s="2680" t="str">
        <f t="shared" si="20"/>
        <v>2. Celebración de convenios con usuarios</v>
      </c>
      <c r="BL22" s="2681"/>
      <c r="BM22" s="456" t="str">
        <f t="shared" si="21"/>
        <v>Convenios</v>
      </c>
      <c r="BN22" s="457">
        <f>IF((AU22-AV22)=0,CRONOGRAMA!AO21+CRONOGRAMA!AS21+CRONOGRAMA!AW21,CRONOGRAMA!AO21+CRONOGRAMA!AS21+CRONOGRAMA!AW21+AU22-AV22)</f>
        <v>270</v>
      </c>
      <c r="BO22" s="458">
        <v>0</v>
      </c>
      <c r="BP22" s="459">
        <f t="shared" si="3"/>
        <v>0</v>
      </c>
      <c r="BQ22" s="1180">
        <f t="shared" si="4"/>
        <v>0</v>
      </c>
      <c r="BR22" s="1181">
        <f t="shared" si="5"/>
        <v>0</v>
      </c>
      <c r="BS22" s="1182" t="str">
        <f t="shared" si="6"/>
        <v>x</v>
      </c>
      <c r="BT22" s="2682"/>
      <c r="BU22" s="2683"/>
      <c r="BV22" s="2683"/>
      <c r="BW22" s="2683"/>
      <c r="BX22" s="2683"/>
      <c r="BY22" s="2683"/>
      <c r="BZ22" s="2683"/>
      <c r="CA22" s="2683"/>
      <c r="CB22" s="2684"/>
      <c r="CC22" s="408"/>
      <c r="CD22" s="2670"/>
      <c r="CE22" s="2670"/>
      <c r="CF22" s="1142"/>
      <c r="CG22" s="1143"/>
      <c r="CH22" s="1144"/>
      <c r="CI22" s="1145"/>
      <c r="CJ22" s="1146"/>
      <c r="CK22" s="1146"/>
      <c r="CL22" s="1146"/>
      <c r="CM22" s="2671"/>
      <c r="CN22" s="2671"/>
      <c r="CO22" s="2671"/>
      <c r="CP22" s="2671"/>
      <c r="CQ22" s="2671"/>
      <c r="CR22" s="2671"/>
      <c r="CS22" s="2671"/>
      <c r="CT22" s="2671"/>
      <c r="CU22" s="2671"/>
      <c r="CV22" s="408"/>
      <c r="CW22" s="2670"/>
      <c r="CX22" s="2670"/>
      <c r="CY22" s="1142"/>
      <c r="CZ22" s="1143"/>
      <c r="DA22" s="1144"/>
      <c r="DB22" s="1145"/>
      <c r="DC22" s="1146"/>
      <c r="DD22" s="1146"/>
      <c r="DE22" s="1146"/>
      <c r="DF22" s="2671"/>
      <c r="DG22" s="2671"/>
      <c r="DH22" s="2671"/>
      <c r="DI22" s="2671"/>
      <c r="DJ22" s="2671"/>
      <c r="DK22" s="2671"/>
      <c r="DL22" s="2671"/>
      <c r="DM22" s="2671"/>
      <c r="DN22" s="2671"/>
      <c r="DO22" s="408"/>
    </row>
    <row r="23" spans="1:119" ht="12.75" customHeight="1" x14ac:dyDescent="0.2">
      <c r="A23" s="408"/>
      <c r="B23" s="2655"/>
      <c r="C23" s="2656"/>
      <c r="D23" s="2656"/>
      <c r="E23" s="2657"/>
      <c r="F23" s="2680" t="str">
        <f>CRONOGRAMA!B22</f>
        <v>3. Adquisición y contratación de insumos:</v>
      </c>
      <c r="G23" s="2681"/>
      <c r="H23" s="2732"/>
      <c r="I23" s="2733"/>
      <c r="J23" s="2733"/>
      <c r="K23" s="2733"/>
      <c r="L23" s="2733"/>
      <c r="M23" s="2733"/>
      <c r="N23" s="2733"/>
      <c r="O23" s="2733"/>
      <c r="P23" s="2733"/>
      <c r="Q23" s="2733"/>
      <c r="R23" s="2733"/>
      <c r="S23" s="2733"/>
      <c r="T23" s="2733"/>
      <c r="U23" s="2733"/>
      <c r="V23" s="2733"/>
      <c r="W23" s="2734"/>
      <c r="X23" s="408"/>
      <c r="Y23" s="2680" t="str">
        <f t="shared" si="10"/>
        <v>3. Adquisición y contratación de insumos:</v>
      </c>
      <c r="Z23" s="2681"/>
      <c r="AA23" s="2751"/>
      <c r="AB23" s="2752"/>
      <c r="AC23" s="2752"/>
      <c r="AD23" s="2752"/>
      <c r="AE23" s="2752"/>
      <c r="AF23" s="2752"/>
      <c r="AG23" s="2752"/>
      <c r="AH23" s="2752"/>
      <c r="AI23" s="2752"/>
      <c r="AJ23" s="2752"/>
      <c r="AK23" s="2752"/>
      <c r="AL23" s="2752"/>
      <c r="AM23" s="2752"/>
      <c r="AN23" s="2752"/>
      <c r="AO23" s="2752"/>
      <c r="AP23" s="2753"/>
      <c r="AQ23" s="408"/>
      <c r="AR23" s="2680" t="str">
        <f t="shared" si="15"/>
        <v>3. Adquisición y contratación de insumos:</v>
      </c>
      <c r="AS23" s="2681"/>
      <c r="AT23" s="2751"/>
      <c r="AU23" s="2752"/>
      <c r="AV23" s="2752"/>
      <c r="AW23" s="2752"/>
      <c r="AX23" s="2752"/>
      <c r="AY23" s="2752"/>
      <c r="AZ23" s="2752"/>
      <c r="BA23" s="2752"/>
      <c r="BB23" s="2752"/>
      <c r="BC23" s="2752"/>
      <c r="BD23" s="2752"/>
      <c r="BE23" s="2752"/>
      <c r="BF23" s="2752"/>
      <c r="BG23" s="2752"/>
      <c r="BH23" s="2752"/>
      <c r="BI23" s="2753"/>
      <c r="BJ23" s="408"/>
      <c r="BK23" s="2680" t="str">
        <f t="shared" si="20"/>
        <v>3. Adquisición y contratación de insumos:</v>
      </c>
      <c r="BL23" s="2681"/>
      <c r="BM23" s="2751"/>
      <c r="BN23" s="2752"/>
      <c r="BO23" s="2752"/>
      <c r="BP23" s="2752"/>
      <c r="BQ23" s="2752"/>
      <c r="BR23" s="2752"/>
      <c r="BS23" s="2752"/>
      <c r="BT23" s="2752"/>
      <c r="BU23" s="2752"/>
      <c r="BV23" s="2752"/>
      <c r="BW23" s="2752"/>
      <c r="BX23" s="2752"/>
      <c r="BY23" s="2752"/>
      <c r="BZ23" s="2752"/>
      <c r="CA23" s="2752"/>
      <c r="CB23" s="2753"/>
      <c r="CC23" s="408"/>
      <c r="CD23" s="2670"/>
      <c r="CE23" s="2670"/>
      <c r="CF23" s="1142"/>
      <c r="CG23" s="1143"/>
      <c r="CH23" s="1144"/>
      <c r="CI23" s="1145"/>
      <c r="CJ23" s="1146"/>
      <c r="CK23" s="1146"/>
      <c r="CL23" s="1146"/>
      <c r="CM23" s="2671"/>
      <c r="CN23" s="2671"/>
      <c r="CO23" s="2671"/>
      <c r="CP23" s="2671"/>
      <c r="CQ23" s="2671"/>
      <c r="CR23" s="2671"/>
      <c r="CS23" s="2671"/>
      <c r="CT23" s="2671"/>
      <c r="CU23" s="2671"/>
      <c r="CV23" s="408"/>
      <c r="CW23" s="2670"/>
      <c r="CX23" s="2670"/>
      <c r="CY23" s="1142"/>
      <c r="CZ23" s="1143"/>
      <c r="DA23" s="1144"/>
      <c r="DB23" s="1145"/>
      <c r="DC23" s="1146"/>
      <c r="DD23" s="1146"/>
      <c r="DE23" s="1146"/>
      <c r="DF23" s="2671"/>
      <c r="DG23" s="2671"/>
      <c r="DH23" s="2671"/>
      <c r="DI23" s="2671"/>
      <c r="DJ23" s="2671"/>
      <c r="DK23" s="2671"/>
      <c r="DL23" s="2671"/>
      <c r="DM23" s="2671"/>
      <c r="DN23" s="2671"/>
      <c r="DO23" s="408"/>
    </row>
    <row r="24" spans="1:119" ht="12.75" customHeight="1" x14ac:dyDescent="0.2">
      <c r="A24" s="408"/>
      <c r="B24" s="2655"/>
      <c r="C24" s="2656"/>
      <c r="D24" s="2656"/>
      <c r="E24" s="2657"/>
      <c r="F24" s="2680" t="str">
        <f>CRONOGRAMA!B23</f>
        <v xml:space="preserve">   - Material vegetal</v>
      </c>
      <c r="G24" s="2681"/>
      <c r="H24" s="456" t="str">
        <f>CRONOGRAMA!C23</f>
        <v>Plántulas</v>
      </c>
      <c r="I24" s="457">
        <f>+CRONOGRAMA!E23+CRONOGRAMA!I23+CRONOGRAMA!M23</f>
        <v>57772</v>
      </c>
      <c r="J24" s="458"/>
      <c r="K24" s="459">
        <f t="shared" si="0"/>
        <v>0</v>
      </c>
      <c r="L24" s="1180">
        <f t="shared" si="7"/>
        <v>0</v>
      </c>
      <c r="M24" s="1181">
        <f t="shared" si="8"/>
        <v>0</v>
      </c>
      <c r="N24" s="1182" t="str">
        <f t="shared" si="9"/>
        <v>x</v>
      </c>
      <c r="O24" s="2682"/>
      <c r="P24" s="2683"/>
      <c r="Q24" s="2683"/>
      <c r="R24" s="2683"/>
      <c r="S24" s="2683"/>
      <c r="T24" s="2683"/>
      <c r="U24" s="2683"/>
      <c r="V24" s="2683"/>
      <c r="W24" s="2684"/>
      <c r="X24" s="408"/>
      <c r="Y24" s="2680" t="str">
        <f t="shared" si="10"/>
        <v xml:space="preserve">   - Material vegetal</v>
      </c>
      <c r="Z24" s="2681"/>
      <c r="AA24" s="456" t="str">
        <f t="shared" si="11"/>
        <v>Plántulas</v>
      </c>
      <c r="AB24" s="457">
        <f>IF((I24-J24)=0,CRONOGRAMA!Q23+CRONOGRAMA!U23+CRONOGRAMA!Y23,CRONOGRAMA!Q23+CRONOGRAMA!U23+CRONOGRAMA!Y23+SEGUIMIENTO!I24-SEGUIMIENTO!J24)</f>
        <v>57772</v>
      </c>
      <c r="AC24" s="458"/>
      <c r="AD24" s="459">
        <f t="shared" ref="AD24:AD34" si="22">AC24/AB24</f>
        <v>0</v>
      </c>
      <c r="AE24" s="1180">
        <f t="shared" si="12"/>
        <v>0</v>
      </c>
      <c r="AF24" s="1181">
        <f t="shared" si="13"/>
        <v>0</v>
      </c>
      <c r="AG24" s="1182" t="str">
        <f t="shared" si="14"/>
        <v>x</v>
      </c>
      <c r="AH24" s="2682"/>
      <c r="AI24" s="2683"/>
      <c r="AJ24" s="2683"/>
      <c r="AK24" s="2683"/>
      <c r="AL24" s="2683"/>
      <c r="AM24" s="2683"/>
      <c r="AN24" s="2683"/>
      <c r="AO24" s="2683"/>
      <c r="AP24" s="2684"/>
      <c r="AQ24" s="408"/>
      <c r="AR24" s="2680" t="str">
        <f t="shared" si="15"/>
        <v xml:space="preserve">   - Material vegetal</v>
      </c>
      <c r="AS24" s="2681"/>
      <c r="AT24" s="456" t="str">
        <f t="shared" ref="AT24:AT34" si="23">AA24</f>
        <v>Plántulas</v>
      </c>
      <c r="AU24" s="457">
        <f>IF((AB24-AC24)=0,CRONOGRAMA!AC23+CRONOGRAMA!AG23+CRONOGRAMA!AK23,CRONOGRAMA!AC23+CRONOGRAMA!AG23+CRONOGRAMA!AK23+SEGUIMIENTO!AB24-SEGUIMIENTO!AC24)</f>
        <v>57772</v>
      </c>
      <c r="AV24" s="458">
        <v>0</v>
      </c>
      <c r="AW24" s="459">
        <f t="shared" ref="AW24:AW34" si="24">AV24/AU24</f>
        <v>0</v>
      </c>
      <c r="AX24" s="1180">
        <f t="shared" si="17"/>
        <v>0</v>
      </c>
      <c r="AY24" s="1181">
        <f t="shared" si="18"/>
        <v>0</v>
      </c>
      <c r="AZ24" s="1182" t="str">
        <f t="shared" si="19"/>
        <v>x</v>
      </c>
      <c r="BA24" s="2682"/>
      <c r="BB24" s="2683"/>
      <c r="BC24" s="2683"/>
      <c r="BD24" s="2683"/>
      <c r="BE24" s="2683"/>
      <c r="BF24" s="2683"/>
      <c r="BG24" s="2683"/>
      <c r="BH24" s="2683"/>
      <c r="BI24" s="2684"/>
      <c r="BJ24" s="408"/>
      <c r="BK24" s="2680" t="str">
        <f t="shared" si="20"/>
        <v xml:space="preserve">   - Material vegetal</v>
      </c>
      <c r="BL24" s="2681"/>
      <c r="BM24" s="456" t="str">
        <f t="shared" ref="BM24:BM34" si="25">AT24</f>
        <v>Plántulas</v>
      </c>
      <c r="BN24" s="457">
        <f>IF((AU24-AV24)=0,CRONOGRAMA!AO23+CRONOGRAMA!AS23+CRONOGRAMA!AW23,CRONOGRAMA!AO23+CRONOGRAMA!AS23+CRONOGRAMA!AW23+AU24-AV24)</f>
        <v>57772</v>
      </c>
      <c r="BO24" s="458">
        <v>0</v>
      </c>
      <c r="BP24" s="459">
        <f t="shared" ref="BP24:BP34" si="26">BO24/BN24</f>
        <v>0</v>
      </c>
      <c r="BQ24" s="1180">
        <f t="shared" si="4"/>
        <v>0</v>
      </c>
      <c r="BR24" s="1181">
        <f t="shared" si="5"/>
        <v>0</v>
      </c>
      <c r="BS24" s="1182" t="str">
        <f t="shared" si="6"/>
        <v>x</v>
      </c>
      <c r="BT24" s="2682"/>
      <c r="BU24" s="2683"/>
      <c r="BV24" s="2683"/>
      <c r="BW24" s="2683"/>
      <c r="BX24" s="2683"/>
      <c r="BY24" s="2683"/>
      <c r="BZ24" s="2683"/>
      <c r="CA24" s="2683"/>
      <c r="CB24" s="2684"/>
      <c r="CC24" s="408"/>
      <c r="CD24" s="2670"/>
      <c r="CE24" s="2670"/>
      <c r="CF24" s="1142"/>
      <c r="CG24" s="1143"/>
      <c r="CH24" s="1144"/>
      <c r="CI24" s="1145"/>
      <c r="CJ24" s="1146"/>
      <c r="CK24" s="1146"/>
      <c r="CL24" s="1146"/>
      <c r="CM24" s="2671"/>
      <c r="CN24" s="2671"/>
      <c r="CO24" s="2671"/>
      <c r="CP24" s="2671"/>
      <c r="CQ24" s="2671"/>
      <c r="CR24" s="2671"/>
      <c r="CS24" s="2671"/>
      <c r="CT24" s="2671"/>
      <c r="CU24" s="2671"/>
      <c r="CV24" s="408"/>
      <c r="CW24" s="2670"/>
      <c r="CX24" s="2670"/>
      <c r="CY24" s="1142"/>
      <c r="CZ24" s="1143"/>
      <c r="DA24" s="1144"/>
      <c r="DB24" s="1145"/>
      <c r="DC24" s="1146"/>
      <c r="DD24" s="1146"/>
      <c r="DE24" s="1146"/>
      <c r="DF24" s="2671"/>
      <c r="DG24" s="2671"/>
      <c r="DH24" s="2671"/>
      <c r="DI24" s="2671"/>
      <c r="DJ24" s="2671"/>
      <c r="DK24" s="2671"/>
      <c r="DL24" s="2671"/>
      <c r="DM24" s="2671"/>
      <c r="DN24" s="2671"/>
      <c r="DO24" s="408"/>
    </row>
    <row r="25" spans="1:119" ht="15.75" customHeight="1" x14ac:dyDescent="0.2">
      <c r="A25" s="408"/>
      <c r="B25" s="2655"/>
      <c r="C25" s="2656"/>
      <c r="D25" s="2656"/>
      <c r="E25" s="2657"/>
      <c r="F25" s="2680" t="str">
        <f>CRONOGRAMA!B24</f>
        <v xml:space="preserve">   - Fertilizantes</v>
      </c>
      <c r="G25" s="2681"/>
      <c r="H25" s="456" t="str">
        <f>CRONOGRAMA!C24</f>
        <v>Kgs</v>
      </c>
      <c r="I25" s="457">
        <f>+CRONOGRAMA!E24+CRONOGRAMA!I24+CRONOGRAMA!M24</f>
        <v>57772</v>
      </c>
      <c r="J25" s="458">
        <v>0</v>
      </c>
      <c r="K25" s="459">
        <f t="shared" si="0"/>
        <v>0</v>
      </c>
      <c r="L25" s="1180">
        <f t="shared" si="7"/>
        <v>0</v>
      </c>
      <c r="M25" s="1181">
        <f t="shared" si="8"/>
        <v>0</v>
      </c>
      <c r="N25" s="1182" t="str">
        <f t="shared" si="9"/>
        <v>x</v>
      </c>
      <c r="O25" s="2682"/>
      <c r="P25" s="2683"/>
      <c r="Q25" s="2683"/>
      <c r="R25" s="2683"/>
      <c r="S25" s="2683"/>
      <c r="T25" s="2683"/>
      <c r="U25" s="2683"/>
      <c r="V25" s="2683"/>
      <c r="W25" s="2684"/>
      <c r="X25" s="408"/>
      <c r="Y25" s="2680" t="str">
        <f t="shared" si="10"/>
        <v xml:space="preserve">   - Fertilizantes</v>
      </c>
      <c r="Z25" s="2681"/>
      <c r="AA25" s="456" t="str">
        <f t="shared" si="11"/>
        <v>Kgs</v>
      </c>
      <c r="AB25" s="457">
        <f>IF((I25-J25)=0,CRONOGRAMA!Q24+CRONOGRAMA!U24+CRONOGRAMA!Y24,CRONOGRAMA!Q24+CRONOGRAMA!U24+CRONOGRAMA!Y24+SEGUIMIENTO!I25-SEGUIMIENTO!J25)</f>
        <v>57772</v>
      </c>
      <c r="AC25" s="458">
        <v>0</v>
      </c>
      <c r="AD25" s="459">
        <f t="shared" si="22"/>
        <v>0</v>
      </c>
      <c r="AE25" s="1180">
        <f t="shared" si="12"/>
        <v>0</v>
      </c>
      <c r="AF25" s="1181">
        <f t="shared" si="13"/>
        <v>0</v>
      </c>
      <c r="AG25" s="1182" t="str">
        <f t="shared" si="14"/>
        <v>x</v>
      </c>
      <c r="AH25" s="2682"/>
      <c r="AI25" s="2683"/>
      <c r="AJ25" s="2683"/>
      <c r="AK25" s="2683"/>
      <c r="AL25" s="2683"/>
      <c r="AM25" s="2683"/>
      <c r="AN25" s="2683"/>
      <c r="AO25" s="2683"/>
      <c r="AP25" s="2684"/>
      <c r="AQ25" s="408"/>
      <c r="AR25" s="2680" t="str">
        <f t="shared" si="15"/>
        <v xml:space="preserve">   - Fertilizantes</v>
      </c>
      <c r="AS25" s="2681"/>
      <c r="AT25" s="456" t="str">
        <f t="shared" si="23"/>
        <v>Kgs</v>
      </c>
      <c r="AU25" s="457">
        <f>IF((AB25-AC25)=0,CRONOGRAMA!AC24+CRONOGRAMA!AG24+CRONOGRAMA!AK24,CRONOGRAMA!AC24+CRONOGRAMA!AG24+CRONOGRAMA!AK24+SEGUIMIENTO!AB25-SEGUIMIENTO!AC25)</f>
        <v>57772</v>
      </c>
      <c r="AV25" s="458">
        <v>0</v>
      </c>
      <c r="AW25" s="459">
        <f t="shared" si="24"/>
        <v>0</v>
      </c>
      <c r="AX25" s="1180">
        <f t="shared" si="17"/>
        <v>0</v>
      </c>
      <c r="AY25" s="1181">
        <f t="shared" si="18"/>
        <v>0</v>
      </c>
      <c r="AZ25" s="1182" t="str">
        <f t="shared" si="19"/>
        <v>x</v>
      </c>
      <c r="BA25" s="2682"/>
      <c r="BB25" s="2683"/>
      <c r="BC25" s="2683"/>
      <c r="BD25" s="2683"/>
      <c r="BE25" s="2683"/>
      <c r="BF25" s="2683"/>
      <c r="BG25" s="2683"/>
      <c r="BH25" s="2683"/>
      <c r="BI25" s="2684"/>
      <c r="BJ25" s="408"/>
      <c r="BK25" s="2680" t="str">
        <f t="shared" si="20"/>
        <v xml:space="preserve">   - Fertilizantes</v>
      </c>
      <c r="BL25" s="2681"/>
      <c r="BM25" s="456" t="str">
        <f t="shared" si="25"/>
        <v>Kgs</v>
      </c>
      <c r="BN25" s="457">
        <f>IF((AU25-AV25)=0,CRONOGRAMA!AO24+CRONOGRAMA!AS24+CRONOGRAMA!AW24,CRONOGRAMA!AO24+CRONOGRAMA!AS24+CRONOGRAMA!AW24+AU25-AV25)</f>
        <v>57772</v>
      </c>
      <c r="BO25" s="458">
        <v>0</v>
      </c>
      <c r="BP25" s="459">
        <f t="shared" si="26"/>
        <v>0</v>
      </c>
      <c r="BQ25" s="1180">
        <f t="shared" si="4"/>
        <v>0</v>
      </c>
      <c r="BR25" s="1181">
        <f t="shared" si="5"/>
        <v>0</v>
      </c>
      <c r="BS25" s="1182" t="str">
        <f t="shared" si="6"/>
        <v>x</v>
      </c>
      <c r="BT25" s="2682"/>
      <c r="BU25" s="2683"/>
      <c r="BV25" s="2683"/>
      <c r="BW25" s="2683"/>
      <c r="BX25" s="2683"/>
      <c r="BY25" s="2683"/>
      <c r="BZ25" s="2683"/>
      <c r="CA25" s="2683"/>
      <c r="CB25" s="2684"/>
      <c r="CC25" s="408"/>
      <c r="CD25" s="2670"/>
      <c r="CE25" s="2670"/>
      <c r="CF25" s="1142"/>
      <c r="CG25" s="1143"/>
      <c r="CH25" s="1144"/>
      <c r="CI25" s="1145"/>
      <c r="CJ25" s="1146"/>
      <c r="CK25" s="1146"/>
      <c r="CL25" s="1146"/>
      <c r="CM25" s="2671"/>
      <c r="CN25" s="2671"/>
      <c r="CO25" s="2671"/>
      <c r="CP25" s="2671"/>
      <c r="CQ25" s="2671"/>
      <c r="CR25" s="2671"/>
      <c r="CS25" s="2671"/>
      <c r="CT25" s="2671"/>
      <c r="CU25" s="2671"/>
      <c r="CV25" s="408"/>
      <c r="CW25" s="2670"/>
      <c r="CX25" s="2670"/>
      <c r="CY25" s="1142"/>
      <c r="CZ25" s="1143"/>
      <c r="DA25" s="1144"/>
      <c r="DB25" s="1145"/>
      <c r="DC25" s="1146"/>
      <c r="DD25" s="1146"/>
      <c r="DE25" s="1146"/>
      <c r="DF25" s="2671"/>
      <c r="DG25" s="2671"/>
      <c r="DH25" s="2671"/>
      <c r="DI25" s="2671"/>
      <c r="DJ25" s="2671"/>
      <c r="DK25" s="2671"/>
      <c r="DL25" s="2671"/>
      <c r="DM25" s="2671"/>
      <c r="DN25" s="2671"/>
      <c r="DO25" s="408"/>
    </row>
    <row r="26" spans="1:119" ht="0.2" customHeight="1" x14ac:dyDescent="0.2">
      <c r="A26" s="408"/>
      <c r="B26" s="2655"/>
      <c r="C26" s="2656"/>
      <c r="D26" s="2656"/>
      <c r="E26" s="2657"/>
      <c r="F26" s="2680" t="str">
        <f>CRONOGRAMA!B25</f>
        <v xml:space="preserve">   - Correctivos</v>
      </c>
      <c r="G26" s="2681"/>
      <c r="H26" s="456" t="str">
        <f>CRONOGRAMA!C25</f>
        <v>Kgs</v>
      </c>
      <c r="I26" s="457">
        <f>+CRONOGRAMA!E25+CRONOGRAMA!I25+CRONOGRAMA!M25</f>
        <v>0</v>
      </c>
      <c r="J26" s="458">
        <v>0</v>
      </c>
      <c r="K26" s="459" t="e">
        <f t="shared" si="0"/>
        <v>#DIV/0!</v>
      </c>
      <c r="L26" s="1180" t="str">
        <f t="shared" si="7"/>
        <v>x</v>
      </c>
      <c r="M26" s="1181">
        <f t="shared" si="8"/>
        <v>0</v>
      </c>
      <c r="N26" s="1182">
        <f t="shared" si="9"/>
        <v>0</v>
      </c>
      <c r="O26" s="2682"/>
      <c r="P26" s="2683"/>
      <c r="Q26" s="2683"/>
      <c r="R26" s="2683"/>
      <c r="S26" s="2683"/>
      <c r="T26" s="2683"/>
      <c r="U26" s="2683"/>
      <c r="V26" s="2683"/>
      <c r="W26" s="2684"/>
      <c r="X26" s="408"/>
      <c r="Y26" s="2680" t="str">
        <f t="shared" si="10"/>
        <v xml:space="preserve">   - Correctivos</v>
      </c>
      <c r="Z26" s="2681"/>
      <c r="AA26" s="456" t="str">
        <f t="shared" si="11"/>
        <v>Kgs</v>
      </c>
      <c r="AB26" s="457">
        <f>IF((I26-J26)=0,CRONOGRAMA!Q25+CRONOGRAMA!U25+CRONOGRAMA!Y25,CRONOGRAMA!Q25+CRONOGRAMA!U25+CRONOGRAMA!Y25+SEGUIMIENTO!I26-SEGUIMIENTO!J26)</f>
        <v>0</v>
      </c>
      <c r="AC26" s="458">
        <v>0</v>
      </c>
      <c r="AD26" s="459" t="e">
        <f t="shared" si="22"/>
        <v>#DIV/0!</v>
      </c>
      <c r="AE26" s="1180" t="str">
        <f t="shared" si="12"/>
        <v>x</v>
      </c>
      <c r="AF26" s="1181">
        <f t="shared" si="13"/>
        <v>0</v>
      </c>
      <c r="AG26" s="1182">
        <f t="shared" si="14"/>
        <v>0</v>
      </c>
      <c r="AH26" s="2682"/>
      <c r="AI26" s="2683"/>
      <c r="AJ26" s="2683"/>
      <c r="AK26" s="2683"/>
      <c r="AL26" s="2683"/>
      <c r="AM26" s="2683"/>
      <c r="AN26" s="2683"/>
      <c r="AO26" s="2683"/>
      <c r="AP26" s="2684"/>
      <c r="AQ26" s="408"/>
      <c r="AR26" s="2680" t="str">
        <f t="shared" si="15"/>
        <v xml:space="preserve">   - Correctivos</v>
      </c>
      <c r="AS26" s="2681"/>
      <c r="AT26" s="456" t="str">
        <f t="shared" si="23"/>
        <v>Kgs</v>
      </c>
      <c r="AU26" s="457">
        <f>IF((AB26-AC26)=0,CRONOGRAMA!AC25+CRONOGRAMA!AG25+CRONOGRAMA!AK25,CRONOGRAMA!AC25+CRONOGRAMA!AG25+CRONOGRAMA!AK25+SEGUIMIENTO!AB26-SEGUIMIENTO!AC26)</f>
        <v>0</v>
      </c>
      <c r="AV26" s="458">
        <v>0</v>
      </c>
      <c r="AW26" s="459" t="e">
        <f t="shared" si="24"/>
        <v>#DIV/0!</v>
      </c>
      <c r="AX26" s="1180" t="str">
        <f t="shared" si="17"/>
        <v>x</v>
      </c>
      <c r="AY26" s="1181">
        <f t="shared" si="18"/>
        <v>0</v>
      </c>
      <c r="AZ26" s="1182">
        <f t="shared" si="19"/>
        <v>0</v>
      </c>
      <c r="BA26" s="2682"/>
      <c r="BB26" s="2683"/>
      <c r="BC26" s="2683"/>
      <c r="BD26" s="2683"/>
      <c r="BE26" s="2683"/>
      <c r="BF26" s="2683"/>
      <c r="BG26" s="2683"/>
      <c r="BH26" s="2683"/>
      <c r="BI26" s="2684"/>
      <c r="BJ26" s="408"/>
      <c r="BK26" s="2680" t="str">
        <f t="shared" si="20"/>
        <v xml:space="preserve">   - Correctivos</v>
      </c>
      <c r="BL26" s="2681"/>
      <c r="BM26" s="456" t="str">
        <f t="shared" si="25"/>
        <v>Kgs</v>
      </c>
      <c r="BN26" s="457">
        <f>IF((AU26-AV26)=0,CRONOGRAMA!AO25+CRONOGRAMA!AS25+CRONOGRAMA!AW25,CRONOGRAMA!AO25+CRONOGRAMA!AS25+CRONOGRAMA!AW25+AU26-AV26)</f>
        <v>0</v>
      </c>
      <c r="BO26" s="458">
        <v>0</v>
      </c>
      <c r="BP26" s="459" t="e">
        <f t="shared" si="26"/>
        <v>#DIV/0!</v>
      </c>
      <c r="BQ26" s="1180" t="str">
        <f t="shared" si="4"/>
        <v>x</v>
      </c>
      <c r="BR26" s="1181">
        <f t="shared" si="5"/>
        <v>0</v>
      </c>
      <c r="BS26" s="1182">
        <f t="shared" si="6"/>
        <v>0</v>
      </c>
      <c r="BT26" s="2682"/>
      <c r="BU26" s="2683"/>
      <c r="BV26" s="2683"/>
      <c r="BW26" s="2683"/>
      <c r="BX26" s="2683"/>
      <c r="BY26" s="2683"/>
      <c r="BZ26" s="2683"/>
      <c r="CA26" s="2683"/>
      <c r="CB26" s="2684"/>
      <c r="CC26" s="408"/>
      <c r="CD26" s="2670"/>
      <c r="CE26" s="2670"/>
      <c r="CF26" s="1142"/>
      <c r="CG26" s="1143"/>
      <c r="CH26" s="1144"/>
      <c r="CI26" s="1145"/>
      <c r="CJ26" s="1146"/>
      <c r="CK26" s="1146"/>
      <c r="CL26" s="1146"/>
      <c r="CM26" s="2671"/>
      <c r="CN26" s="2671"/>
      <c r="CO26" s="2671"/>
      <c r="CP26" s="2671"/>
      <c r="CQ26" s="2671"/>
      <c r="CR26" s="2671"/>
      <c r="CS26" s="2671"/>
      <c r="CT26" s="2671"/>
      <c r="CU26" s="2671"/>
      <c r="CV26" s="408"/>
      <c r="CW26" s="2670"/>
      <c r="CX26" s="2670"/>
      <c r="CY26" s="1142"/>
      <c r="CZ26" s="1143"/>
      <c r="DA26" s="1144"/>
      <c r="DB26" s="1145"/>
      <c r="DC26" s="1146"/>
      <c r="DD26" s="1146"/>
      <c r="DE26" s="1146"/>
      <c r="DF26" s="2671"/>
      <c r="DG26" s="2671"/>
      <c r="DH26" s="2671"/>
      <c r="DI26" s="2671"/>
      <c r="DJ26" s="2671"/>
      <c r="DK26" s="2671"/>
      <c r="DL26" s="2671"/>
      <c r="DM26" s="2671"/>
      <c r="DN26" s="2671"/>
      <c r="DO26" s="408"/>
    </row>
    <row r="27" spans="1:119" ht="0.2" customHeight="1" x14ac:dyDescent="0.2">
      <c r="A27" s="408"/>
      <c r="B27" s="2655"/>
      <c r="C27" s="2656"/>
      <c r="D27" s="2656"/>
      <c r="E27" s="2657"/>
      <c r="F27" s="2680" t="str">
        <f>CRONOGRAMA!B26</f>
        <v xml:space="preserve">   - Microelementos</v>
      </c>
      <c r="G27" s="2681"/>
      <c r="H27" s="456" t="str">
        <f>CRONOGRAMA!C26</f>
        <v>Kgs</v>
      </c>
      <c r="I27" s="457">
        <f>+CRONOGRAMA!E26+CRONOGRAMA!I26+CRONOGRAMA!M26</f>
        <v>0</v>
      </c>
      <c r="J27" s="458">
        <v>0</v>
      </c>
      <c r="K27" s="459" t="e">
        <f t="shared" si="0"/>
        <v>#DIV/0!</v>
      </c>
      <c r="L27" s="1180" t="str">
        <f t="shared" si="7"/>
        <v>x</v>
      </c>
      <c r="M27" s="1181">
        <f t="shared" si="8"/>
        <v>0</v>
      </c>
      <c r="N27" s="1182">
        <f t="shared" si="9"/>
        <v>0</v>
      </c>
      <c r="O27" s="2682"/>
      <c r="P27" s="2683"/>
      <c r="Q27" s="2683"/>
      <c r="R27" s="2683"/>
      <c r="S27" s="2683"/>
      <c r="T27" s="2683"/>
      <c r="U27" s="2683"/>
      <c r="V27" s="2683"/>
      <c r="W27" s="2684"/>
      <c r="X27" s="408"/>
      <c r="Y27" s="2680" t="str">
        <f t="shared" si="10"/>
        <v xml:space="preserve">   - Microelementos</v>
      </c>
      <c r="Z27" s="2681"/>
      <c r="AA27" s="456" t="str">
        <f t="shared" si="11"/>
        <v>Kgs</v>
      </c>
      <c r="AB27" s="457">
        <f>IF((I27-J27)=0,CRONOGRAMA!Q26+CRONOGRAMA!U26+CRONOGRAMA!Y26,CRONOGRAMA!Q26+CRONOGRAMA!U26+CRONOGRAMA!Y26+SEGUIMIENTO!I27-SEGUIMIENTO!J27)</f>
        <v>0</v>
      </c>
      <c r="AC27" s="458">
        <v>0</v>
      </c>
      <c r="AD27" s="459" t="e">
        <f t="shared" si="22"/>
        <v>#DIV/0!</v>
      </c>
      <c r="AE27" s="1180" t="str">
        <f t="shared" si="12"/>
        <v>x</v>
      </c>
      <c r="AF27" s="1181">
        <f t="shared" si="13"/>
        <v>0</v>
      </c>
      <c r="AG27" s="1182">
        <f t="shared" si="14"/>
        <v>0</v>
      </c>
      <c r="AH27" s="2682"/>
      <c r="AI27" s="2683"/>
      <c r="AJ27" s="2683"/>
      <c r="AK27" s="2683"/>
      <c r="AL27" s="2683"/>
      <c r="AM27" s="2683"/>
      <c r="AN27" s="2683"/>
      <c r="AO27" s="2683"/>
      <c r="AP27" s="2684"/>
      <c r="AQ27" s="408"/>
      <c r="AR27" s="2680" t="str">
        <f t="shared" si="15"/>
        <v xml:space="preserve">   - Microelementos</v>
      </c>
      <c r="AS27" s="2681"/>
      <c r="AT27" s="456" t="str">
        <f t="shared" si="23"/>
        <v>Kgs</v>
      </c>
      <c r="AU27" s="457">
        <f>IF((AB27-AC27)=0,CRONOGRAMA!AC26+CRONOGRAMA!AG26+CRONOGRAMA!AK26,CRONOGRAMA!AC26+CRONOGRAMA!AG26+CRONOGRAMA!AK26+SEGUIMIENTO!AB27-SEGUIMIENTO!AC27)</f>
        <v>0</v>
      </c>
      <c r="AV27" s="458">
        <v>0</v>
      </c>
      <c r="AW27" s="459" t="e">
        <f t="shared" si="24"/>
        <v>#DIV/0!</v>
      </c>
      <c r="AX27" s="1180" t="str">
        <f t="shared" si="17"/>
        <v>x</v>
      </c>
      <c r="AY27" s="1181">
        <f t="shared" si="18"/>
        <v>0</v>
      </c>
      <c r="AZ27" s="1182">
        <f t="shared" si="19"/>
        <v>0</v>
      </c>
      <c r="BA27" s="2682"/>
      <c r="BB27" s="2683"/>
      <c r="BC27" s="2683"/>
      <c r="BD27" s="2683"/>
      <c r="BE27" s="2683"/>
      <c r="BF27" s="2683"/>
      <c r="BG27" s="2683"/>
      <c r="BH27" s="2683"/>
      <c r="BI27" s="2684"/>
      <c r="BJ27" s="408"/>
      <c r="BK27" s="2680" t="str">
        <f t="shared" si="20"/>
        <v xml:space="preserve">   - Microelementos</v>
      </c>
      <c r="BL27" s="2681"/>
      <c r="BM27" s="456" t="str">
        <f t="shared" si="25"/>
        <v>Kgs</v>
      </c>
      <c r="BN27" s="457">
        <f>IF((AU27-AV27)=0,CRONOGRAMA!AO26+CRONOGRAMA!AS26+CRONOGRAMA!AW26,CRONOGRAMA!AO26+CRONOGRAMA!AS26+CRONOGRAMA!AW26+AU27-AV27)</f>
        <v>0</v>
      </c>
      <c r="BO27" s="458">
        <v>0</v>
      </c>
      <c r="BP27" s="459" t="e">
        <f t="shared" si="26"/>
        <v>#DIV/0!</v>
      </c>
      <c r="BQ27" s="1180" t="str">
        <f t="shared" si="4"/>
        <v>x</v>
      </c>
      <c r="BR27" s="1181">
        <f t="shared" si="5"/>
        <v>0</v>
      </c>
      <c r="BS27" s="1182">
        <f t="shared" si="6"/>
        <v>0</v>
      </c>
      <c r="BT27" s="2682"/>
      <c r="BU27" s="2683"/>
      <c r="BV27" s="2683"/>
      <c r="BW27" s="2683"/>
      <c r="BX27" s="2683"/>
      <c r="BY27" s="2683"/>
      <c r="BZ27" s="2683"/>
      <c r="CA27" s="2683"/>
      <c r="CB27" s="2684"/>
      <c r="CC27" s="408"/>
      <c r="CD27" s="2670"/>
      <c r="CE27" s="2670"/>
      <c r="CF27" s="1142"/>
      <c r="CG27" s="1143"/>
      <c r="CH27" s="1144"/>
      <c r="CI27" s="1145"/>
      <c r="CJ27" s="1146"/>
      <c r="CK27" s="1146"/>
      <c r="CL27" s="1146"/>
      <c r="CM27" s="2671"/>
      <c r="CN27" s="2671"/>
      <c r="CO27" s="2671"/>
      <c r="CP27" s="2671"/>
      <c r="CQ27" s="2671"/>
      <c r="CR27" s="2671"/>
      <c r="CS27" s="2671"/>
      <c r="CT27" s="2671"/>
      <c r="CU27" s="2671"/>
      <c r="CV27" s="408"/>
      <c r="CW27" s="2670"/>
      <c r="CX27" s="2670"/>
      <c r="CY27" s="1142"/>
      <c r="CZ27" s="1143"/>
      <c r="DA27" s="1144"/>
      <c r="DB27" s="1145"/>
      <c r="DC27" s="1146"/>
      <c r="DD27" s="1146"/>
      <c r="DE27" s="1146"/>
      <c r="DF27" s="2671"/>
      <c r="DG27" s="2671"/>
      <c r="DH27" s="2671"/>
      <c r="DI27" s="2671"/>
      <c r="DJ27" s="2671"/>
      <c r="DK27" s="2671"/>
      <c r="DL27" s="2671"/>
      <c r="DM27" s="2671"/>
      <c r="DN27" s="2671"/>
      <c r="DO27" s="408"/>
    </row>
    <row r="28" spans="1:119" ht="12.75" customHeight="1" x14ac:dyDescent="0.2">
      <c r="A28" s="408"/>
      <c r="B28" s="2655"/>
      <c r="C28" s="2656"/>
      <c r="D28" s="2656"/>
      <c r="E28" s="2657"/>
      <c r="F28" s="2680" t="str">
        <f>CRONOGRAMA!B27</f>
        <v xml:space="preserve">   - Abono Orgánico RPPG</v>
      </c>
      <c r="G28" s="2681"/>
      <c r="H28" s="456" t="str">
        <f>CRONOGRAMA!C27</f>
        <v>Kgs</v>
      </c>
      <c r="I28" s="457">
        <f>+CRONOGRAMA!E27+CRONOGRAMA!I27+CRONOGRAMA!M27</f>
        <v>0</v>
      </c>
      <c r="J28" s="458">
        <v>0</v>
      </c>
      <c r="K28" s="459" t="e">
        <f t="shared" si="0"/>
        <v>#DIV/0!</v>
      </c>
      <c r="L28" s="1180" t="str">
        <f t="shared" si="7"/>
        <v>x</v>
      </c>
      <c r="M28" s="1181">
        <f t="shared" si="8"/>
        <v>0</v>
      </c>
      <c r="N28" s="1182">
        <f t="shared" si="9"/>
        <v>0</v>
      </c>
      <c r="O28" s="2682"/>
      <c r="P28" s="2683"/>
      <c r="Q28" s="2683"/>
      <c r="R28" s="2683"/>
      <c r="S28" s="2683"/>
      <c r="T28" s="2683"/>
      <c r="U28" s="2683"/>
      <c r="V28" s="2683"/>
      <c r="W28" s="2684"/>
      <c r="X28" s="408"/>
      <c r="Y28" s="2680" t="str">
        <f t="shared" si="10"/>
        <v xml:space="preserve">   - Abono Orgánico RPPG</v>
      </c>
      <c r="Z28" s="2681"/>
      <c r="AA28" s="456" t="str">
        <f t="shared" si="11"/>
        <v>Kgs</v>
      </c>
      <c r="AB28" s="457">
        <f>IF((I28-J28)=0,CRONOGRAMA!Q27+CRONOGRAMA!U27+CRONOGRAMA!Y27,CRONOGRAMA!Q27+CRONOGRAMA!U27+CRONOGRAMA!Y27+SEGUIMIENTO!I28-SEGUIMIENTO!J28)</f>
        <v>0</v>
      </c>
      <c r="AC28" s="458">
        <v>0</v>
      </c>
      <c r="AD28" s="459" t="e">
        <f t="shared" si="22"/>
        <v>#DIV/0!</v>
      </c>
      <c r="AE28" s="1180" t="str">
        <f t="shared" si="12"/>
        <v>x</v>
      </c>
      <c r="AF28" s="1181">
        <f t="shared" si="13"/>
        <v>0</v>
      </c>
      <c r="AG28" s="1182">
        <f t="shared" si="14"/>
        <v>0</v>
      </c>
      <c r="AH28" s="2682"/>
      <c r="AI28" s="2683"/>
      <c r="AJ28" s="2683"/>
      <c r="AK28" s="2683"/>
      <c r="AL28" s="2683"/>
      <c r="AM28" s="2683"/>
      <c r="AN28" s="2683"/>
      <c r="AO28" s="2683"/>
      <c r="AP28" s="2684"/>
      <c r="AQ28" s="408"/>
      <c r="AR28" s="2680" t="str">
        <f t="shared" si="15"/>
        <v xml:space="preserve">   - Abono Orgánico RPPG</v>
      </c>
      <c r="AS28" s="2681"/>
      <c r="AT28" s="456" t="str">
        <f t="shared" si="23"/>
        <v>Kgs</v>
      </c>
      <c r="AU28" s="457">
        <f>IF((AB28-AC28)=0,CRONOGRAMA!AC27+CRONOGRAMA!AG27+CRONOGRAMA!AK27,CRONOGRAMA!AC27+CRONOGRAMA!AG27+CRONOGRAMA!AK27+SEGUIMIENTO!AB28-SEGUIMIENTO!AC28)</f>
        <v>0</v>
      </c>
      <c r="AV28" s="458">
        <v>0</v>
      </c>
      <c r="AW28" s="459" t="e">
        <f t="shared" si="24"/>
        <v>#DIV/0!</v>
      </c>
      <c r="AX28" s="1180" t="str">
        <f t="shared" si="17"/>
        <v>x</v>
      </c>
      <c r="AY28" s="1181">
        <f t="shared" si="18"/>
        <v>0</v>
      </c>
      <c r="AZ28" s="1182">
        <f t="shared" si="19"/>
        <v>0</v>
      </c>
      <c r="BA28" s="2682"/>
      <c r="BB28" s="2683"/>
      <c r="BC28" s="2683"/>
      <c r="BD28" s="2683"/>
      <c r="BE28" s="2683"/>
      <c r="BF28" s="2683"/>
      <c r="BG28" s="2683"/>
      <c r="BH28" s="2683"/>
      <c r="BI28" s="2684"/>
      <c r="BJ28" s="408"/>
      <c r="BK28" s="2680" t="str">
        <f t="shared" si="20"/>
        <v xml:space="preserve">   - Abono Orgánico RPPG</v>
      </c>
      <c r="BL28" s="2681"/>
      <c r="BM28" s="456" t="str">
        <f t="shared" si="25"/>
        <v>Kgs</v>
      </c>
      <c r="BN28" s="457">
        <f>IF((AU28-AV28)=0,CRONOGRAMA!AO27+CRONOGRAMA!AS27+CRONOGRAMA!AW27,CRONOGRAMA!AO27+CRONOGRAMA!AS27+CRONOGRAMA!AW27+AU28-AV28)</f>
        <v>0</v>
      </c>
      <c r="BO28" s="458">
        <v>0</v>
      </c>
      <c r="BP28" s="459" t="e">
        <f t="shared" si="26"/>
        <v>#DIV/0!</v>
      </c>
      <c r="BQ28" s="1180" t="str">
        <f t="shared" si="4"/>
        <v>x</v>
      </c>
      <c r="BR28" s="1181">
        <f t="shared" si="5"/>
        <v>0</v>
      </c>
      <c r="BS28" s="1182">
        <f t="shared" si="6"/>
        <v>0</v>
      </c>
      <c r="BT28" s="2682"/>
      <c r="BU28" s="2683"/>
      <c r="BV28" s="2683"/>
      <c r="BW28" s="2683"/>
      <c r="BX28" s="2683"/>
      <c r="BY28" s="2683"/>
      <c r="BZ28" s="2683"/>
      <c r="CA28" s="2683"/>
      <c r="CB28" s="2684"/>
      <c r="CC28" s="408"/>
      <c r="CD28" s="2670"/>
      <c r="CE28" s="2670"/>
      <c r="CF28" s="1142"/>
      <c r="CG28" s="1143"/>
      <c r="CH28" s="1144"/>
      <c r="CI28" s="1145"/>
      <c r="CJ28" s="1146"/>
      <c r="CK28" s="1146"/>
      <c r="CL28" s="1146"/>
      <c r="CM28" s="2671"/>
      <c r="CN28" s="2671"/>
      <c r="CO28" s="2671"/>
      <c r="CP28" s="2671"/>
      <c r="CQ28" s="2671"/>
      <c r="CR28" s="2671"/>
      <c r="CS28" s="2671"/>
      <c r="CT28" s="2671"/>
      <c r="CU28" s="2671"/>
      <c r="CV28" s="408"/>
      <c r="CW28" s="2670"/>
      <c r="CX28" s="2670"/>
      <c r="CY28" s="1142"/>
      <c r="CZ28" s="1143"/>
      <c r="DA28" s="1144"/>
      <c r="DB28" s="1145"/>
      <c r="DC28" s="1146"/>
      <c r="DD28" s="1146"/>
      <c r="DE28" s="1146"/>
      <c r="DF28" s="2671"/>
      <c r="DG28" s="2671"/>
      <c r="DH28" s="2671"/>
      <c r="DI28" s="2671"/>
      <c r="DJ28" s="2671"/>
      <c r="DK28" s="2671"/>
      <c r="DL28" s="2671"/>
      <c r="DM28" s="2671"/>
      <c r="DN28" s="2671"/>
      <c r="DO28" s="408"/>
    </row>
    <row r="29" spans="1:119" ht="0.2" customHeight="1" x14ac:dyDescent="0.2">
      <c r="A29" s="408"/>
      <c r="B29" s="2655"/>
      <c r="C29" s="2656"/>
      <c r="D29" s="2656"/>
      <c r="E29" s="2657"/>
      <c r="F29" s="2680" t="str">
        <f>CRONOGRAMA!B28</f>
        <v xml:space="preserve">   - Hidroretenedor</v>
      </c>
      <c r="G29" s="2681"/>
      <c r="H29" s="456" t="str">
        <f>CRONOGRAMA!C28</f>
        <v>Kgs</v>
      </c>
      <c r="I29" s="457">
        <f>+CRONOGRAMA!E28+CRONOGRAMA!I28+CRONOGRAMA!M28</f>
        <v>0</v>
      </c>
      <c r="J29" s="458">
        <v>0</v>
      </c>
      <c r="K29" s="459" t="e">
        <f t="shared" si="0"/>
        <v>#DIV/0!</v>
      </c>
      <c r="L29" s="1180" t="str">
        <f t="shared" si="7"/>
        <v>x</v>
      </c>
      <c r="M29" s="1181">
        <f t="shared" si="8"/>
        <v>0</v>
      </c>
      <c r="N29" s="1182">
        <f t="shared" si="9"/>
        <v>0</v>
      </c>
      <c r="O29" s="2682"/>
      <c r="P29" s="2683"/>
      <c r="Q29" s="2683"/>
      <c r="R29" s="2683"/>
      <c r="S29" s="2683"/>
      <c r="T29" s="2683"/>
      <c r="U29" s="2683"/>
      <c r="V29" s="2683"/>
      <c r="W29" s="2684"/>
      <c r="X29" s="408"/>
      <c r="Y29" s="2680" t="str">
        <f t="shared" si="10"/>
        <v xml:space="preserve">   - Hidroretenedor</v>
      </c>
      <c r="Z29" s="2681"/>
      <c r="AA29" s="456" t="str">
        <f t="shared" si="11"/>
        <v>Kgs</v>
      </c>
      <c r="AB29" s="457">
        <f>IF((I29-J29)=0,CRONOGRAMA!Q28+CRONOGRAMA!U28+CRONOGRAMA!Y28,CRONOGRAMA!Q28+CRONOGRAMA!U28+CRONOGRAMA!Y28+SEGUIMIENTO!I29-SEGUIMIENTO!J29)</f>
        <v>0</v>
      </c>
      <c r="AC29" s="458">
        <v>0</v>
      </c>
      <c r="AD29" s="459" t="e">
        <f t="shared" si="22"/>
        <v>#DIV/0!</v>
      </c>
      <c r="AE29" s="1180" t="str">
        <f t="shared" si="12"/>
        <v>x</v>
      </c>
      <c r="AF29" s="1181">
        <f t="shared" si="13"/>
        <v>0</v>
      </c>
      <c r="AG29" s="1182">
        <f t="shared" si="14"/>
        <v>0</v>
      </c>
      <c r="AH29" s="2682"/>
      <c r="AI29" s="2683"/>
      <c r="AJ29" s="2683"/>
      <c r="AK29" s="2683"/>
      <c r="AL29" s="2683"/>
      <c r="AM29" s="2683"/>
      <c r="AN29" s="2683"/>
      <c r="AO29" s="2683"/>
      <c r="AP29" s="2684"/>
      <c r="AQ29" s="408"/>
      <c r="AR29" s="2680" t="str">
        <f t="shared" si="15"/>
        <v xml:space="preserve">   - Hidroretenedor</v>
      </c>
      <c r="AS29" s="2681"/>
      <c r="AT29" s="456" t="str">
        <f t="shared" si="23"/>
        <v>Kgs</v>
      </c>
      <c r="AU29" s="457">
        <f>IF((AB29-AC29)=0,CRONOGRAMA!AC28+CRONOGRAMA!AG28+CRONOGRAMA!AK28,CRONOGRAMA!AC28+CRONOGRAMA!AG28+CRONOGRAMA!AK28+SEGUIMIENTO!AB29-SEGUIMIENTO!AC29)</f>
        <v>0</v>
      </c>
      <c r="AV29" s="458">
        <v>0</v>
      </c>
      <c r="AW29" s="459" t="e">
        <f t="shared" si="24"/>
        <v>#DIV/0!</v>
      </c>
      <c r="AX29" s="1180" t="str">
        <f t="shared" si="17"/>
        <v>x</v>
      </c>
      <c r="AY29" s="1181">
        <f t="shared" si="18"/>
        <v>0</v>
      </c>
      <c r="AZ29" s="1182">
        <f t="shared" si="19"/>
        <v>0</v>
      </c>
      <c r="BA29" s="2682"/>
      <c r="BB29" s="2683"/>
      <c r="BC29" s="2683"/>
      <c r="BD29" s="2683"/>
      <c r="BE29" s="2683"/>
      <c r="BF29" s="2683"/>
      <c r="BG29" s="2683"/>
      <c r="BH29" s="2683"/>
      <c r="BI29" s="2684"/>
      <c r="BJ29" s="408"/>
      <c r="BK29" s="2680" t="str">
        <f t="shared" si="20"/>
        <v xml:space="preserve">   - Hidroretenedor</v>
      </c>
      <c r="BL29" s="2681"/>
      <c r="BM29" s="456" t="str">
        <f t="shared" si="25"/>
        <v>Kgs</v>
      </c>
      <c r="BN29" s="457">
        <f>IF((AU29-AV29)=0,CRONOGRAMA!AO28+CRONOGRAMA!AS28+CRONOGRAMA!AW28,CRONOGRAMA!AO28+CRONOGRAMA!AS28+CRONOGRAMA!AW28+AU29-AV29)</f>
        <v>0</v>
      </c>
      <c r="BO29" s="458">
        <v>0</v>
      </c>
      <c r="BP29" s="459" t="e">
        <f t="shared" si="26"/>
        <v>#DIV/0!</v>
      </c>
      <c r="BQ29" s="1180" t="str">
        <f t="shared" si="4"/>
        <v>x</v>
      </c>
      <c r="BR29" s="1181">
        <f t="shared" si="5"/>
        <v>0</v>
      </c>
      <c r="BS29" s="1182">
        <f t="shared" si="6"/>
        <v>0</v>
      </c>
      <c r="BT29" s="2682"/>
      <c r="BU29" s="2683"/>
      <c r="BV29" s="2683"/>
      <c r="BW29" s="2683"/>
      <c r="BX29" s="2683"/>
      <c r="BY29" s="2683"/>
      <c r="BZ29" s="2683"/>
      <c r="CA29" s="2683"/>
      <c r="CB29" s="2684"/>
      <c r="CC29" s="408"/>
      <c r="CD29" s="2670"/>
      <c r="CE29" s="2670"/>
      <c r="CF29" s="1142"/>
      <c r="CG29" s="1143"/>
      <c r="CH29" s="1144"/>
      <c r="CI29" s="1145"/>
      <c r="CJ29" s="1146"/>
      <c r="CK29" s="1146"/>
      <c r="CL29" s="1146"/>
      <c r="CM29" s="2671"/>
      <c r="CN29" s="2671"/>
      <c r="CO29" s="2671"/>
      <c r="CP29" s="2671"/>
      <c r="CQ29" s="2671"/>
      <c r="CR29" s="2671"/>
      <c r="CS29" s="2671"/>
      <c r="CT29" s="2671"/>
      <c r="CU29" s="2671"/>
      <c r="CV29" s="408"/>
      <c r="CW29" s="2670"/>
      <c r="CX29" s="2670"/>
      <c r="CY29" s="1142"/>
      <c r="CZ29" s="1143"/>
      <c r="DA29" s="1144"/>
      <c r="DB29" s="1145"/>
      <c r="DC29" s="1146"/>
      <c r="DD29" s="1146"/>
      <c r="DE29" s="1146"/>
      <c r="DF29" s="2671"/>
      <c r="DG29" s="2671"/>
      <c r="DH29" s="2671"/>
      <c r="DI29" s="2671"/>
      <c r="DJ29" s="2671"/>
      <c r="DK29" s="2671"/>
      <c r="DL29" s="2671"/>
      <c r="DM29" s="2671"/>
      <c r="DN29" s="2671"/>
      <c r="DO29" s="408"/>
    </row>
    <row r="30" spans="1:119" ht="12.75" customHeight="1" x14ac:dyDescent="0.2">
      <c r="A30" s="408"/>
      <c r="B30" s="2655"/>
      <c r="C30" s="2656"/>
      <c r="D30" s="2656"/>
      <c r="E30" s="2657"/>
      <c r="F30" s="2680" t="str">
        <f>CRONOGRAMA!B29</f>
        <v xml:space="preserve">   - Insecticidas </v>
      </c>
      <c r="G30" s="2681"/>
      <c r="H30" s="456" t="str">
        <f>CRONOGRAMA!C29</f>
        <v>Kgs</v>
      </c>
      <c r="I30" s="457">
        <f>+CRONOGRAMA!E29+CRONOGRAMA!I29+CRONOGRAMA!M29</f>
        <v>520</v>
      </c>
      <c r="J30" s="458">
        <v>0</v>
      </c>
      <c r="K30" s="459">
        <f t="shared" si="0"/>
        <v>0</v>
      </c>
      <c r="L30" s="1180">
        <f t="shared" si="7"/>
        <v>0</v>
      </c>
      <c r="M30" s="1181">
        <f t="shared" si="8"/>
        <v>0</v>
      </c>
      <c r="N30" s="1182" t="str">
        <f t="shared" si="9"/>
        <v>x</v>
      </c>
      <c r="O30" s="2682"/>
      <c r="P30" s="2683"/>
      <c r="Q30" s="2683"/>
      <c r="R30" s="2683"/>
      <c r="S30" s="2683"/>
      <c r="T30" s="2683"/>
      <c r="U30" s="2683"/>
      <c r="V30" s="2683"/>
      <c r="W30" s="2684"/>
      <c r="X30" s="408"/>
      <c r="Y30" s="2680" t="str">
        <f t="shared" si="10"/>
        <v xml:space="preserve">   - Insecticidas </v>
      </c>
      <c r="Z30" s="2681"/>
      <c r="AA30" s="456" t="str">
        <f t="shared" si="11"/>
        <v>Kgs</v>
      </c>
      <c r="AB30" s="457">
        <f>IF((I30-J30)=0,CRONOGRAMA!Q29+CRONOGRAMA!U29+CRONOGRAMA!Y29,CRONOGRAMA!Q29+CRONOGRAMA!U29+CRONOGRAMA!Y29+SEGUIMIENTO!I30-SEGUIMIENTO!J30)</f>
        <v>520</v>
      </c>
      <c r="AC30" s="458">
        <v>0</v>
      </c>
      <c r="AD30" s="459">
        <f t="shared" si="22"/>
        <v>0</v>
      </c>
      <c r="AE30" s="1180">
        <f t="shared" si="12"/>
        <v>0</v>
      </c>
      <c r="AF30" s="1181">
        <f t="shared" si="13"/>
        <v>0</v>
      </c>
      <c r="AG30" s="1182" t="str">
        <f t="shared" si="14"/>
        <v>x</v>
      </c>
      <c r="AH30" s="2682"/>
      <c r="AI30" s="2683"/>
      <c r="AJ30" s="2683"/>
      <c r="AK30" s="2683"/>
      <c r="AL30" s="2683"/>
      <c r="AM30" s="2683"/>
      <c r="AN30" s="2683"/>
      <c r="AO30" s="2683"/>
      <c r="AP30" s="2684"/>
      <c r="AQ30" s="408"/>
      <c r="AR30" s="2680" t="str">
        <f t="shared" si="15"/>
        <v xml:space="preserve">   - Insecticidas </v>
      </c>
      <c r="AS30" s="2681"/>
      <c r="AT30" s="456" t="str">
        <f t="shared" si="23"/>
        <v>Kgs</v>
      </c>
      <c r="AU30" s="457">
        <f>IF((AB30-AC30)=0,CRONOGRAMA!AC29+CRONOGRAMA!AG29+CRONOGRAMA!AK29,CRONOGRAMA!AC29+CRONOGRAMA!AG29+CRONOGRAMA!AK29+SEGUIMIENTO!AB30-SEGUIMIENTO!AC30)</f>
        <v>520</v>
      </c>
      <c r="AV30" s="458">
        <v>0</v>
      </c>
      <c r="AW30" s="459">
        <f t="shared" si="24"/>
        <v>0</v>
      </c>
      <c r="AX30" s="1180">
        <f t="shared" si="17"/>
        <v>0</v>
      </c>
      <c r="AY30" s="1181">
        <f t="shared" si="18"/>
        <v>0</v>
      </c>
      <c r="AZ30" s="1182" t="str">
        <f t="shared" si="19"/>
        <v>x</v>
      </c>
      <c r="BA30" s="2682"/>
      <c r="BB30" s="2683"/>
      <c r="BC30" s="2683"/>
      <c r="BD30" s="2683"/>
      <c r="BE30" s="2683"/>
      <c r="BF30" s="2683"/>
      <c r="BG30" s="2683"/>
      <c r="BH30" s="2683"/>
      <c r="BI30" s="2684"/>
      <c r="BJ30" s="408"/>
      <c r="BK30" s="2680" t="str">
        <f t="shared" si="20"/>
        <v xml:space="preserve">   - Insecticidas </v>
      </c>
      <c r="BL30" s="2681"/>
      <c r="BM30" s="456" t="str">
        <f t="shared" si="25"/>
        <v>Kgs</v>
      </c>
      <c r="BN30" s="457">
        <f>IF((AU30-AV30)=0,CRONOGRAMA!AO29+CRONOGRAMA!AS29+CRONOGRAMA!AW29,CRONOGRAMA!AO29+CRONOGRAMA!AS29+CRONOGRAMA!AW29+AU30-AV30)</f>
        <v>520</v>
      </c>
      <c r="BO30" s="458">
        <v>0</v>
      </c>
      <c r="BP30" s="459">
        <f t="shared" si="26"/>
        <v>0</v>
      </c>
      <c r="BQ30" s="1180">
        <f t="shared" si="4"/>
        <v>0</v>
      </c>
      <c r="BR30" s="1181">
        <f t="shared" si="5"/>
        <v>0</v>
      </c>
      <c r="BS30" s="1182" t="str">
        <f t="shared" si="6"/>
        <v>x</v>
      </c>
      <c r="BT30" s="2682"/>
      <c r="BU30" s="2683"/>
      <c r="BV30" s="2683"/>
      <c r="BW30" s="2683"/>
      <c r="BX30" s="2683"/>
      <c r="BY30" s="2683"/>
      <c r="BZ30" s="2683"/>
      <c r="CA30" s="2683"/>
      <c r="CB30" s="2684"/>
      <c r="CC30" s="408"/>
      <c r="CD30" s="2670"/>
      <c r="CE30" s="2670"/>
      <c r="CF30" s="1142"/>
      <c r="CG30" s="1143"/>
      <c r="CH30" s="1144"/>
      <c r="CI30" s="1145"/>
      <c r="CJ30" s="1146"/>
      <c r="CK30" s="1146"/>
      <c r="CL30" s="1146"/>
      <c r="CM30" s="2671"/>
      <c r="CN30" s="2671"/>
      <c r="CO30" s="2671"/>
      <c r="CP30" s="2671"/>
      <c r="CQ30" s="2671"/>
      <c r="CR30" s="2671"/>
      <c r="CS30" s="2671"/>
      <c r="CT30" s="2671"/>
      <c r="CU30" s="2671"/>
      <c r="CV30" s="408"/>
      <c r="CW30" s="2670"/>
      <c r="CX30" s="2670"/>
      <c r="CY30" s="1142"/>
      <c r="CZ30" s="1143"/>
      <c r="DA30" s="1144"/>
      <c r="DB30" s="1145"/>
      <c r="DC30" s="1146"/>
      <c r="DD30" s="1146"/>
      <c r="DE30" s="1146"/>
      <c r="DF30" s="2671"/>
      <c r="DG30" s="2671"/>
      <c r="DH30" s="2671"/>
      <c r="DI30" s="2671"/>
      <c r="DJ30" s="2671"/>
      <c r="DK30" s="2671"/>
      <c r="DL30" s="2671"/>
      <c r="DM30" s="2671"/>
      <c r="DN30" s="2671"/>
      <c r="DO30" s="408"/>
    </row>
    <row r="31" spans="1:119" ht="12.75" customHeight="1" thickBot="1" x14ac:dyDescent="0.25">
      <c r="A31" s="408"/>
      <c r="B31" s="2655"/>
      <c r="C31" s="2656"/>
      <c r="D31" s="2656"/>
      <c r="E31" s="2657"/>
      <c r="F31" s="2680" t="str">
        <f>CRONOGRAMA!B30</f>
        <v xml:space="preserve">   - Herramientas </v>
      </c>
      <c r="G31" s="2681"/>
      <c r="H31" s="456" t="str">
        <f>CRONOGRAMA!C30</f>
        <v>Herramientas</v>
      </c>
      <c r="I31" s="457">
        <f>+CRONOGRAMA!E30+CRONOGRAMA!I30+CRONOGRAMA!M30</f>
        <v>1</v>
      </c>
      <c r="J31" s="458">
        <v>0</v>
      </c>
      <c r="K31" s="459">
        <f t="shared" si="0"/>
        <v>0</v>
      </c>
      <c r="L31" s="1212">
        <f t="shared" si="7"/>
        <v>0</v>
      </c>
      <c r="M31" s="1213">
        <f t="shared" si="8"/>
        <v>0</v>
      </c>
      <c r="N31" s="1214" t="str">
        <f t="shared" si="9"/>
        <v>x</v>
      </c>
      <c r="O31" s="2682"/>
      <c r="P31" s="2683"/>
      <c r="Q31" s="2683"/>
      <c r="R31" s="2683"/>
      <c r="S31" s="2683"/>
      <c r="T31" s="2683"/>
      <c r="U31" s="2683"/>
      <c r="V31" s="2683"/>
      <c r="W31" s="2684"/>
      <c r="X31" s="408"/>
      <c r="Y31" s="2680" t="str">
        <f t="shared" si="10"/>
        <v xml:space="preserve">   - Herramientas </v>
      </c>
      <c r="Z31" s="2681"/>
      <c r="AA31" s="456" t="str">
        <f t="shared" si="11"/>
        <v>Herramientas</v>
      </c>
      <c r="AB31" s="457">
        <f>IF((I31-J31)=0,CRONOGRAMA!Q30+CRONOGRAMA!U30+CRONOGRAMA!Y30,CRONOGRAMA!Q30+CRONOGRAMA!U30+CRONOGRAMA!Y30+SEGUIMIENTO!I31-SEGUIMIENTO!J31)</f>
        <v>1</v>
      </c>
      <c r="AC31" s="458">
        <v>0</v>
      </c>
      <c r="AD31" s="459">
        <f t="shared" si="22"/>
        <v>0</v>
      </c>
      <c r="AE31" s="1212">
        <f t="shared" si="12"/>
        <v>0</v>
      </c>
      <c r="AF31" s="1213">
        <f t="shared" si="13"/>
        <v>0</v>
      </c>
      <c r="AG31" s="1214" t="str">
        <f t="shared" si="14"/>
        <v>x</v>
      </c>
      <c r="AH31" s="2682"/>
      <c r="AI31" s="2683"/>
      <c r="AJ31" s="2683"/>
      <c r="AK31" s="2683"/>
      <c r="AL31" s="2683"/>
      <c r="AM31" s="2683"/>
      <c r="AN31" s="2683"/>
      <c r="AO31" s="2683"/>
      <c r="AP31" s="2684"/>
      <c r="AQ31" s="408"/>
      <c r="AR31" s="2680" t="str">
        <f t="shared" si="15"/>
        <v xml:space="preserve">   - Herramientas </v>
      </c>
      <c r="AS31" s="2681"/>
      <c r="AT31" s="456" t="str">
        <f t="shared" si="23"/>
        <v>Herramientas</v>
      </c>
      <c r="AU31" s="457">
        <f>IF((AB31-AC31)=0,CRONOGRAMA!AC30+CRONOGRAMA!AG30+CRONOGRAMA!AK30,CRONOGRAMA!AC30+CRONOGRAMA!AG30+CRONOGRAMA!AK30+SEGUIMIENTO!AB31-SEGUIMIENTO!AC31)</f>
        <v>1</v>
      </c>
      <c r="AV31" s="458">
        <v>0</v>
      </c>
      <c r="AW31" s="459">
        <f t="shared" si="24"/>
        <v>0</v>
      </c>
      <c r="AX31" s="1212">
        <f t="shared" si="17"/>
        <v>0</v>
      </c>
      <c r="AY31" s="1213">
        <f t="shared" si="18"/>
        <v>0</v>
      </c>
      <c r="AZ31" s="1214" t="str">
        <f t="shared" si="19"/>
        <v>x</v>
      </c>
      <c r="BA31" s="2682"/>
      <c r="BB31" s="2683"/>
      <c r="BC31" s="2683"/>
      <c r="BD31" s="2683"/>
      <c r="BE31" s="2683"/>
      <c r="BF31" s="2683"/>
      <c r="BG31" s="2683"/>
      <c r="BH31" s="2683"/>
      <c r="BI31" s="2684"/>
      <c r="BJ31" s="408"/>
      <c r="BK31" s="2680" t="str">
        <f t="shared" si="20"/>
        <v xml:space="preserve">   - Herramientas </v>
      </c>
      <c r="BL31" s="2681"/>
      <c r="BM31" s="456" t="str">
        <f t="shared" si="25"/>
        <v>Herramientas</v>
      </c>
      <c r="BN31" s="457">
        <f>IF((AU31-AV31)=0,CRONOGRAMA!AO30+CRONOGRAMA!AS30+CRONOGRAMA!AW30,CRONOGRAMA!AO30+CRONOGRAMA!AS30+CRONOGRAMA!AW30+AU31-AV31)</f>
        <v>1</v>
      </c>
      <c r="BO31" s="458">
        <v>0</v>
      </c>
      <c r="BP31" s="459">
        <f t="shared" si="26"/>
        <v>0</v>
      </c>
      <c r="BQ31" s="1212">
        <f t="shared" si="4"/>
        <v>0</v>
      </c>
      <c r="BR31" s="1213">
        <f t="shared" si="5"/>
        <v>0</v>
      </c>
      <c r="BS31" s="1214" t="str">
        <f t="shared" si="6"/>
        <v>x</v>
      </c>
      <c r="BT31" s="2682"/>
      <c r="BU31" s="2683"/>
      <c r="BV31" s="2683"/>
      <c r="BW31" s="2683"/>
      <c r="BX31" s="2683"/>
      <c r="BY31" s="2683"/>
      <c r="BZ31" s="2683"/>
      <c r="CA31" s="2683"/>
      <c r="CB31" s="2684"/>
      <c r="CC31" s="408"/>
      <c r="CD31" s="2670"/>
      <c r="CE31" s="2670"/>
      <c r="CF31" s="1142"/>
      <c r="CG31" s="1143"/>
      <c r="CH31" s="1144"/>
      <c r="CI31" s="1145"/>
      <c r="CJ31" s="1146"/>
      <c r="CK31" s="1146"/>
      <c r="CL31" s="1146"/>
      <c r="CM31" s="2671"/>
      <c r="CN31" s="2671"/>
      <c r="CO31" s="2671"/>
      <c r="CP31" s="2671"/>
      <c r="CQ31" s="2671"/>
      <c r="CR31" s="2671"/>
      <c r="CS31" s="2671"/>
      <c r="CT31" s="2671"/>
      <c r="CU31" s="2671"/>
      <c r="CV31" s="408"/>
      <c r="CW31" s="2670"/>
      <c r="CX31" s="2670"/>
      <c r="CY31" s="1142"/>
      <c r="CZ31" s="1143"/>
      <c r="DA31" s="1144"/>
      <c r="DB31" s="1145"/>
      <c r="DC31" s="1146"/>
      <c r="DD31" s="1146"/>
      <c r="DE31" s="1146"/>
      <c r="DF31" s="2671"/>
      <c r="DG31" s="2671"/>
      <c r="DH31" s="2671"/>
      <c r="DI31" s="2671"/>
      <c r="DJ31" s="2671"/>
      <c r="DK31" s="2671"/>
      <c r="DL31" s="2671"/>
      <c r="DM31" s="2671"/>
      <c r="DN31" s="2671"/>
      <c r="DO31" s="408"/>
    </row>
    <row r="32" spans="1:119" ht="0.2" customHeight="1" thickTop="1" thickBot="1" x14ac:dyDescent="0.25">
      <c r="A32" s="408"/>
      <c r="B32" s="2655"/>
      <c r="C32" s="2656"/>
      <c r="D32" s="2656"/>
      <c r="E32" s="2657"/>
      <c r="F32" s="2680" t="str">
        <f>CRONOGRAMA!B31</f>
        <v xml:space="preserve">   - Postes y pie amigos</v>
      </c>
      <c r="G32" s="2681"/>
      <c r="H32" s="456" t="str">
        <f>CRONOGRAMA!C31</f>
        <v>Postes</v>
      </c>
      <c r="I32" s="457">
        <f>CRONOGRAMA!D31</f>
        <v>0</v>
      </c>
      <c r="J32" s="458">
        <v>0</v>
      </c>
      <c r="K32" s="459" t="e">
        <f t="shared" si="0"/>
        <v>#DIV/0!</v>
      </c>
      <c r="L32" s="1202"/>
      <c r="M32" s="1203"/>
      <c r="N32" s="1204"/>
      <c r="O32" s="2682"/>
      <c r="P32" s="2683"/>
      <c r="Q32" s="2683"/>
      <c r="R32" s="2683"/>
      <c r="S32" s="2683"/>
      <c r="T32" s="2683"/>
      <c r="U32" s="2683"/>
      <c r="V32" s="2683"/>
      <c r="W32" s="2684"/>
      <c r="X32" s="408"/>
      <c r="Y32" s="2680" t="str">
        <f t="shared" si="10"/>
        <v xml:space="preserve">   - Postes y pie amigos</v>
      </c>
      <c r="Z32" s="2681"/>
      <c r="AA32" s="456" t="str">
        <f t="shared" si="11"/>
        <v>Postes</v>
      </c>
      <c r="AB32" s="457">
        <f t="shared" ref="AB32:AB34" si="27">I32</f>
        <v>0</v>
      </c>
      <c r="AC32" s="458">
        <v>0</v>
      </c>
      <c r="AD32" s="459" t="e">
        <f t="shared" si="22"/>
        <v>#DIV/0!</v>
      </c>
      <c r="AE32" s="1202"/>
      <c r="AF32" s="1203"/>
      <c r="AG32" s="1204"/>
      <c r="AH32" s="2682"/>
      <c r="AI32" s="2683"/>
      <c r="AJ32" s="2683"/>
      <c r="AK32" s="2683"/>
      <c r="AL32" s="2683"/>
      <c r="AM32" s="2683"/>
      <c r="AN32" s="2683"/>
      <c r="AO32" s="2683"/>
      <c r="AP32" s="2684"/>
      <c r="AQ32" s="408"/>
      <c r="AR32" s="2680" t="str">
        <f t="shared" si="15"/>
        <v xml:space="preserve">   - Postes y pie amigos</v>
      </c>
      <c r="AS32" s="2681"/>
      <c r="AT32" s="456" t="str">
        <f t="shared" si="23"/>
        <v>Postes</v>
      </c>
      <c r="AU32" s="457">
        <f>IF((AB32-AC32)=0,CRONOGRAMA!AC31+CRONOGRAMA!AG31+CRONOGRAMA!AH31,CRONOGRAMA!AC31+CRONOGRAMA!AG31+CRONOGRAMA!AH31+SEGUIMIENTO!AB32-SEGUIMIENTO!AC32)</f>
        <v>0</v>
      </c>
      <c r="AV32" s="458">
        <v>0</v>
      </c>
      <c r="AW32" s="459" t="e">
        <f t="shared" si="24"/>
        <v>#DIV/0!</v>
      </c>
      <c r="AX32" s="1202"/>
      <c r="AY32" s="1203"/>
      <c r="AZ32" s="1204"/>
      <c r="BA32" s="2682"/>
      <c r="BB32" s="2683"/>
      <c r="BC32" s="2683"/>
      <c r="BD32" s="2683"/>
      <c r="BE32" s="2683"/>
      <c r="BF32" s="2683"/>
      <c r="BG32" s="2683"/>
      <c r="BH32" s="2683"/>
      <c r="BI32" s="2684"/>
      <c r="BJ32" s="408"/>
      <c r="BK32" s="2680" t="str">
        <f t="shared" si="20"/>
        <v xml:space="preserve">   - Postes y pie amigos</v>
      </c>
      <c r="BL32" s="2681"/>
      <c r="BM32" s="456" t="str">
        <f t="shared" si="25"/>
        <v>Postes</v>
      </c>
      <c r="BN32" s="457">
        <f t="shared" ref="BN32:BN34" si="28">AU32</f>
        <v>0</v>
      </c>
      <c r="BO32" s="458">
        <v>0</v>
      </c>
      <c r="BP32" s="459" t="e">
        <f t="shared" si="26"/>
        <v>#DIV/0!</v>
      </c>
      <c r="BQ32" s="1202"/>
      <c r="BR32" s="1203"/>
      <c r="BS32" s="1204"/>
      <c r="BT32" s="2682"/>
      <c r="BU32" s="2683"/>
      <c r="BV32" s="2683"/>
      <c r="BW32" s="2683"/>
      <c r="BX32" s="2683"/>
      <c r="BY32" s="2683"/>
      <c r="BZ32" s="2683"/>
      <c r="CA32" s="2683"/>
      <c r="CB32" s="2684"/>
      <c r="CC32" s="408"/>
      <c r="CD32" s="2670"/>
      <c r="CE32" s="2670"/>
      <c r="CF32" s="1142"/>
      <c r="CG32" s="1143"/>
      <c r="CH32" s="1144"/>
      <c r="CI32" s="1145"/>
      <c r="CJ32" s="1146"/>
      <c r="CK32" s="1146"/>
      <c r="CL32" s="1146"/>
      <c r="CM32" s="2671"/>
      <c r="CN32" s="2671"/>
      <c r="CO32" s="2671"/>
      <c r="CP32" s="2671"/>
      <c r="CQ32" s="2671"/>
      <c r="CR32" s="2671"/>
      <c r="CS32" s="2671"/>
      <c r="CT32" s="2671"/>
      <c r="CU32" s="2671"/>
      <c r="CV32" s="408"/>
      <c r="CW32" s="2670"/>
      <c r="CX32" s="2670"/>
      <c r="CY32" s="1142"/>
      <c r="CZ32" s="1143"/>
      <c r="DA32" s="1144"/>
      <c r="DB32" s="1145"/>
      <c r="DC32" s="1146"/>
      <c r="DD32" s="1146"/>
      <c r="DE32" s="1146"/>
      <c r="DF32" s="2671"/>
      <c r="DG32" s="2671"/>
      <c r="DH32" s="2671"/>
      <c r="DI32" s="2671"/>
      <c r="DJ32" s="2671"/>
      <c r="DK32" s="2671"/>
      <c r="DL32" s="2671"/>
      <c r="DM32" s="2671"/>
      <c r="DN32" s="2671"/>
      <c r="DO32" s="408"/>
    </row>
    <row r="33" spans="1:119" ht="0.2" customHeight="1" thickTop="1" thickBot="1" x14ac:dyDescent="0.25">
      <c r="A33" s="408"/>
      <c r="B33" s="2655"/>
      <c r="C33" s="2656"/>
      <c r="D33" s="2656"/>
      <c r="E33" s="2657"/>
      <c r="F33" s="2680" t="str">
        <f>CRONOGRAMA!B32</f>
        <v xml:space="preserve">   - Alambre </v>
      </c>
      <c r="G33" s="2681"/>
      <c r="H33" s="456" t="str">
        <f>CRONOGRAMA!C32</f>
        <v>Rollos</v>
      </c>
      <c r="I33" s="457">
        <f>CRONOGRAMA!D32</f>
        <v>0</v>
      </c>
      <c r="J33" s="458">
        <v>0</v>
      </c>
      <c r="K33" s="459" t="e">
        <f t="shared" si="0"/>
        <v>#DIV/0!</v>
      </c>
      <c r="L33" s="1205"/>
      <c r="M33" s="1206"/>
      <c r="N33" s="1207"/>
      <c r="O33" s="2682"/>
      <c r="P33" s="2683"/>
      <c r="Q33" s="2683"/>
      <c r="R33" s="2683"/>
      <c r="S33" s="2683"/>
      <c r="T33" s="2683"/>
      <c r="U33" s="2683"/>
      <c r="V33" s="2683"/>
      <c r="W33" s="2684"/>
      <c r="X33" s="408"/>
      <c r="Y33" s="2680" t="str">
        <f t="shared" si="10"/>
        <v xml:space="preserve">   - Alambre </v>
      </c>
      <c r="Z33" s="2681"/>
      <c r="AA33" s="456" t="str">
        <f t="shared" si="11"/>
        <v>Rollos</v>
      </c>
      <c r="AB33" s="457">
        <f t="shared" si="27"/>
        <v>0</v>
      </c>
      <c r="AC33" s="458">
        <v>0</v>
      </c>
      <c r="AD33" s="459" t="e">
        <f t="shared" si="22"/>
        <v>#DIV/0!</v>
      </c>
      <c r="AE33" s="1205"/>
      <c r="AF33" s="1206"/>
      <c r="AG33" s="1207"/>
      <c r="AH33" s="2682"/>
      <c r="AI33" s="2683"/>
      <c r="AJ33" s="2683"/>
      <c r="AK33" s="2683"/>
      <c r="AL33" s="2683"/>
      <c r="AM33" s="2683"/>
      <c r="AN33" s="2683"/>
      <c r="AO33" s="2683"/>
      <c r="AP33" s="2684"/>
      <c r="AQ33" s="408"/>
      <c r="AR33" s="2680" t="str">
        <f t="shared" si="15"/>
        <v xml:space="preserve">   - Alambre </v>
      </c>
      <c r="AS33" s="2681"/>
      <c r="AT33" s="456" t="str">
        <f t="shared" si="23"/>
        <v>Rollos</v>
      </c>
      <c r="AU33" s="457">
        <f>IF((AB33-AC33)=0,CRONOGRAMA!AC32+CRONOGRAMA!AG32+CRONOGRAMA!AH32,CRONOGRAMA!AC32+CRONOGRAMA!AG32+CRONOGRAMA!AH32+SEGUIMIENTO!AB33-SEGUIMIENTO!AC33)</f>
        <v>0</v>
      </c>
      <c r="AV33" s="458">
        <v>0</v>
      </c>
      <c r="AW33" s="459" t="e">
        <f t="shared" si="24"/>
        <v>#DIV/0!</v>
      </c>
      <c r="AX33" s="1205"/>
      <c r="AY33" s="1206"/>
      <c r="AZ33" s="1207"/>
      <c r="BA33" s="2682"/>
      <c r="BB33" s="2683"/>
      <c r="BC33" s="2683"/>
      <c r="BD33" s="2683"/>
      <c r="BE33" s="2683"/>
      <c r="BF33" s="2683"/>
      <c r="BG33" s="2683"/>
      <c r="BH33" s="2683"/>
      <c r="BI33" s="2684"/>
      <c r="BJ33" s="408"/>
      <c r="BK33" s="2680" t="str">
        <f t="shared" si="20"/>
        <v xml:space="preserve">   - Alambre </v>
      </c>
      <c r="BL33" s="2681"/>
      <c r="BM33" s="456" t="str">
        <f t="shared" si="25"/>
        <v>Rollos</v>
      </c>
      <c r="BN33" s="457">
        <f t="shared" si="28"/>
        <v>0</v>
      </c>
      <c r="BO33" s="458">
        <v>0</v>
      </c>
      <c r="BP33" s="459" t="e">
        <f t="shared" si="26"/>
        <v>#DIV/0!</v>
      </c>
      <c r="BQ33" s="1205"/>
      <c r="BR33" s="1206"/>
      <c r="BS33" s="1207"/>
      <c r="BT33" s="2682"/>
      <c r="BU33" s="2683"/>
      <c r="BV33" s="2683"/>
      <c r="BW33" s="2683"/>
      <c r="BX33" s="2683"/>
      <c r="BY33" s="2683"/>
      <c r="BZ33" s="2683"/>
      <c r="CA33" s="2683"/>
      <c r="CB33" s="2684"/>
      <c r="CC33" s="408"/>
      <c r="CD33" s="2670"/>
      <c r="CE33" s="2670"/>
      <c r="CF33" s="1142"/>
      <c r="CG33" s="1143"/>
      <c r="CH33" s="1144"/>
      <c r="CI33" s="1145"/>
      <c r="CJ33" s="1146"/>
      <c r="CK33" s="1146"/>
      <c r="CL33" s="1146"/>
      <c r="CM33" s="2671"/>
      <c r="CN33" s="2671"/>
      <c r="CO33" s="2671"/>
      <c r="CP33" s="2671"/>
      <c r="CQ33" s="2671"/>
      <c r="CR33" s="2671"/>
      <c r="CS33" s="2671"/>
      <c r="CT33" s="2671"/>
      <c r="CU33" s="2671"/>
      <c r="CV33" s="408"/>
      <c r="CW33" s="2670"/>
      <c r="CX33" s="2670"/>
      <c r="CY33" s="1142"/>
      <c r="CZ33" s="1143"/>
      <c r="DA33" s="1144"/>
      <c r="DB33" s="1145"/>
      <c r="DC33" s="1146"/>
      <c r="DD33" s="1146"/>
      <c r="DE33" s="1146"/>
      <c r="DF33" s="2671"/>
      <c r="DG33" s="2671"/>
      <c r="DH33" s="2671"/>
      <c r="DI33" s="2671"/>
      <c r="DJ33" s="2671"/>
      <c r="DK33" s="2671"/>
      <c r="DL33" s="2671"/>
      <c r="DM33" s="2671"/>
      <c r="DN33" s="2671"/>
      <c r="DO33" s="408"/>
    </row>
    <row r="34" spans="1:119" ht="0.2" customHeight="1" thickTop="1" thickBot="1" x14ac:dyDescent="0.25">
      <c r="A34" s="408"/>
      <c r="B34" s="2655"/>
      <c r="C34" s="2656"/>
      <c r="D34" s="2656"/>
      <c r="E34" s="2657"/>
      <c r="F34" s="2685" t="str">
        <f>CRONOGRAMA!B33</f>
        <v xml:space="preserve">   - Grapas</v>
      </c>
      <c r="G34" s="2686"/>
      <c r="H34" s="456" t="str">
        <f>CRONOGRAMA!C33</f>
        <v>Kgs</v>
      </c>
      <c r="I34" s="457">
        <f>CRONOGRAMA!D33</f>
        <v>0</v>
      </c>
      <c r="J34" s="458">
        <v>0</v>
      </c>
      <c r="K34" s="459" t="e">
        <f t="shared" si="0"/>
        <v>#DIV/0!</v>
      </c>
      <c r="L34" s="1208"/>
      <c r="M34" s="1209"/>
      <c r="N34" s="1210"/>
      <c r="O34" s="2687"/>
      <c r="P34" s="2688"/>
      <c r="Q34" s="2688"/>
      <c r="R34" s="2688"/>
      <c r="S34" s="2688"/>
      <c r="T34" s="2688"/>
      <c r="U34" s="2688"/>
      <c r="V34" s="2688"/>
      <c r="W34" s="2689"/>
      <c r="X34" s="408"/>
      <c r="Y34" s="2685" t="str">
        <f t="shared" si="10"/>
        <v xml:space="preserve">   - Grapas</v>
      </c>
      <c r="Z34" s="2686"/>
      <c r="AA34" s="456" t="str">
        <f t="shared" si="11"/>
        <v>Kgs</v>
      </c>
      <c r="AB34" s="457">
        <f t="shared" si="27"/>
        <v>0</v>
      </c>
      <c r="AC34" s="458"/>
      <c r="AD34" s="459" t="e">
        <f t="shared" si="22"/>
        <v>#DIV/0!</v>
      </c>
      <c r="AE34" s="1208"/>
      <c r="AF34" s="1209"/>
      <c r="AG34" s="1210"/>
      <c r="AH34" s="2687"/>
      <c r="AI34" s="2688"/>
      <c r="AJ34" s="2688"/>
      <c r="AK34" s="2688"/>
      <c r="AL34" s="2688"/>
      <c r="AM34" s="2688"/>
      <c r="AN34" s="2688"/>
      <c r="AO34" s="2688"/>
      <c r="AP34" s="2689"/>
      <c r="AQ34" s="408"/>
      <c r="AR34" s="2685" t="str">
        <f t="shared" si="15"/>
        <v xml:space="preserve">   - Grapas</v>
      </c>
      <c r="AS34" s="2686"/>
      <c r="AT34" s="456" t="str">
        <f t="shared" si="23"/>
        <v>Kgs</v>
      </c>
      <c r="AU34" s="457">
        <f>IF((AB34-AC34)=0,CRONOGRAMA!AC33+CRONOGRAMA!AG33+CRONOGRAMA!AH33,CRONOGRAMA!AC33+CRONOGRAMA!AG33+CRONOGRAMA!AH33+SEGUIMIENTO!AB34-SEGUIMIENTO!AC34)</f>
        <v>0</v>
      </c>
      <c r="AV34" s="458"/>
      <c r="AW34" s="459" t="e">
        <f t="shared" si="24"/>
        <v>#DIV/0!</v>
      </c>
      <c r="AX34" s="1208"/>
      <c r="AY34" s="1209"/>
      <c r="AZ34" s="1210"/>
      <c r="BA34" s="2687"/>
      <c r="BB34" s="2688"/>
      <c r="BC34" s="2688"/>
      <c r="BD34" s="2688"/>
      <c r="BE34" s="2688"/>
      <c r="BF34" s="2688"/>
      <c r="BG34" s="2688"/>
      <c r="BH34" s="2688"/>
      <c r="BI34" s="2689"/>
      <c r="BJ34" s="408"/>
      <c r="BK34" s="2685" t="str">
        <f t="shared" si="20"/>
        <v xml:space="preserve">   - Grapas</v>
      </c>
      <c r="BL34" s="2686"/>
      <c r="BM34" s="456" t="str">
        <f t="shared" si="25"/>
        <v>Kgs</v>
      </c>
      <c r="BN34" s="457">
        <f t="shared" si="28"/>
        <v>0</v>
      </c>
      <c r="BO34" s="458"/>
      <c r="BP34" s="459" t="e">
        <f t="shared" si="26"/>
        <v>#DIV/0!</v>
      </c>
      <c r="BQ34" s="1208"/>
      <c r="BR34" s="1209"/>
      <c r="BS34" s="1210"/>
      <c r="BT34" s="2687"/>
      <c r="BU34" s="2688"/>
      <c r="BV34" s="2688"/>
      <c r="BW34" s="2688"/>
      <c r="BX34" s="2688"/>
      <c r="BY34" s="2688"/>
      <c r="BZ34" s="2688"/>
      <c r="CA34" s="2688"/>
      <c r="CB34" s="2689"/>
      <c r="CC34" s="408"/>
      <c r="CD34" s="2670"/>
      <c r="CE34" s="2670"/>
      <c r="CF34" s="1142"/>
      <c r="CG34" s="1143"/>
      <c r="CH34" s="1144"/>
      <c r="CI34" s="1145"/>
      <c r="CJ34" s="1146"/>
      <c r="CK34" s="1146"/>
      <c r="CL34" s="1146"/>
      <c r="CM34" s="2671"/>
      <c r="CN34" s="2671"/>
      <c r="CO34" s="2671"/>
      <c r="CP34" s="2671"/>
      <c r="CQ34" s="2671"/>
      <c r="CR34" s="2671"/>
      <c r="CS34" s="2671"/>
      <c r="CT34" s="2671"/>
      <c r="CU34" s="2671"/>
      <c r="CV34" s="408"/>
      <c r="CW34" s="2670"/>
      <c r="CX34" s="2670"/>
      <c r="CY34" s="1142"/>
      <c r="CZ34" s="1143"/>
      <c r="DA34" s="1144"/>
      <c r="DB34" s="1145"/>
      <c r="DC34" s="1146"/>
      <c r="DD34" s="1146"/>
      <c r="DE34" s="1146"/>
      <c r="DF34" s="2671"/>
      <c r="DG34" s="2671"/>
      <c r="DH34" s="2671"/>
      <c r="DI34" s="2671"/>
      <c r="DJ34" s="2671"/>
      <c r="DK34" s="2671"/>
      <c r="DL34" s="2671"/>
      <c r="DM34" s="2671"/>
      <c r="DN34" s="2671"/>
      <c r="DO34" s="408"/>
    </row>
    <row r="35" spans="1:119" ht="28.5" customHeight="1" thickTop="1" thickBot="1" x14ac:dyDescent="0.25">
      <c r="A35" s="408"/>
      <c r="B35" s="2658"/>
      <c r="C35" s="2659"/>
      <c r="D35" s="2659"/>
      <c r="E35" s="2660"/>
      <c r="F35" s="2697" t="s">
        <v>1169</v>
      </c>
      <c r="G35" s="2698"/>
      <c r="H35" s="2699" t="str">
        <f>+F17</f>
        <v>APRESTAMIENTO</v>
      </c>
      <c r="I35" s="2699"/>
      <c r="J35" s="2699"/>
      <c r="K35" s="2700"/>
      <c r="L35" s="622">
        <f>K248/N248</f>
        <v>0.53846153846153844</v>
      </c>
      <c r="M35" s="623">
        <f>L248/N248</f>
        <v>0</v>
      </c>
      <c r="N35" s="624">
        <f>M248/N248</f>
        <v>0.46153846153846156</v>
      </c>
      <c r="O35" s="2708"/>
      <c r="P35" s="2709"/>
      <c r="Q35" s="2709"/>
      <c r="R35" s="2709"/>
      <c r="S35" s="2709"/>
      <c r="T35" s="2709"/>
      <c r="U35" s="2709"/>
      <c r="V35" s="2709"/>
      <c r="W35" s="2710"/>
      <c r="X35" s="408"/>
      <c r="Y35" s="2697" t="s">
        <v>1169</v>
      </c>
      <c r="Z35" s="2698"/>
      <c r="AA35" s="2699" t="str">
        <f>+Y17</f>
        <v>APRESTAMIENTO</v>
      </c>
      <c r="AB35" s="2699"/>
      <c r="AC35" s="2699"/>
      <c r="AD35" s="2700"/>
      <c r="AE35" s="622">
        <f>AD248/AG248</f>
        <v>0.53846153846153844</v>
      </c>
      <c r="AF35" s="623">
        <f>AE248/AG248</f>
        <v>0</v>
      </c>
      <c r="AG35" s="624">
        <f>AF248/AG248</f>
        <v>0.46153846153846156</v>
      </c>
      <c r="AH35" s="2708"/>
      <c r="AI35" s="2709"/>
      <c r="AJ35" s="2709"/>
      <c r="AK35" s="2709"/>
      <c r="AL35" s="2709"/>
      <c r="AM35" s="2709"/>
      <c r="AN35" s="2709"/>
      <c r="AO35" s="2709"/>
      <c r="AP35" s="2710"/>
      <c r="AQ35" s="408"/>
      <c r="AR35" s="2697" t="s">
        <v>1169</v>
      </c>
      <c r="AS35" s="2698"/>
      <c r="AT35" s="2699" t="str">
        <f>+AR17</f>
        <v>APRESTAMIENTO</v>
      </c>
      <c r="AU35" s="2699"/>
      <c r="AV35" s="2699"/>
      <c r="AW35" s="2700"/>
      <c r="AX35" s="622">
        <f>AW248/AZ248</f>
        <v>0.53846153846153844</v>
      </c>
      <c r="AY35" s="623">
        <f>AX248/AZ248</f>
        <v>0</v>
      </c>
      <c r="AZ35" s="624">
        <f>AY248/AZ248</f>
        <v>0.46153846153846156</v>
      </c>
      <c r="BA35" s="2708"/>
      <c r="BB35" s="2709"/>
      <c r="BC35" s="2709"/>
      <c r="BD35" s="2709"/>
      <c r="BE35" s="2709"/>
      <c r="BF35" s="2709"/>
      <c r="BG35" s="2709"/>
      <c r="BH35" s="2709"/>
      <c r="BI35" s="2710"/>
      <c r="BJ35" s="408"/>
      <c r="BK35" s="2697" t="s">
        <v>1169</v>
      </c>
      <c r="BL35" s="2698"/>
      <c r="BM35" s="2699" t="str">
        <f>+BK17</f>
        <v>APRESTAMIENTO</v>
      </c>
      <c r="BN35" s="2699"/>
      <c r="BO35" s="2699"/>
      <c r="BP35" s="2700"/>
      <c r="BQ35" s="622">
        <f>BP248/BS248</f>
        <v>0.53846153846153844</v>
      </c>
      <c r="BR35" s="623">
        <f>BQ248/BS248</f>
        <v>0</v>
      </c>
      <c r="BS35" s="624">
        <f>BR248/BS248</f>
        <v>0.46153846153846156</v>
      </c>
      <c r="BT35" s="2708"/>
      <c r="BU35" s="2709"/>
      <c r="BV35" s="2709"/>
      <c r="BW35" s="2709"/>
      <c r="BX35" s="2709"/>
      <c r="BY35" s="2709"/>
      <c r="BZ35" s="2709"/>
      <c r="CA35" s="2709"/>
      <c r="CB35" s="2710"/>
      <c r="CC35" s="408"/>
      <c r="CD35" s="2672"/>
      <c r="CE35" s="2672"/>
      <c r="CF35" s="2673"/>
      <c r="CG35" s="2673"/>
      <c r="CH35" s="2673"/>
      <c r="CI35" s="2673"/>
      <c r="CJ35" s="1147"/>
      <c r="CK35" s="1147"/>
      <c r="CL35" s="1147"/>
      <c r="CM35" s="2674"/>
      <c r="CN35" s="2674"/>
      <c r="CO35" s="2674"/>
      <c r="CP35" s="2674"/>
      <c r="CQ35" s="2674"/>
      <c r="CR35" s="2674"/>
      <c r="CS35" s="2674"/>
      <c r="CT35" s="2674"/>
      <c r="CU35" s="2674"/>
      <c r="CV35" s="408"/>
      <c r="CW35" s="2672"/>
      <c r="CX35" s="2672"/>
      <c r="CY35" s="2673"/>
      <c r="CZ35" s="2673"/>
      <c r="DA35" s="2673"/>
      <c r="DB35" s="2673"/>
      <c r="DC35" s="1147"/>
      <c r="DD35" s="1147"/>
      <c r="DE35" s="1147"/>
      <c r="DF35" s="2674"/>
      <c r="DG35" s="2674"/>
      <c r="DH35" s="2674"/>
      <c r="DI35" s="2674"/>
      <c r="DJ35" s="2674"/>
      <c r="DK35" s="2674"/>
      <c r="DL35" s="2674"/>
      <c r="DM35" s="2674"/>
      <c r="DN35" s="2674"/>
      <c r="DO35" s="408"/>
    </row>
    <row r="36" spans="1:119" ht="19.5" customHeight="1" x14ac:dyDescent="0.2">
      <c r="A36" s="408"/>
      <c r="B36" s="1382"/>
      <c r="C36" s="1383"/>
      <c r="D36" s="1383"/>
      <c r="E36" s="1384"/>
      <c r="F36" s="2701" t="s">
        <v>1328</v>
      </c>
      <c r="G36" s="2702"/>
      <c r="H36" s="2702"/>
      <c r="I36" s="2702"/>
      <c r="J36" s="2702"/>
      <c r="K36" s="2702"/>
      <c r="L36" s="2702"/>
      <c r="M36" s="2702"/>
      <c r="N36" s="2702"/>
      <c r="O36" s="2702"/>
      <c r="P36" s="2702"/>
      <c r="Q36" s="2702"/>
      <c r="R36" s="2702"/>
      <c r="S36" s="2702"/>
      <c r="T36" s="2702"/>
      <c r="U36" s="2702"/>
      <c r="V36" s="2702"/>
      <c r="W36" s="2703"/>
      <c r="X36" s="408"/>
      <c r="Y36" s="2701" t="s">
        <v>1328</v>
      </c>
      <c r="Z36" s="2702"/>
      <c r="AA36" s="2702"/>
      <c r="AB36" s="2702"/>
      <c r="AC36" s="2702"/>
      <c r="AD36" s="2702"/>
      <c r="AE36" s="2702"/>
      <c r="AF36" s="2702"/>
      <c r="AG36" s="2702"/>
      <c r="AH36" s="2702"/>
      <c r="AI36" s="2702"/>
      <c r="AJ36" s="2702"/>
      <c r="AK36" s="2702"/>
      <c r="AL36" s="2702"/>
      <c r="AM36" s="2702"/>
      <c r="AN36" s="2702"/>
      <c r="AO36" s="2702"/>
      <c r="AP36" s="2703"/>
      <c r="AQ36" s="408"/>
      <c r="AR36" s="2701" t="s">
        <v>1328</v>
      </c>
      <c r="AS36" s="2702"/>
      <c r="AT36" s="2702"/>
      <c r="AU36" s="2702"/>
      <c r="AV36" s="2702"/>
      <c r="AW36" s="2702"/>
      <c r="AX36" s="2702"/>
      <c r="AY36" s="2702"/>
      <c r="AZ36" s="2702"/>
      <c r="BA36" s="2702"/>
      <c r="BB36" s="2702"/>
      <c r="BC36" s="2702"/>
      <c r="BD36" s="2702"/>
      <c r="BE36" s="2702"/>
      <c r="BF36" s="2702"/>
      <c r="BG36" s="2702"/>
      <c r="BH36" s="2702"/>
      <c r="BI36" s="2703"/>
      <c r="BJ36" s="408"/>
      <c r="BK36" s="2701" t="s">
        <v>1328</v>
      </c>
      <c r="BL36" s="2702"/>
      <c r="BM36" s="2702"/>
      <c r="BN36" s="2702"/>
      <c r="BO36" s="2702"/>
      <c r="BP36" s="2702"/>
      <c r="BQ36" s="2702"/>
      <c r="BR36" s="2702"/>
      <c r="BS36" s="2702"/>
      <c r="BT36" s="2702"/>
      <c r="BU36" s="2702"/>
      <c r="BV36" s="2702"/>
      <c r="BW36" s="2702"/>
      <c r="BX36" s="2702"/>
      <c r="BY36" s="2702"/>
      <c r="BZ36" s="2702"/>
      <c r="CA36" s="2702"/>
      <c r="CB36" s="2703"/>
      <c r="CC36" s="408"/>
      <c r="CD36" s="2675"/>
      <c r="CE36" s="2675"/>
      <c r="CF36" s="2675"/>
      <c r="CG36" s="2675"/>
      <c r="CH36" s="2675"/>
      <c r="CI36" s="2675"/>
      <c r="CJ36" s="2675"/>
      <c r="CK36" s="2675"/>
      <c r="CL36" s="2675"/>
      <c r="CM36" s="2675"/>
      <c r="CN36" s="2675"/>
      <c r="CO36" s="2675"/>
      <c r="CP36" s="2675"/>
      <c r="CQ36" s="2675"/>
      <c r="CR36" s="2675"/>
      <c r="CS36" s="2675"/>
      <c r="CT36" s="2675"/>
      <c r="CU36" s="2675"/>
      <c r="CV36" s="408"/>
      <c r="CW36" s="2675"/>
      <c r="CX36" s="2675"/>
      <c r="CY36" s="2675"/>
      <c r="CZ36" s="2675"/>
      <c r="DA36" s="2675"/>
      <c r="DB36" s="2675"/>
      <c r="DC36" s="2675"/>
      <c r="DD36" s="2675"/>
      <c r="DE36" s="2675"/>
      <c r="DF36" s="2675"/>
      <c r="DG36" s="2675"/>
      <c r="DH36" s="2675"/>
      <c r="DI36" s="2675"/>
      <c r="DJ36" s="2675"/>
      <c r="DK36" s="2675"/>
      <c r="DL36" s="2675"/>
      <c r="DM36" s="2675"/>
      <c r="DN36" s="2675"/>
      <c r="DO36" s="408"/>
    </row>
    <row r="37" spans="1:119" ht="19.5" customHeight="1" x14ac:dyDescent="0.2">
      <c r="A37" s="408"/>
      <c r="B37" s="2655" t="s">
        <v>1365</v>
      </c>
      <c r="C37" s="2656"/>
      <c r="D37" s="2656"/>
      <c r="E37" s="2657"/>
      <c r="F37" s="2704" t="str">
        <f>OBJETIVOS!D26</f>
        <v>Plantación de Material Vegetal en sistema tradicional</v>
      </c>
      <c r="G37" s="2705"/>
      <c r="H37" s="2705"/>
      <c r="I37" s="2705"/>
      <c r="J37" s="2705"/>
      <c r="K37" s="2705"/>
      <c r="L37" s="2705"/>
      <c r="M37" s="2705"/>
      <c r="N37" s="2705"/>
      <c r="O37" s="2705"/>
      <c r="P37" s="2705"/>
      <c r="Q37" s="2705"/>
      <c r="R37" s="2705"/>
      <c r="S37" s="2705"/>
      <c r="T37" s="2705"/>
      <c r="U37" s="2705"/>
      <c r="V37" s="2705"/>
      <c r="W37" s="2706"/>
      <c r="X37" s="408"/>
      <c r="Y37" s="2704" t="str">
        <f>F37</f>
        <v>Plantación de Material Vegetal en sistema tradicional</v>
      </c>
      <c r="Z37" s="2705"/>
      <c r="AA37" s="2705"/>
      <c r="AB37" s="2705"/>
      <c r="AC37" s="2705"/>
      <c r="AD37" s="2705"/>
      <c r="AE37" s="2705"/>
      <c r="AF37" s="2705"/>
      <c r="AG37" s="2705"/>
      <c r="AH37" s="2705"/>
      <c r="AI37" s="2705"/>
      <c r="AJ37" s="2705"/>
      <c r="AK37" s="2705"/>
      <c r="AL37" s="2705"/>
      <c r="AM37" s="2705"/>
      <c r="AN37" s="2705"/>
      <c r="AO37" s="2705"/>
      <c r="AP37" s="2706"/>
      <c r="AQ37" s="408"/>
      <c r="AR37" s="2704" t="str">
        <f>Y37</f>
        <v>Plantación de Material Vegetal en sistema tradicional</v>
      </c>
      <c r="AS37" s="2705"/>
      <c r="AT37" s="2705"/>
      <c r="AU37" s="2705"/>
      <c r="AV37" s="2705"/>
      <c r="AW37" s="2705"/>
      <c r="AX37" s="2705"/>
      <c r="AY37" s="2705"/>
      <c r="AZ37" s="2705"/>
      <c r="BA37" s="2705"/>
      <c r="BB37" s="2705"/>
      <c r="BC37" s="2705"/>
      <c r="BD37" s="2705"/>
      <c r="BE37" s="2705"/>
      <c r="BF37" s="2705"/>
      <c r="BG37" s="2705"/>
      <c r="BH37" s="2705"/>
      <c r="BI37" s="2706"/>
      <c r="BJ37" s="408"/>
      <c r="BK37" s="2704" t="str">
        <f>AR37</f>
        <v>Plantación de Material Vegetal en sistema tradicional</v>
      </c>
      <c r="BL37" s="2705"/>
      <c r="BM37" s="2705"/>
      <c r="BN37" s="2705"/>
      <c r="BO37" s="2705"/>
      <c r="BP37" s="2705"/>
      <c r="BQ37" s="2705"/>
      <c r="BR37" s="2705"/>
      <c r="BS37" s="2705"/>
      <c r="BT37" s="2705"/>
      <c r="BU37" s="2705"/>
      <c r="BV37" s="2705"/>
      <c r="BW37" s="2705"/>
      <c r="BX37" s="2705"/>
      <c r="BY37" s="2705"/>
      <c r="BZ37" s="2705"/>
      <c r="CA37" s="2705"/>
      <c r="CB37" s="2706"/>
      <c r="CC37" s="408"/>
      <c r="CD37" s="2675"/>
      <c r="CE37" s="2675"/>
      <c r="CF37" s="2675"/>
      <c r="CG37" s="2675"/>
      <c r="CH37" s="2675"/>
      <c r="CI37" s="2675"/>
      <c r="CJ37" s="2675"/>
      <c r="CK37" s="2675"/>
      <c r="CL37" s="2675"/>
      <c r="CM37" s="2675"/>
      <c r="CN37" s="2675"/>
      <c r="CO37" s="2675"/>
      <c r="CP37" s="2675"/>
      <c r="CQ37" s="2675"/>
      <c r="CR37" s="2675"/>
      <c r="CS37" s="2675"/>
      <c r="CT37" s="2675"/>
      <c r="CU37" s="2675"/>
      <c r="CV37" s="408"/>
      <c r="CW37" s="2675"/>
      <c r="CX37" s="2675"/>
      <c r="CY37" s="2675"/>
      <c r="CZ37" s="2675"/>
      <c r="DA37" s="2675"/>
      <c r="DB37" s="2675"/>
      <c r="DC37" s="2675"/>
      <c r="DD37" s="2675"/>
      <c r="DE37" s="2675"/>
      <c r="DF37" s="2675"/>
      <c r="DG37" s="2675"/>
      <c r="DH37" s="2675"/>
      <c r="DI37" s="2675"/>
      <c r="DJ37" s="2675"/>
      <c r="DK37" s="2675"/>
      <c r="DL37" s="2675"/>
      <c r="DM37" s="2675"/>
      <c r="DN37" s="2675"/>
      <c r="DO37" s="408"/>
    </row>
    <row r="38" spans="1:119" ht="12.75" customHeight="1" x14ac:dyDescent="0.2">
      <c r="A38" s="408"/>
      <c r="B38" s="2655"/>
      <c r="C38" s="2656"/>
      <c r="D38" s="2656"/>
      <c r="E38" s="2657"/>
      <c r="F38" s="2680" t="str">
        <f>CRONOGRAMA!B36</f>
        <v>4. Limpias</v>
      </c>
      <c r="G38" s="2681"/>
      <c r="H38" s="1183" t="str">
        <f>CRONOGRAMA!C36</f>
        <v>Has</v>
      </c>
      <c r="I38" s="1184">
        <f>+CRONOGRAMA!E36+CRONOGRAMA!I36+CRONOGRAMA!M36</f>
        <v>260</v>
      </c>
      <c r="J38" s="458"/>
      <c r="K38" s="459">
        <f>J38/I38</f>
        <v>0</v>
      </c>
      <c r="L38" s="1180">
        <f>+IF(I38=J38,"x",0)</f>
        <v>0</v>
      </c>
      <c r="M38" s="1181">
        <f>+IF(L38="x",0,IF(J38&gt;0,"x",0))</f>
        <v>0</v>
      </c>
      <c r="N38" s="1182" t="str">
        <f>+IF(L38="x",0,IF(M38="x",0,"x"))</f>
        <v>x</v>
      </c>
      <c r="O38" s="2682"/>
      <c r="P38" s="2683"/>
      <c r="Q38" s="2683"/>
      <c r="R38" s="2683"/>
      <c r="S38" s="2683"/>
      <c r="T38" s="2683"/>
      <c r="U38" s="2683"/>
      <c r="V38" s="2683"/>
      <c r="W38" s="2684"/>
      <c r="X38" s="408"/>
      <c r="Y38" s="2680" t="str">
        <f>F38</f>
        <v>4. Limpias</v>
      </c>
      <c r="Z38" s="2681"/>
      <c r="AA38" s="1183" t="str">
        <f>H38</f>
        <v>Has</v>
      </c>
      <c r="AB38" s="1184">
        <f>IF((I38-J38)=0,CRONOGRAMA!AC36+CRONOGRAMA!AG36+CRONOGRAMA!AH36,CRONOGRAMA!AC36+CRONOGRAMA!AG36+CRONOGRAMA!AH36+SEGUIMIENTO!I38-SEGUIMIENTO!J38)</f>
        <v>520</v>
      </c>
      <c r="AC38" s="458"/>
      <c r="AD38" s="459">
        <f>AC38/AB38</f>
        <v>0</v>
      </c>
      <c r="AE38" s="1180">
        <f>+IF(AB38=AC38,"x",0)</f>
        <v>0</v>
      </c>
      <c r="AF38" s="1181">
        <f>+IF(AE38="x",0,IF(AC38&gt;0,"x",0))</f>
        <v>0</v>
      </c>
      <c r="AG38" s="1182" t="str">
        <f>+IF(AE38="x",0,IF(AF38="x",0,"x"))</f>
        <v>x</v>
      </c>
      <c r="AH38" s="2682"/>
      <c r="AI38" s="2683"/>
      <c r="AJ38" s="2683"/>
      <c r="AK38" s="2683"/>
      <c r="AL38" s="2683"/>
      <c r="AM38" s="2683"/>
      <c r="AN38" s="2683"/>
      <c r="AO38" s="2683"/>
      <c r="AP38" s="2684"/>
      <c r="AQ38" s="408"/>
      <c r="AR38" s="2680" t="str">
        <f>Y38</f>
        <v>4. Limpias</v>
      </c>
      <c r="AS38" s="2681"/>
      <c r="AT38" s="1183" t="str">
        <f>AA38</f>
        <v>Has</v>
      </c>
      <c r="AU38" s="1184">
        <f>IF((AB38-AC38)=0,CRONOGRAMA!AC36+CRONOGRAMA!AG36+CRONOGRAMA!AK36,CRONOGRAMA!AC36+CRONOGRAMA!AG36+CRONOGRAMA!AK36+SEGUIMIENTO!AB38-SEGUIMIENTO!AC38)</f>
        <v>780</v>
      </c>
      <c r="AV38" s="458"/>
      <c r="AW38" s="459">
        <f>AV38/AU38</f>
        <v>0</v>
      </c>
      <c r="AX38" s="1180">
        <f>+IF(AU38=AV38,"x",0)</f>
        <v>0</v>
      </c>
      <c r="AY38" s="1181">
        <f>+IF(AX38="x",0,IF(AV38&gt;0,"x",0))</f>
        <v>0</v>
      </c>
      <c r="AZ38" s="1182" t="str">
        <f>+IF(AX38="x",0,IF(AY38="x",0,"x"))</f>
        <v>x</v>
      </c>
      <c r="BA38" s="2682"/>
      <c r="BB38" s="2683"/>
      <c r="BC38" s="2683"/>
      <c r="BD38" s="2683"/>
      <c r="BE38" s="2683"/>
      <c r="BF38" s="2683"/>
      <c r="BG38" s="2683"/>
      <c r="BH38" s="2683"/>
      <c r="BI38" s="2684"/>
      <c r="BJ38" s="408"/>
      <c r="BK38" s="2680" t="str">
        <f>AR38</f>
        <v>4. Limpias</v>
      </c>
      <c r="BL38" s="2681"/>
      <c r="BM38" s="1183" t="str">
        <f>AT38</f>
        <v>Has</v>
      </c>
      <c r="BN38" s="1184">
        <f>IF((AU38-AV38)=0,CRONOGRAMA!AO36+CRONOGRAMA!AS36+CRONOGRAMA!AW36,CRONOGRAMA!AO36+CRONOGRAMA!AS36+CRONOGRAMA!AW36+AU38-AV38)</f>
        <v>780</v>
      </c>
      <c r="BO38" s="458">
        <v>0</v>
      </c>
      <c r="BP38" s="459">
        <f>BO38/BN38</f>
        <v>0</v>
      </c>
      <c r="BQ38" s="1180">
        <f t="shared" ref="BQ38:BQ42" si="29">+IF(BN38=BO38,"x",0)</f>
        <v>0</v>
      </c>
      <c r="BR38" s="1181">
        <f t="shared" ref="BR38:BR42" si="30">+IF(BQ38="x",0,IF(BO38&gt;0,"x",0))</f>
        <v>0</v>
      </c>
      <c r="BS38" s="1182" t="str">
        <f t="shared" ref="BS38:BS42" si="31">+IF(BQ38="x",0,IF(BR38="x",0,"x"))</f>
        <v>x</v>
      </c>
      <c r="BT38" s="2682"/>
      <c r="BU38" s="2683"/>
      <c r="BV38" s="2683"/>
      <c r="BW38" s="2683"/>
      <c r="BX38" s="2683"/>
      <c r="BY38" s="2683"/>
      <c r="BZ38" s="2683"/>
      <c r="CA38" s="2683"/>
      <c r="CB38" s="2684"/>
      <c r="CC38" s="408"/>
      <c r="CD38" s="2670"/>
      <c r="CE38" s="2670"/>
      <c r="CF38" s="1142"/>
      <c r="CG38" s="1143"/>
      <c r="CH38" s="1144"/>
      <c r="CI38" s="1145"/>
      <c r="CJ38" s="1146"/>
      <c r="CK38" s="1146"/>
      <c r="CL38" s="1146"/>
      <c r="CM38" s="2671"/>
      <c r="CN38" s="2671"/>
      <c r="CO38" s="2671"/>
      <c r="CP38" s="2671"/>
      <c r="CQ38" s="2671"/>
      <c r="CR38" s="2671"/>
      <c r="CS38" s="2671"/>
      <c r="CT38" s="2671"/>
      <c r="CU38" s="2671"/>
      <c r="CV38" s="408"/>
      <c r="CW38" s="2670"/>
      <c r="CX38" s="2670"/>
      <c r="CY38" s="1142"/>
      <c r="CZ38" s="1143"/>
      <c r="DA38" s="1144"/>
      <c r="DB38" s="1145"/>
      <c r="DC38" s="1146"/>
      <c r="DD38" s="1146"/>
      <c r="DE38" s="1146"/>
      <c r="DF38" s="2671"/>
      <c r="DG38" s="2671"/>
      <c r="DH38" s="2671"/>
      <c r="DI38" s="2671"/>
      <c r="DJ38" s="2671"/>
      <c r="DK38" s="2671"/>
      <c r="DL38" s="2671"/>
      <c r="DM38" s="2671"/>
      <c r="DN38" s="2671"/>
      <c r="DO38" s="408"/>
    </row>
    <row r="39" spans="1:119" ht="13.5" customHeight="1" x14ac:dyDescent="0.2">
      <c r="A39" s="408"/>
      <c r="B39" s="2655"/>
      <c r="C39" s="2656"/>
      <c r="D39" s="2656"/>
      <c r="E39" s="2657"/>
      <c r="F39" s="2680" t="str">
        <f>CRONOGRAMA!B37</f>
        <v>5. Plateo</v>
      </c>
      <c r="G39" s="2681"/>
      <c r="H39" s="1183" t="str">
        <f>CRONOGRAMA!C37</f>
        <v>Has</v>
      </c>
      <c r="I39" s="1184">
        <f>+CRONOGRAMA!E37+CRONOGRAMA!I37+CRONOGRAMA!M37</f>
        <v>260</v>
      </c>
      <c r="J39" s="458">
        <v>0</v>
      </c>
      <c r="K39" s="459">
        <f t="shared" ref="K39:K42" si="32">J39/I39</f>
        <v>0</v>
      </c>
      <c r="L39" s="1180">
        <f t="shared" ref="L39:L42" si="33">+IF(I39=J39,"x",0)</f>
        <v>0</v>
      </c>
      <c r="M39" s="1181">
        <f t="shared" ref="M39:M42" si="34">+IF(L39="x",0,IF(J39&gt;0,"x",0))</f>
        <v>0</v>
      </c>
      <c r="N39" s="1182" t="str">
        <f t="shared" ref="N39:N42" si="35">+IF(L39="x",0,IF(M39="x",0,"x"))</f>
        <v>x</v>
      </c>
      <c r="O39" s="2682"/>
      <c r="P39" s="2683"/>
      <c r="Q39" s="2683"/>
      <c r="R39" s="2683"/>
      <c r="S39" s="2683"/>
      <c r="T39" s="2683"/>
      <c r="U39" s="2683"/>
      <c r="V39" s="2683"/>
      <c r="W39" s="2684"/>
      <c r="X39" s="408"/>
      <c r="Y39" s="2680" t="str">
        <f t="shared" ref="Y39:Y47" si="36">F39</f>
        <v>5. Plateo</v>
      </c>
      <c r="Z39" s="2681"/>
      <c r="AA39" s="1183" t="str">
        <f t="shared" ref="AA39:AA42" si="37">H39</f>
        <v>Has</v>
      </c>
      <c r="AB39" s="1184">
        <f>IF((I39-J39)=0,CRONOGRAMA!AC37+CRONOGRAMA!AG37+CRONOGRAMA!AH37,CRONOGRAMA!AC37+CRONOGRAMA!AG37+CRONOGRAMA!AH37+SEGUIMIENTO!I39-SEGUIMIENTO!J39)</f>
        <v>520</v>
      </c>
      <c r="AC39" s="458">
        <v>0</v>
      </c>
      <c r="AD39" s="459">
        <f t="shared" ref="AD39:AD47" si="38">AC39/AB39</f>
        <v>0</v>
      </c>
      <c r="AE39" s="1180">
        <f t="shared" ref="AE39:AE42" si="39">+IF(AB39=AC39,"x",0)</f>
        <v>0</v>
      </c>
      <c r="AF39" s="1181">
        <f t="shared" ref="AF39:AF42" si="40">+IF(AE39="x",0,IF(AC39&gt;0,"x",0))</f>
        <v>0</v>
      </c>
      <c r="AG39" s="1182" t="str">
        <f t="shared" ref="AG39:AG42" si="41">+IF(AE39="x",0,IF(AF39="x",0,"x"))</f>
        <v>x</v>
      </c>
      <c r="AH39" s="2682"/>
      <c r="AI39" s="2683"/>
      <c r="AJ39" s="2683"/>
      <c r="AK39" s="2683"/>
      <c r="AL39" s="2683"/>
      <c r="AM39" s="2683"/>
      <c r="AN39" s="2683"/>
      <c r="AO39" s="2683"/>
      <c r="AP39" s="2684"/>
      <c r="AQ39" s="408"/>
      <c r="AR39" s="2680" t="str">
        <f t="shared" ref="AR39:AR47" si="42">Y39</f>
        <v>5. Plateo</v>
      </c>
      <c r="AS39" s="2681"/>
      <c r="AT39" s="1183" t="str">
        <f t="shared" ref="AT39:AT42" si="43">AA39</f>
        <v>Has</v>
      </c>
      <c r="AU39" s="1184">
        <f>IF((AB39-AC39)=0,CRONOGRAMA!AC37+CRONOGRAMA!AG37+CRONOGRAMA!AK37,CRONOGRAMA!AC37+CRONOGRAMA!AG37+CRONOGRAMA!AK37+SEGUIMIENTO!AB39-SEGUIMIENTO!AC39)</f>
        <v>780</v>
      </c>
      <c r="AV39" s="458">
        <v>0</v>
      </c>
      <c r="AW39" s="459">
        <f t="shared" ref="AW39:AW47" si="44">AV39/AU39</f>
        <v>0</v>
      </c>
      <c r="AX39" s="1180">
        <f t="shared" ref="AX39:AX42" si="45">+IF(AU39=AV39,"x",0)</f>
        <v>0</v>
      </c>
      <c r="AY39" s="1181">
        <f t="shared" ref="AY39:AY42" si="46">+IF(AX39="x",0,IF(AV39&gt;0,"x",0))</f>
        <v>0</v>
      </c>
      <c r="AZ39" s="1182" t="str">
        <f t="shared" ref="AZ39:AZ42" si="47">+IF(AX39="x",0,IF(AY39="x",0,"x"))</f>
        <v>x</v>
      </c>
      <c r="BA39" s="2682"/>
      <c r="BB39" s="2683"/>
      <c r="BC39" s="2683"/>
      <c r="BD39" s="2683"/>
      <c r="BE39" s="2683"/>
      <c r="BF39" s="2683"/>
      <c r="BG39" s="2683"/>
      <c r="BH39" s="2683"/>
      <c r="BI39" s="2684"/>
      <c r="BJ39" s="408"/>
      <c r="BK39" s="2680" t="str">
        <f t="shared" ref="BK39:BK47" si="48">AR39</f>
        <v>5. Plateo</v>
      </c>
      <c r="BL39" s="2681"/>
      <c r="BM39" s="1183" t="str">
        <f t="shared" ref="BM39:BM42" si="49">AT39</f>
        <v>Has</v>
      </c>
      <c r="BN39" s="1184">
        <f>IF((AU39-AV39)=0,CRONOGRAMA!AO37+CRONOGRAMA!AS37+CRONOGRAMA!AW37,CRONOGRAMA!AO37+CRONOGRAMA!AS37+CRONOGRAMA!AW37+AU39-AV39)</f>
        <v>780</v>
      </c>
      <c r="BO39" s="458">
        <v>0</v>
      </c>
      <c r="BP39" s="459">
        <f t="shared" ref="BP39:BP47" si="50">BO39/BN39</f>
        <v>0</v>
      </c>
      <c r="BQ39" s="1180">
        <f t="shared" si="29"/>
        <v>0</v>
      </c>
      <c r="BR39" s="1181">
        <f t="shared" si="30"/>
        <v>0</v>
      </c>
      <c r="BS39" s="1182" t="str">
        <f t="shared" si="31"/>
        <v>x</v>
      </c>
      <c r="BT39" s="2682"/>
      <c r="BU39" s="2683"/>
      <c r="BV39" s="2683"/>
      <c r="BW39" s="2683"/>
      <c r="BX39" s="2683"/>
      <c r="BY39" s="2683"/>
      <c r="BZ39" s="2683"/>
      <c r="CA39" s="2683"/>
      <c r="CB39" s="2684"/>
      <c r="CC39" s="408"/>
      <c r="CD39" s="2670"/>
      <c r="CE39" s="2670"/>
      <c r="CF39" s="1142"/>
      <c r="CG39" s="1143"/>
      <c r="CH39" s="1144"/>
      <c r="CI39" s="1145"/>
      <c r="CJ39" s="1146"/>
      <c r="CK39" s="1146"/>
      <c r="CL39" s="1146"/>
      <c r="CM39" s="2671"/>
      <c r="CN39" s="2671"/>
      <c r="CO39" s="2671"/>
      <c r="CP39" s="2671"/>
      <c r="CQ39" s="2671"/>
      <c r="CR39" s="2671"/>
      <c r="CS39" s="2671"/>
      <c r="CT39" s="2671"/>
      <c r="CU39" s="2671"/>
      <c r="CV39" s="408"/>
      <c r="CW39" s="2670"/>
      <c r="CX39" s="2670"/>
      <c r="CY39" s="1142"/>
      <c r="CZ39" s="1143"/>
      <c r="DA39" s="1144"/>
      <c r="DB39" s="1145"/>
      <c r="DC39" s="1146"/>
      <c r="DD39" s="1146"/>
      <c r="DE39" s="1146"/>
      <c r="DF39" s="2671"/>
      <c r="DG39" s="2671"/>
      <c r="DH39" s="2671"/>
      <c r="DI39" s="2671"/>
      <c r="DJ39" s="2671"/>
      <c r="DK39" s="2671"/>
      <c r="DL39" s="2671"/>
      <c r="DM39" s="2671"/>
      <c r="DN39" s="2671"/>
      <c r="DO39" s="408"/>
    </row>
    <row r="40" spans="1:119" ht="12.75" customHeight="1" x14ac:dyDescent="0.2">
      <c r="A40" s="408"/>
      <c r="B40" s="2655"/>
      <c r="C40" s="2656"/>
      <c r="D40" s="2656"/>
      <c r="E40" s="2657"/>
      <c r="F40" s="2680" t="str">
        <f>CRONOGRAMA!B38</f>
        <v>6. Fertilización y control fitosanitario</v>
      </c>
      <c r="G40" s="2681"/>
      <c r="H40" s="1183" t="str">
        <f>CRONOGRAMA!C38</f>
        <v>Has</v>
      </c>
      <c r="I40" s="1184">
        <f>+CRONOGRAMA!E38+CRONOGRAMA!I38+CRONOGRAMA!M38</f>
        <v>260</v>
      </c>
      <c r="J40" s="458">
        <v>0</v>
      </c>
      <c r="K40" s="459">
        <f t="shared" si="32"/>
        <v>0</v>
      </c>
      <c r="L40" s="1180">
        <f t="shared" si="33"/>
        <v>0</v>
      </c>
      <c r="M40" s="1181">
        <f t="shared" si="34"/>
        <v>0</v>
      </c>
      <c r="N40" s="1182" t="str">
        <f t="shared" si="35"/>
        <v>x</v>
      </c>
      <c r="O40" s="2682"/>
      <c r="P40" s="2683"/>
      <c r="Q40" s="2683"/>
      <c r="R40" s="2683"/>
      <c r="S40" s="2683"/>
      <c r="T40" s="2683"/>
      <c r="U40" s="2683"/>
      <c r="V40" s="2683"/>
      <c r="W40" s="2684"/>
      <c r="X40" s="408"/>
      <c r="Y40" s="2680" t="str">
        <f t="shared" si="36"/>
        <v>6. Fertilización y control fitosanitario</v>
      </c>
      <c r="Z40" s="2681"/>
      <c r="AA40" s="1183" t="str">
        <f t="shared" si="37"/>
        <v>Has</v>
      </c>
      <c r="AB40" s="1184">
        <f>IF((I40-J40)=0,CRONOGRAMA!AC38+CRONOGRAMA!AG38+CRONOGRAMA!AH38,CRONOGRAMA!AC38+CRONOGRAMA!AG38+CRONOGRAMA!AH38+SEGUIMIENTO!I40-SEGUIMIENTO!J40)</f>
        <v>520</v>
      </c>
      <c r="AC40" s="458">
        <v>0</v>
      </c>
      <c r="AD40" s="459">
        <f t="shared" si="38"/>
        <v>0</v>
      </c>
      <c r="AE40" s="1180">
        <f t="shared" si="39"/>
        <v>0</v>
      </c>
      <c r="AF40" s="1181">
        <f t="shared" si="40"/>
        <v>0</v>
      </c>
      <c r="AG40" s="1182" t="str">
        <f t="shared" si="41"/>
        <v>x</v>
      </c>
      <c r="AH40" s="2682"/>
      <c r="AI40" s="2683"/>
      <c r="AJ40" s="2683"/>
      <c r="AK40" s="2683"/>
      <c r="AL40" s="2683"/>
      <c r="AM40" s="2683"/>
      <c r="AN40" s="2683"/>
      <c r="AO40" s="2683"/>
      <c r="AP40" s="2684"/>
      <c r="AQ40" s="408"/>
      <c r="AR40" s="2680" t="str">
        <f t="shared" si="42"/>
        <v>6. Fertilización y control fitosanitario</v>
      </c>
      <c r="AS40" s="2681"/>
      <c r="AT40" s="1183" t="str">
        <f t="shared" si="43"/>
        <v>Has</v>
      </c>
      <c r="AU40" s="1184">
        <f>IF((AB40-AC40)=0,CRONOGRAMA!AC38+CRONOGRAMA!AG38+CRONOGRAMA!AK38,CRONOGRAMA!AC38+CRONOGRAMA!AG38+CRONOGRAMA!AK38+SEGUIMIENTO!AB40-SEGUIMIENTO!AC40)</f>
        <v>780</v>
      </c>
      <c r="AV40" s="458">
        <v>0</v>
      </c>
      <c r="AW40" s="459">
        <f t="shared" si="44"/>
        <v>0</v>
      </c>
      <c r="AX40" s="1180">
        <f t="shared" si="45"/>
        <v>0</v>
      </c>
      <c r="AY40" s="1181">
        <f t="shared" si="46"/>
        <v>0</v>
      </c>
      <c r="AZ40" s="1182" t="str">
        <f t="shared" si="47"/>
        <v>x</v>
      </c>
      <c r="BA40" s="2682"/>
      <c r="BB40" s="2683"/>
      <c r="BC40" s="2683"/>
      <c r="BD40" s="2683"/>
      <c r="BE40" s="2683"/>
      <c r="BF40" s="2683"/>
      <c r="BG40" s="2683"/>
      <c r="BH40" s="2683"/>
      <c r="BI40" s="2684"/>
      <c r="BJ40" s="408"/>
      <c r="BK40" s="2680" t="str">
        <f t="shared" si="48"/>
        <v>6. Fertilización y control fitosanitario</v>
      </c>
      <c r="BL40" s="2681"/>
      <c r="BM40" s="1183" t="str">
        <f t="shared" si="49"/>
        <v>Has</v>
      </c>
      <c r="BN40" s="1184">
        <f>IF((AU40-AV40)=0,CRONOGRAMA!AO38+CRONOGRAMA!AS38+CRONOGRAMA!AW38,CRONOGRAMA!AO38+CRONOGRAMA!AS38+CRONOGRAMA!AW38+AU40-AV40)</f>
        <v>780</v>
      </c>
      <c r="BO40" s="458">
        <v>0</v>
      </c>
      <c r="BP40" s="459">
        <f t="shared" si="50"/>
        <v>0</v>
      </c>
      <c r="BQ40" s="1180">
        <f t="shared" si="29"/>
        <v>0</v>
      </c>
      <c r="BR40" s="1181">
        <f t="shared" si="30"/>
        <v>0</v>
      </c>
      <c r="BS40" s="1182" t="str">
        <f t="shared" si="31"/>
        <v>x</v>
      </c>
      <c r="BT40" s="2682"/>
      <c r="BU40" s="2683"/>
      <c r="BV40" s="2683"/>
      <c r="BW40" s="2683"/>
      <c r="BX40" s="2683"/>
      <c r="BY40" s="2683"/>
      <c r="BZ40" s="2683"/>
      <c r="CA40" s="2683"/>
      <c r="CB40" s="2684"/>
      <c r="CC40" s="408"/>
      <c r="CD40" s="2670"/>
      <c r="CE40" s="2670"/>
      <c r="CF40" s="1142"/>
      <c r="CG40" s="1143"/>
      <c r="CH40" s="1144"/>
      <c r="CI40" s="1145"/>
      <c r="CJ40" s="1146"/>
      <c r="CK40" s="1146"/>
      <c r="CL40" s="1146"/>
      <c r="CM40" s="2671"/>
      <c r="CN40" s="2671"/>
      <c r="CO40" s="2671"/>
      <c r="CP40" s="2671"/>
      <c r="CQ40" s="2671"/>
      <c r="CR40" s="2671"/>
      <c r="CS40" s="2671"/>
      <c r="CT40" s="2671"/>
      <c r="CU40" s="2671"/>
      <c r="CV40" s="408"/>
      <c r="CW40" s="2670"/>
      <c r="CX40" s="2670"/>
      <c r="CY40" s="1142"/>
      <c r="CZ40" s="1143"/>
      <c r="DA40" s="1144"/>
      <c r="DB40" s="1145"/>
      <c r="DC40" s="1146"/>
      <c r="DD40" s="1146"/>
      <c r="DE40" s="1146"/>
      <c r="DF40" s="2671"/>
      <c r="DG40" s="2671"/>
      <c r="DH40" s="2671"/>
      <c r="DI40" s="2671"/>
      <c r="DJ40" s="2671"/>
      <c r="DK40" s="2671"/>
      <c r="DL40" s="2671"/>
      <c r="DM40" s="2671"/>
      <c r="DN40" s="2671"/>
      <c r="DO40" s="408"/>
    </row>
    <row r="41" spans="1:119" ht="12.75" customHeight="1" x14ac:dyDescent="0.2">
      <c r="A41" s="408"/>
      <c r="B41" s="2655"/>
      <c r="C41" s="2656"/>
      <c r="D41" s="2656"/>
      <c r="E41" s="2657"/>
      <c r="F41" s="2680" t="str">
        <f>CRONOGRAMA!B39</f>
        <v>7. Reposición (material vegetal)</v>
      </c>
      <c r="G41" s="2681"/>
      <c r="H41" s="1183" t="str">
        <f>CRONOGRAMA!C39</f>
        <v>Plántulas</v>
      </c>
      <c r="I41" s="1184">
        <f>+CRONOGRAMA!E39+CRONOGRAMA!I39+CRONOGRAMA!M39</f>
        <v>111.1</v>
      </c>
      <c r="J41" s="458">
        <v>0</v>
      </c>
      <c r="K41" s="459">
        <f t="shared" si="32"/>
        <v>0</v>
      </c>
      <c r="L41" s="1180">
        <f t="shared" si="33"/>
        <v>0</v>
      </c>
      <c r="M41" s="1181">
        <f t="shared" si="34"/>
        <v>0</v>
      </c>
      <c r="N41" s="1182" t="str">
        <f t="shared" si="35"/>
        <v>x</v>
      </c>
      <c r="O41" s="2682"/>
      <c r="P41" s="2683"/>
      <c r="Q41" s="2683"/>
      <c r="R41" s="2683"/>
      <c r="S41" s="2683"/>
      <c r="T41" s="2683"/>
      <c r="U41" s="2683"/>
      <c r="V41" s="2683"/>
      <c r="W41" s="2684"/>
      <c r="X41" s="408"/>
      <c r="Y41" s="2680" t="str">
        <f t="shared" si="36"/>
        <v>7. Reposición (material vegetal)</v>
      </c>
      <c r="Z41" s="2681"/>
      <c r="AA41" s="1183" t="str">
        <f t="shared" si="37"/>
        <v>Plántulas</v>
      </c>
      <c r="AB41" s="1184">
        <f>IF((I41-J41)=0,CRONOGRAMA!AC39+CRONOGRAMA!AG39+CRONOGRAMA!AH39,CRONOGRAMA!AC39+CRONOGRAMA!AG39+CRONOGRAMA!AH39+SEGUIMIENTO!I41-SEGUIMIENTO!J41)</f>
        <v>111.1</v>
      </c>
      <c r="AC41" s="458">
        <v>0</v>
      </c>
      <c r="AD41" s="459">
        <f t="shared" si="38"/>
        <v>0</v>
      </c>
      <c r="AE41" s="1180">
        <f t="shared" si="39"/>
        <v>0</v>
      </c>
      <c r="AF41" s="1181">
        <f t="shared" si="40"/>
        <v>0</v>
      </c>
      <c r="AG41" s="1182" t="str">
        <f t="shared" si="41"/>
        <v>x</v>
      </c>
      <c r="AH41" s="2682"/>
      <c r="AI41" s="2683"/>
      <c r="AJ41" s="2683"/>
      <c r="AK41" s="2683"/>
      <c r="AL41" s="2683"/>
      <c r="AM41" s="2683"/>
      <c r="AN41" s="2683"/>
      <c r="AO41" s="2683"/>
      <c r="AP41" s="2684"/>
      <c r="AQ41" s="408"/>
      <c r="AR41" s="2680" t="str">
        <f t="shared" si="42"/>
        <v>7. Reposición (material vegetal)</v>
      </c>
      <c r="AS41" s="2681"/>
      <c r="AT41" s="1183" t="str">
        <f t="shared" si="43"/>
        <v>Plántulas</v>
      </c>
      <c r="AU41" s="1184">
        <f>IF((AB41-AC41)=0,CRONOGRAMA!AC39+CRONOGRAMA!AG39+CRONOGRAMA!AK39,CRONOGRAMA!AC39+CRONOGRAMA!AG39+CRONOGRAMA!AK39+SEGUIMIENTO!AB41-SEGUIMIENTO!AC41)</f>
        <v>111.1</v>
      </c>
      <c r="AV41" s="458">
        <v>0</v>
      </c>
      <c r="AW41" s="459">
        <f t="shared" si="44"/>
        <v>0</v>
      </c>
      <c r="AX41" s="1180">
        <f t="shared" si="45"/>
        <v>0</v>
      </c>
      <c r="AY41" s="1181">
        <f t="shared" si="46"/>
        <v>0</v>
      </c>
      <c r="AZ41" s="1182" t="str">
        <f t="shared" si="47"/>
        <v>x</v>
      </c>
      <c r="BA41" s="2682"/>
      <c r="BB41" s="2683"/>
      <c r="BC41" s="2683"/>
      <c r="BD41" s="2683"/>
      <c r="BE41" s="2683"/>
      <c r="BF41" s="2683"/>
      <c r="BG41" s="2683"/>
      <c r="BH41" s="2683"/>
      <c r="BI41" s="2684"/>
      <c r="BJ41" s="408"/>
      <c r="BK41" s="2680" t="str">
        <f t="shared" si="48"/>
        <v>7. Reposición (material vegetal)</v>
      </c>
      <c r="BL41" s="2681"/>
      <c r="BM41" s="1183" t="str">
        <f t="shared" si="49"/>
        <v>Plántulas</v>
      </c>
      <c r="BN41" s="1184">
        <f>IF((AU41-AV41)=0,CRONOGRAMA!AO39+CRONOGRAMA!AS39+CRONOGRAMA!AW39,CRONOGRAMA!AO39+CRONOGRAMA!AS39+CRONOGRAMA!AW39+AU41-AV41)</f>
        <v>111.1</v>
      </c>
      <c r="BO41" s="458">
        <v>0</v>
      </c>
      <c r="BP41" s="459">
        <f t="shared" si="50"/>
        <v>0</v>
      </c>
      <c r="BQ41" s="1180">
        <f t="shared" si="29"/>
        <v>0</v>
      </c>
      <c r="BR41" s="1181">
        <f t="shared" si="30"/>
        <v>0</v>
      </c>
      <c r="BS41" s="1182" t="str">
        <f t="shared" si="31"/>
        <v>x</v>
      </c>
      <c r="BT41" s="2682"/>
      <c r="BU41" s="2683"/>
      <c r="BV41" s="2683"/>
      <c r="BW41" s="2683"/>
      <c r="BX41" s="2683"/>
      <c r="BY41" s="2683"/>
      <c r="BZ41" s="2683"/>
      <c r="CA41" s="2683"/>
      <c r="CB41" s="2684"/>
      <c r="CC41" s="408"/>
      <c r="CD41" s="2670"/>
      <c r="CE41" s="2670"/>
      <c r="CF41" s="1142"/>
      <c r="CG41" s="1143"/>
      <c r="CH41" s="1144"/>
      <c r="CI41" s="1145"/>
      <c r="CJ41" s="1146"/>
      <c r="CK41" s="1146"/>
      <c r="CL41" s="1146"/>
      <c r="CM41" s="2671"/>
      <c r="CN41" s="2671"/>
      <c r="CO41" s="2671"/>
      <c r="CP41" s="2671"/>
      <c r="CQ41" s="2671"/>
      <c r="CR41" s="2671"/>
      <c r="CS41" s="2671"/>
      <c r="CT41" s="2671"/>
      <c r="CU41" s="2671"/>
      <c r="CV41" s="408"/>
      <c r="CW41" s="2670"/>
      <c r="CX41" s="2670"/>
      <c r="CY41" s="1142"/>
      <c r="CZ41" s="1143"/>
      <c r="DA41" s="1144"/>
      <c r="DB41" s="1145"/>
      <c r="DC41" s="1146"/>
      <c r="DD41" s="1146"/>
      <c r="DE41" s="1146"/>
      <c r="DF41" s="2671"/>
      <c r="DG41" s="2671"/>
      <c r="DH41" s="2671"/>
      <c r="DI41" s="2671"/>
      <c r="DJ41" s="2671"/>
      <c r="DK41" s="2671"/>
      <c r="DL41" s="2671"/>
      <c r="DM41" s="2671"/>
      <c r="DN41" s="2671"/>
      <c r="DO41" s="408"/>
    </row>
    <row r="42" spans="1:119" ht="12.75" customHeight="1" thickBot="1" x14ac:dyDescent="0.25">
      <c r="A42" s="408"/>
      <c r="B42" s="2655"/>
      <c r="C42" s="2656"/>
      <c r="D42" s="2656"/>
      <c r="E42" s="2657"/>
      <c r="F42" s="2680" t="str">
        <f>CRONOGRAMA!B40</f>
        <v>8. Pago de mano de obra</v>
      </c>
      <c r="G42" s="2681"/>
      <c r="H42" s="1183" t="str">
        <f>CRONOGRAMA!C40</f>
        <v>$</v>
      </c>
      <c r="I42" s="1184">
        <f>+CRONOGRAMA!E40+CRONOGRAMA!I40+CRONOGRAMA!M40</f>
        <v>296400000</v>
      </c>
      <c r="J42" s="458">
        <v>0</v>
      </c>
      <c r="K42" s="459">
        <f t="shared" si="32"/>
        <v>0</v>
      </c>
      <c r="L42" s="1212">
        <f t="shared" si="33"/>
        <v>0</v>
      </c>
      <c r="M42" s="1213">
        <f t="shared" si="34"/>
        <v>0</v>
      </c>
      <c r="N42" s="1214" t="str">
        <f t="shared" si="35"/>
        <v>x</v>
      </c>
      <c r="O42" s="2682"/>
      <c r="P42" s="2683"/>
      <c r="Q42" s="2683"/>
      <c r="R42" s="2683"/>
      <c r="S42" s="2683"/>
      <c r="T42" s="2683"/>
      <c r="U42" s="2683"/>
      <c r="V42" s="2683"/>
      <c r="W42" s="2684"/>
      <c r="X42" s="408"/>
      <c r="Y42" s="2680" t="str">
        <f t="shared" si="36"/>
        <v>8. Pago de mano de obra</v>
      </c>
      <c r="Z42" s="2681"/>
      <c r="AA42" s="1183" t="str">
        <f t="shared" si="37"/>
        <v>$</v>
      </c>
      <c r="AB42" s="1184">
        <f>IF((I42-J42)=0,CRONOGRAMA!AC40+CRONOGRAMA!AG40+CRONOGRAMA!AH40,CRONOGRAMA!AC40+CRONOGRAMA!AG40+CRONOGRAMA!AH40+SEGUIMIENTO!I42-SEGUIMIENTO!J42)</f>
        <v>592800000</v>
      </c>
      <c r="AC42" s="458">
        <v>0</v>
      </c>
      <c r="AD42" s="459">
        <f t="shared" si="38"/>
        <v>0</v>
      </c>
      <c r="AE42" s="1212">
        <f t="shared" si="39"/>
        <v>0</v>
      </c>
      <c r="AF42" s="1213">
        <f t="shared" si="40"/>
        <v>0</v>
      </c>
      <c r="AG42" s="1214" t="str">
        <f t="shared" si="41"/>
        <v>x</v>
      </c>
      <c r="AH42" s="2682"/>
      <c r="AI42" s="2683"/>
      <c r="AJ42" s="2683"/>
      <c r="AK42" s="2683"/>
      <c r="AL42" s="2683"/>
      <c r="AM42" s="2683"/>
      <c r="AN42" s="2683"/>
      <c r="AO42" s="2683"/>
      <c r="AP42" s="2684"/>
      <c r="AQ42" s="408"/>
      <c r="AR42" s="2680" t="str">
        <f t="shared" si="42"/>
        <v>8. Pago de mano de obra</v>
      </c>
      <c r="AS42" s="2681"/>
      <c r="AT42" s="1183" t="str">
        <f t="shared" si="43"/>
        <v>$</v>
      </c>
      <c r="AU42" s="1184">
        <f>IF((AB42-AC42)=0,CRONOGRAMA!AC40+CRONOGRAMA!AG40+CRONOGRAMA!AK40,CRONOGRAMA!AC40+CRONOGRAMA!AG40+CRONOGRAMA!AK40+SEGUIMIENTO!AB42-SEGUIMIENTO!AC42)</f>
        <v>889200000</v>
      </c>
      <c r="AV42" s="458">
        <v>0</v>
      </c>
      <c r="AW42" s="459">
        <f t="shared" si="44"/>
        <v>0</v>
      </c>
      <c r="AX42" s="1212">
        <f t="shared" si="45"/>
        <v>0</v>
      </c>
      <c r="AY42" s="1213">
        <f t="shared" si="46"/>
        <v>0</v>
      </c>
      <c r="AZ42" s="1214" t="str">
        <f t="shared" si="47"/>
        <v>x</v>
      </c>
      <c r="BA42" s="2682"/>
      <c r="BB42" s="2683"/>
      <c r="BC42" s="2683"/>
      <c r="BD42" s="2683"/>
      <c r="BE42" s="2683"/>
      <c r="BF42" s="2683"/>
      <c r="BG42" s="2683"/>
      <c r="BH42" s="2683"/>
      <c r="BI42" s="2684"/>
      <c r="BJ42" s="408"/>
      <c r="BK42" s="2680" t="str">
        <f t="shared" si="48"/>
        <v>8. Pago de mano de obra</v>
      </c>
      <c r="BL42" s="2681"/>
      <c r="BM42" s="1183" t="str">
        <f t="shared" si="49"/>
        <v>$</v>
      </c>
      <c r="BN42" s="1184">
        <f>IF((AU42-AV42)=0,CRONOGRAMA!AO40+CRONOGRAMA!AS40+CRONOGRAMA!AW40,CRONOGRAMA!AO40+CRONOGRAMA!AS40+CRONOGRAMA!AW40+AU42-AV42)</f>
        <v>889200000</v>
      </c>
      <c r="BO42" s="458">
        <v>0</v>
      </c>
      <c r="BP42" s="459">
        <f t="shared" si="50"/>
        <v>0</v>
      </c>
      <c r="BQ42" s="1212">
        <f t="shared" si="29"/>
        <v>0</v>
      </c>
      <c r="BR42" s="1213">
        <f t="shared" si="30"/>
        <v>0</v>
      </c>
      <c r="BS42" s="1214" t="str">
        <f t="shared" si="31"/>
        <v>x</v>
      </c>
      <c r="BT42" s="2682"/>
      <c r="BU42" s="2683"/>
      <c r="BV42" s="2683"/>
      <c r="BW42" s="2683"/>
      <c r="BX42" s="2683"/>
      <c r="BY42" s="2683"/>
      <c r="BZ42" s="2683"/>
      <c r="CA42" s="2683"/>
      <c r="CB42" s="2684"/>
      <c r="CC42" s="408"/>
      <c r="CD42" s="2670"/>
      <c r="CE42" s="2670"/>
      <c r="CF42" s="1142"/>
      <c r="CG42" s="1143"/>
      <c r="CH42" s="1144"/>
      <c r="CI42" s="1145"/>
      <c r="CJ42" s="1146"/>
      <c r="CK42" s="1146"/>
      <c r="CL42" s="1146"/>
      <c r="CM42" s="2671"/>
      <c r="CN42" s="2671"/>
      <c r="CO42" s="2671"/>
      <c r="CP42" s="2671"/>
      <c r="CQ42" s="2671"/>
      <c r="CR42" s="2671"/>
      <c r="CS42" s="2671"/>
      <c r="CT42" s="2671"/>
      <c r="CU42" s="2671"/>
      <c r="CV42" s="408"/>
      <c r="CW42" s="2670"/>
      <c r="CX42" s="2670"/>
      <c r="CY42" s="1142"/>
      <c r="CZ42" s="1143"/>
      <c r="DA42" s="1144"/>
      <c r="DB42" s="1145"/>
      <c r="DC42" s="1146"/>
      <c r="DD42" s="1146"/>
      <c r="DE42" s="1146"/>
      <c r="DF42" s="2671"/>
      <c r="DG42" s="2671"/>
      <c r="DH42" s="2671"/>
      <c r="DI42" s="2671"/>
      <c r="DJ42" s="2671"/>
      <c r="DK42" s="2671"/>
      <c r="DL42" s="2671"/>
      <c r="DM42" s="2671"/>
      <c r="DN42" s="2671"/>
      <c r="DO42" s="408"/>
    </row>
    <row r="43" spans="1:119" ht="0.6" customHeight="1" thickTop="1" thickBot="1" x14ac:dyDescent="0.25">
      <c r="A43" s="408"/>
      <c r="B43" s="2655"/>
      <c r="C43" s="2656"/>
      <c r="D43" s="2656"/>
      <c r="E43" s="2657"/>
      <c r="F43" s="2680"/>
      <c r="G43" s="2681"/>
      <c r="H43" s="456"/>
      <c r="I43" s="457"/>
      <c r="J43" s="458"/>
      <c r="K43" s="459"/>
      <c r="L43" s="1205"/>
      <c r="M43" s="1206"/>
      <c r="N43" s="1207"/>
      <c r="O43" s="2682"/>
      <c r="P43" s="2683"/>
      <c r="Q43" s="2683"/>
      <c r="R43" s="2683"/>
      <c r="S43" s="2683"/>
      <c r="T43" s="2683"/>
      <c r="U43" s="2683"/>
      <c r="V43" s="2683"/>
      <c r="W43" s="2684"/>
      <c r="X43" s="408"/>
      <c r="Y43" s="2680">
        <f t="shared" si="36"/>
        <v>0</v>
      </c>
      <c r="Z43" s="2681"/>
      <c r="AA43" s="456">
        <f t="shared" ref="AA43:AB47" si="51">H43</f>
        <v>0</v>
      </c>
      <c r="AB43" s="457">
        <f t="shared" si="51"/>
        <v>0</v>
      </c>
      <c r="AC43" s="458">
        <v>0</v>
      </c>
      <c r="AD43" s="459" t="e">
        <f t="shared" si="38"/>
        <v>#DIV/0!</v>
      </c>
      <c r="AE43" s="1205"/>
      <c r="AF43" s="1206"/>
      <c r="AG43" s="1207"/>
      <c r="AH43" s="2682"/>
      <c r="AI43" s="2683"/>
      <c r="AJ43" s="2683"/>
      <c r="AK43" s="2683"/>
      <c r="AL43" s="2683"/>
      <c r="AM43" s="2683"/>
      <c r="AN43" s="2683"/>
      <c r="AO43" s="2683"/>
      <c r="AP43" s="2684"/>
      <c r="AQ43" s="408"/>
      <c r="AR43" s="2680">
        <f t="shared" si="42"/>
        <v>0</v>
      </c>
      <c r="AS43" s="2681"/>
      <c r="AT43" s="456">
        <f t="shared" ref="AT43:AT47" si="52">AA43</f>
        <v>0</v>
      </c>
      <c r="AU43" s="457">
        <f t="shared" ref="AU43:AU47" si="53">AB43</f>
        <v>0</v>
      </c>
      <c r="AV43" s="458">
        <v>0</v>
      </c>
      <c r="AW43" s="459" t="e">
        <f t="shared" si="44"/>
        <v>#DIV/0!</v>
      </c>
      <c r="AX43" s="1205"/>
      <c r="AY43" s="1206"/>
      <c r="AZ43" s="1207"/>
      <c r="BA43" s="2682"/>
      <c r="BB43" s="2683"/>
      <c r="BC43" s="2683"/>
      <c r="BD43" s="2683"/>
      <c r="BE43" s="2683"/>
      <c r="BF43" s="2683"/>
      <c r="BG43" s="2683"/>
      <c r="BH43" s="2683"/>
      <c r="BI43" s="2684"/>
      <c r="BJ43" s="408"/>
      <c r="BK43" s="2680">
        <f t="shared" si="48"/>
        <v>0</v>
      </c>
      <c r="BL43" s="2681"/>
      <c r="BM43" s="456">
        <f t="shared" ref="BM43:BM47" si="54">AT43</f>
        <v>0</v>
      </c>
      <c r="BN43" s="457">
        <f t="shared" ref="BN43:BN47" si="55">AU43</f>
        <v>0</v>
      </c>
      <c r="BO43" s="458">
        <v>0</v>
      </c>
      <c r="BP43" s="459" t="e">
        <f t="shared" si="50"/>
        <v>#DIV/0!</v>
      </c>
      <c r="BQ43" s="1205"/>
      <c r="BR43" s="1206"/>
      <c r="BS43" s="1207"/>
      <c r="BT43" s="2682"/>
      <c r="BU43" s="2683"/>
      <c r="BV43" s="2683"/>
      <c r="BW43" s="2683"/>
      <c r="BX43" s="2683"/>
      <c r="BY43" s="2683"/>
      <c r="BZ43" s="2683"/>
      <c r="CA43" s="2683"/>
      <c r="CB43" s="2684"/>
      <c r="CC43" s="408"/>
      <c r="CD43" s="2670"/>
      <c r="CE43" s="2670"/>
      <c r="CF43" s="1142"/>
      <c r="CG43" s="1143"/>
      <c r="CH43" s="1144"/>
      <c r="CI43" s="1145"/>
      <c r="CJ43" s="1146"/>
      <c r="CK43" s="1146"/>
      <c r="CL43" s="1146"/>
      <c r="CM43" s="2671"/>
      <c r="CN43" s="2671"/>
      <c r="CO43" s="2671"/>
      <c r="CP43" s="2671"/>
      <c r="CQ43" s="2671"/>
      <c r="CR43" s="2671"/>
      <c r="CS43" s="2671"/>
      <c r="CT43" s="2671"/>
      <c r="CU43" s="2671"/>
      <c r="CV43" s="408"/>
      <c r="CW43" s="2670"/>
      <c r="CX43" s="2670"/>
      <c r="CY43" s="1142"/>
      <c r="CZ43" s="1143"/>
      <c r="DA43" s="1144"/>
      <c r="DB43" s="1145"/>
      <c r="DC43" s="1146"/>
      <c r="DD43" s="1146"/>
      <c r="DE43" s="1146"/>
      <c r="DF43" s="2671"/>
      <c r="DG43" s="2671"/>
      <c r="DH43" s="2671"/>
      <c r="DI43" s="2671"/>
      <c r="DJ43" s="2671"/>
      <c r="DK43" s="2671"/>
      <c r="DL43" s="2671"/>
      <c r="DM43" s="2671"/>
      <c r="DN43" s="2671"/>
      <c r="DO43" s="408"/>
    </row>
    <row r="44" spans="1:119" ht="0.6" customHeight="1" thickTop="1" thickBot="1" x14ac:dyDescent="0.25">
      <c r="A44" s="408"/>
      <c r="B44" s="2655"/>
      <c r="C44" s="2656"/>
      <c r="D44" s="2656"/>
      <c r="E44" s="2657"/>
      <c r="F44" s="2680"/>
      <c r="G44" s="2681"/>
      <c r="H44" s="456"/>
      <c r="I44" s="457"/>
      <c r="J44" s="458"/>
      <c r="K44" s="459"/>
      <c r="L44" s="1205"/>
      <c r="M44" s="1206"/>
      <c r="N44" s="1207"/>
      <c r="O44" s="2682"/>
      <c r="P44" s="2683"/>
      <c r="Q44" s="2683"/>
      <c r="R44" s="2683"/>
      <c r="S44" s="2683"/>
      <c r="T44" s="2683"/>
      <c r="U44" s="2683"/>
      <c r="V44" s="2683"/>
      <c r="W44" s="2684"/>
      <c r="X44" s="408"/>
      <c r="Y44" s="2680">
        <f t="shared" si="36"/>
        <v>0</v>
      </c>
      <c r="Z44" s="2681"/>
      <c r="AA44" s="456">
        <f t="shared" si="51"/>
        <v>0</v>
      </c>
      <c r="AB44" s="457">
        <f t="shared" si="51"/>
        <v>0</v>
      </c>
      <c r="AC44" s="458">
        <v>0</v>
      </c>
      <c r="AD44" s="459" t="e">
        <f t="shared" si="38"/>
        <v>#DIV/0!</v>
      </c>
      <c r="AE44" s="1205"/>
      <c r="AF44" s="1206"/>
      <c r="AG44" s="1207"/>
      <c r="AH44" s="2682"/>
      <c r="AI44" s="2683"/>
      <c r="AJ44" s="2683"/>
      <c r="AK44" s="2683"/>
      <c r="AL44" s="2683"/>
      <c r="AM44" s="2683"/>
      <c r="AN44" s="2683"/>
      <c r="AO44" s="2683"/>
      <c r="AP44" s="2684"/>
      <c r="AQ44" s="408"/>
      <c r="AR44" s="2680">
        <f t="shared" si="42"/>
        <v>0</v>
      </c>
      <c r="AS44" s="2681"/>
      <c r="AT44" s="456">
        <f t="shared" si="52"/>
        <v>0</v>
      </c>
      <c r="AU44" s="457">
        <f t="shared" si="53"/>
        <v>0</v>
      </c>
      <c r="AV44" s="458">
        <v>0</v>
      </c>
      <c r="AW44" s="459" t="e">
        <f t="shared" si="44"/>
        <v>#DIV/0!</v>
      </c>
      <c r="AX44" s="1205"/>
      <c r="AY44" s="1206"/>
      <c r="AZ44" s="1207"/>
      <c r="BA44" s="2682"/>
      <c r="BB44" s="2683"/>
      <c r="BC44" s="2683"/>
      <c r="BD44" s="2683"/>
      <c r="BE44" s="2683"/>
      <c r="BF44" s="2683"/>
      <c r="BG44" s="2683"/>
      <c r="BH44" s="2683"/>
      <c r="BI44" s="2684"/>
      <c r="BJ44" s="408"/>
      <c r="BK44" s="2680">
        <f t="shared" si="48"/>
        <v>0</v>
      </c>
      <c r="BL44" s="2681"/>
      <c r="BM44" s="456">
        <f t="shared" si="54"/>
        <v>0</v>
      </c>
      <c r="BN44" s="457">
        <f t="shared" si="55"/>
        <v>0</v>
      </c>
      <c r="BO44" s="458">
        <v>0</v>
      </c>
      <c r="BP44" s="459" t="e">
        <f t="shared" si="50"/>
        <v>#DIV/0!</v>
      </c>
      <c r="BQ44" s="1205"/>
      <c r="BR44" s="1206"/>
      <c r="BS44" s="1207"/>
      <c r="BT44" s="2682"/>
      <c r="BU44" s="2683"/>
      <c r="BV44" s="2683"/>
      <c r="BW44" s="2683"/>
      <c r="BX44" s="2683"/>
      <c r="BY44" s="2683"/>
      <c r="BZ44" s="2683"/>
      <c r="CA44" s="2683"/>
      <c r="CB44" s="2684"/>
      <c r="CC44" s="408"/>
      <c r="CD44" s="2670"/>
      <c r="CE44" s="2670"/>
      <c r="CF44" s="1142"/>
      <c r="CG44" s="1143"/>
      <c r="CH44" s="1144"/>
      <c r="CI44" s="1145"/>
      <c r="CJ44" s="1146"/>
      <c r="CK44" s="1146"/>
      <c r="CL44" s="1146"/>
      <c r="CM44" s="2671"/>
      <c r="CN44" s="2671"/>
      <c r="CO44" s="2671"/>
      <c r="CP44" s="2671"/>
      <c r="CQ44" s="2671"/>
      <c r="CR44" s="2671"/>
      <c r="CS44" s="2671"/>
      <c r="CT44" s="2671"/>
      <c r="CU44" s="2671"/>
      <c r="CV44" s="408"/>
      <c r="CW44" s="2670"/>
      <c r="CX44" s="2670"/>
      <c r="CY44" s="1142"/>
      <c r="CZ44" s="1143"/>
      <c r="DA44" s="1144"/>
      <c r="DB44" s="1145"/>
      <c r="DC44" s="1146"/>
      <c r="DD44" s="1146"/>
      <c r="DE44" s="1146"/>
      <c r="DF44" s="2671"/>
      <c r="DG44" s="2671"/>
      <c r="DH44" s="2671"/>
      <c r="DI44" s="2671"/>
      <c r="DJ44" s="2671"/>
      <c r="DK44" s="2671"/>
      <c r="DL44" s="2671"/>
      <c r="DM44" s="2671"/>
      <c r="DN44" s="2671"/>
      <c r="DO44" s="408"/>
    </row>
    <row r="45" spans="1:119" ht="0.6" customHeight="1" thickTop="1" thickBot="1" x14ac:dyDescent="0.25">
      <c r="A45" s="408"/>
      <c r="B45" s="2655"/>
      <c r="C45" s="2656"/>
      <c r="D45" s="2656"/>
      <c r="E45" s="2657"/>
      <c r="F45" s="2680"/>
      <c r="G45" s="2681"/>
      <c r="H45" s="456"/>
      <c r="I45" s="464"/>
      <c r="J45" s="458"/>
      <c r="K45" s="459"/>
      <c r="L45" s="1205"/>
      <c r="M45" s="1206"/>
      <c r="N45" s="1207"/>
      <c r="O45" s="2682"/>
      <c r="P45" s="2683"/>
      <c r="Q45" s="2683"/>
      <c r="R45" s="2683"/>
      <c r="S45" s="2683"/>
      <c r="T45" s="2683"/>
      <c r="U45" s="2683"/>
      <c r="V45" s="2683"/>
      <c r="W45" s="2684"/>
      <c r="X45" s="408"/>
      <c r="Y45" s="2680">
        <f t="shared" si="36"/>
        <v>0</v>
      </c>
      <c r="Z45" s="2681"/>
      <c r="AA45" s="456">
        <f t="shared" si="51"/>
        <v>0</v>
      </c>
      <c r="AB45" s="464">
        <f t="shared" si="51"/>
        <v>0</v>
      </c>
      <c r="AC45" s="458">
        <v>0</v>
      </c>
      <c r="AD45" s="459" t="e">
        <f t="shared" si="38"/>
        <v>#DIV/0!</v>
      </c>
      <c r="AE45" s="1205"/>
      <c r="AF45" s="1206"/>
      <c r="AG45" s="1207"/>
      <c r="AH45" s="2682"/>
      <c r="AI45" s="2683"/>
      <c r="AJ45" s="2683"/>
      <c r="AK45" s="2683"/>
      <c r="AL45" s="2683"/>
      <c r="AM45" s="2683"/>
      <c r="AN45" s="2683"/>
      <c r="AO45" s="2683"/>
      <c r="AP45" s="2684"/>
      <c r="AQ45" s="408"/>
      <c r="AR45" s="2680">
        <f t="shared" si="42"/>
        <v>0</v>
      </c>
      <c r="AS45" s="2681"/>
      <c r="AT45" s="456">
        <f t="shared" si="52"/>
        <v>0</v>
      </c>
      <c r="AU45" s="464">
        <f t="shared" si="53"/>
        <v>0</v>
      </c>
      <c r="AV45" s="458">
        <v>0</v>
      </c>
      <c r="AW45" s="459" t="e">
        <f t="shared" si="44"/>
        <v>#DIV/0!</v>
      </c>
      <c r="AX45" s="1205"/>
      <c r="AY45" s="1206"/>
      <c r="AZ45" s="1207"/>
      <c r="BA45" s="2682"/>
      <c r="BB45" s="2683"/>
      <c r="BC45" s="2683"/>
      <c r="BD45" s="2683"/>
      <c r="BE45" s="2683"/>
      <c r="BF45" s="2683"/>
      <c r="BG45" s="2683"/>
      <c r="BH45" s="2683"/>
      <c r="BI45" s="2684"/>
      <c r="BJ45" s="408"/>
      <c r="BK45" s="2680">
        <f t="shared" si="48"/>
        <v>0</v>
      </c>
      <c r="BL45" s="2681"/>
      <c r="BM45" s="456">
        <f t="shared" si="54"/>
        <v>0</v>
      </c>
      <c r="BN45" s="464">
        <f t="shared" si="55"/>
        <v>0</v>
      </c>
      <c r="BO45" s="458">
        <v>0</v>
      </c>
      <c r="BP45" s="459" t="e">
        <f t="shared" si="50"/>
        <v>#DIV/0!</v>
      </c>
      <c r="BQ45" s="1205"/>
      <c r="BR45" s="1206"/>
      <c r="BS45" s="1207"/>
      <c r="BT45" s="2682"/>
      <c r="BU45" s="2683"/>
      <c r="BV45" s="2683"/>
      <c r="BW45" s="2683"/>
      <c r="BX45" s="2683"/>
      <c r="BY45" s="2683"/>
      <c r="BZ45" s="2683"/>
      <c r="CA45" s="2683"/>
      <c r="CB45" s="2684"/>
      <c r="CC45" s="408"/>
      <c r="CD45" s="2670"/>
      <c r="CE45" s="2670"/>
      <c r="CF45" s="1142"/>
      <c r="CG45" s="1148"/>
      <c r="CH45" s="1144"/>
      <c r="CI45" s="1145"/>
      <c r="CJ45" s="1146"/>
      <c r="CK45" s="1146"/>
      <c r="CL45" s="1146"/>
      <c r="CM45" s="2671"/>
      <c r="CN45" s="2671"/>
      <c r="CO45" s="2671"/>
      <c r="CP45" s="2671"/>
      <c r="CQ45" s="2671"/>
      <c r="CR45" s="2671"/>
      <c r="CS45" s="2671"/>
      <c r="CT45" s="2671"/>
      <c r="CU45" s="2671"/>
      <c r="CV45" s="408"/>
      <c r="CW45" s="2670"/>
      <c r="CX45" s="2670"/>
      <c r="CY45" s="1142"/>
      <c r="CZ45" s="1148"/>
      <c r="DA45" s="1144"/>
      <c r="DB45" s="1145"/>
      <c r="DC45" s="1146"/>
      <c r="DD45" s="1146"/>
      <c r="DE45" s="1146"/>
      <c r="DF45" s="2671"/>
      <c r="DG45" s="2671"/>
      <c r="DH45" s="2671"/>
      <c r="DI45" s="2671"/>
      <c r="DJ45" s="2671"/>
      <c r="DK45" s="2671"/>
      <c r="DL45" s="2671"/>
      <c r="DM45" s="2671"/>
      <c r="DN45" s="2671"/>
      <c r="DO45" s="408"/>
    </row>
    <row r="46" spans="1:119" ht="0.6" customHeight="1" thickTop="1" thickBot="1" x14ac:dyDescent="0.25">
      <c r="A46" s="408"/>
      <c r="B46" s="2655"/>
      <c r="C46" s="2656"/>
      <c r="D46" s="2656"/>
      <c r="E46" s="2657"/>
      <c r="F46" s="2680"/>
      <c r="G46" s="2681"/>
      <c r="H46" s="456"/>
      <c r="I46" s="457"/>
      <c r="J46" s="458"/>
      <c r="K46" s="459"/>
      <c r="L46" s="1205"/>
      <c r="M46" s="1206"/>
      <c r="N46" s="1207"/>
      <c r="O46" s="2682"/>
      <c r="P46" s="2683"/>
      <c r="Q46" s="2683"/>
      <c r="R46" s="2683"/>
      <c r="S46" s="2683"/>
      <c r="T46" s="2683"/>
      <c r="U46" s="2683"/>
      <c r="V46" s="2683"/>
      <c r="W46" s="2684"/>
      <c r="X46" s="408"/>
      <c r="Y46" s="2680">
        <f t="shared" si="36"/>
        <v>0</v>
      </c>
      <c r="Z46" s="2681"/>
      <c r="AA46" s="456">
        <f t="shared" si="51"/>
        <v>0</v>
      </c>
      <c r="AB46" s="457">
        <f t="shared" si="51"/>
        <v>0</v>
      </c>
      <c r="AC46" s="458">
        <v>0</v>
      </c>
      <c r="AD46" s="459" t="e">
        <f t="shared" si="38"/>
        <v>#DIV/0!</v>
      </c>
      <c r="AE46" s="1205"/>
      <c r="AF46" s="1206"/>
      <c r="AG46" s="1207"/>
      <c r="AH46" s="2682"/>
      <c r="AI46" s="2683"/>
      <c r="AJ46" s="2683"/>
      <c r="AK46" s="2683"/>
      <c r="AL46" s="2683"/>
      <c r="AM46" s="2683"/>
      <c r="AN46" s="2683"/>
      <c r="AO46" s="2683"/>
      <c r="AP46" s="2684"/>
      <c r="AQ46" s="408"/>
      <c r="AR46" s="2680">
        <f t="shared" si="42"/>
        <v>0</v>
      </c>
      <c r="AS46" s="2681"/>
      <c r="AT46" s="456">
        <f t="shared" si="52"/>
        <v>0</v>
      </c>
      <c r="AU46" s="457">
        <f t="shared" si="53"/>
        <v>0</v>
      </c>
      <c r="AV46" s="458">
        <v>0</v>
      </c>
      <c r="AW46" s="459" t="e">
        <f t="shared" si="44"/>
        <v>#DIV/0!</v>
      </c>
      <c r="AX46" s="1205"/>
      <c r="AY46" s="1206"/>
      <c r="AZ46" s="1207"/>
      <c r="BA46" s="2682"/>
      <c r="BB46" s="2683"/>
      <c r="BC46" s="2683"/>
      <c r="BD46" s="2683"/>
      <c r="BE46" s="2683"/>
      <c r="BF46" s="2683"/>
      <c r="BG46" s="2683"/>
      <c r="BH46" s="2683"/>
      <c r="BI46" s="2684"/>
      <c r="BJ46" s="408"/>
      <c r="BK46" s="2680">
        <f t="shared" si="48"/>
        <v>0</v>
      </c>
      <c r="BL46" s="2681"/>
      <c r="BM46" s="456">
        <f t="shared" si="54"/>
        <v>0</v>
      </c>
      <c r="BN46" s="457">
        <f t="shared" si="55"/>
        <v>0</v>
      </c>
      <c r="BO46" s="458">
        <v>0</v>
      </c>
      <c r="BP46" s="459" t="e">
        <f t="shared" si="50"/>
        <v>#DIV/0!</v>
      </c>
      <c r="BQ46" s="1205"/>
      <c r="BR46" s="1206"/>
      <c r="BS46" s="1207"/>
      <c r="BT46" s="2682"/>
      <c r="BU46" s="2683"/>
      <c r="BV46" s="2683"/>
      <c r="BW46" s="2683"/>
      <c r="BX46" s="2683"/>
      <c r="BY46" s="2683"/>
      <c r="BZ46" s="2683"/>
      <c r="CA46" s="2683"/>
      <c r="CB46" s="2684"/>
      <c r="CC46" s="408"/>
      <c r="CD46" s="2670"/>
      <c r="CE46" s="2670"/>
      <c r="CF46" s="1142"/>
      <c r="CG46" s="1143"/>
      <c r="CH46" s="1144"/>
      <c r="CI46" s="1145"/>
      <c r="CJ46" s="1146"/>
      <c r="CK46" s="1146"/>
      <c r="CL46" s="1146"/>
      <c r="CM46" s="2671"/>
      <c r="CN46" s="2671"/>
      <c r="CO46" s="2671"/>
      <c r="CP46" s="2671"/>
      <c r="CQ46" s="2671"/>
      <c r="CR46" s="2671"/>
      <c r="CS46" s="2671"/>
      <c r="CT46" s="2671"/>
      <c r="CU46" s="2671"/>
      <c r="CV46" s="408"/>
      <c r="CW46" s="2670"/>
      <c r="CX46" s="2670"/>
      <c r="CY46" s="1142"/>
      <c r="CZ46" s="1143"/>
      <c r="DA46" s="1144"/>
      <c r="DB46" s="1145"/>
      <c r="DC46" s="1146"/>
      <c r="DD46" s="1146"/>
      <c r="DE46" s="1146"/>
      <c r="DF46" s="2671"/>
      <c r="DG46" s="2671"/>
      <c r="DH46" s="2671"/>
      <c r="DI46" s="2671"/>
      <c r="DJ46" s="2671"/>
      <c r="DK46" s="2671"/>
      <c r="DL46" s="2671"/>
      <c r="DM46" s="2671"/>
      <c r="DN46" s="2671"/>
      <c r="DO46" s="408"/>
    </row>
    <row r="47" spans="1:119" ht="0.6" customHeight="1" thickTop="1" thickBot="1" x14ac:dyDescent="0.25">
      <c r="A47" s="408"/>
      <c r="B47" s="2655"/>
      <c r="C47" s="2656"/>
      <c r="D47" s="2656"/>
      <c r="E47" s="2657"/>
      <c r="F47" s="2680"/>
      <c r="G47" s="2681"/>
      <c r="H47" s="456"/>
      <c r="I47" s="457"/>
      <c r="J47" s="458"/>
      <c r="K47" s="459"/>
      <c r="L47" s="1205"/>
      <c r="M47" s="1206"/>
      <c r="N47" s="1207"/>
      <c r="O47" s="2682"/>
      <c r="P47" s="2683"/>
      <c r="Q47" s="2683"/>
      <c r="R47" s="2683"/>
      <c r="S47" s="2683"/>
      <c r="T47" s="2683"/>
      <c r="U47" s="2683"/>
      <c r="V47" s="2683"/>
      <c r="W47" s="2684"/>
      <c r="X47" s="408"/>
      <c r="Y47" s="2680">
        <f t="shared" si="36"/>
        <v>0</v>
      </c>
      <c r="Z47" s="2681"/>
      <c r="AA47" s="456">
        <f t="shared" si="51"/>
        <v>0</v>
      </c>
      <c r="AB47" s="457">
        <f t="shared" si="51"/>
        <v>0</v>
      </c>
      <c r="AC47" s="458">
        <v>0</v>
      </c>
      <c r="AD47" s="459" t="e">
        <f t="shared" si="38"/>
        <v>#DIV/0!</v>
      </c>
      <c r="AE47" s="1205"/>
      <c r="AF47" s="1206"/>
      <c r="AG47" s="1207"/>
      <c r="AH47" s="2682"/>
      <c r="AI47" s="2683"/>
      <c r="AJ47" s="2683"/>
      <c r="AK47" s="2683"/>
      <c r="AL47" s="2683"/>
      <c r="AM47" s="2683"/>
      <c r="AN47" s="2683"/>
      <c r="AO47" s="2683"/>
      <c r="AP47" s="2684"/>
      <c r="AQ47" s="408"/>
      <c r="AR47" s="2680">
        <f t="shared" si="42"/>
        <v>0</v>
      </c>
      <c r="AS47" s="2681"/>
      <c r="AT47" s="456">
        <f t="shared" si="52"/>
        <v>0</v>
      </c>
      <c r="AU47" s="457">
        <f t="shared" si="53"/>
        <v>0</v>
      </c>
      <c r="AV47" s="458">
        <v>0</v>
      </c>
      <c r="AW47" s="459" t="e">
        <f t="shared" si="44"/>
        <v>#DIV/0!</v>
      </c>
      <c r="AX47" s="1205"/>
      <c r="AY47" s="1206"/>
      <c r="AZ47" s="1207"/>
      <c r="BA47" s="2682"/>
      <c r="BB47" s="2683"/>
      <c r="BC47" s="2683"/>
      <c r="BD47" s="2683"/>
      <c r="BE47" s="2683"/>
      <c r="BF47" s="2683"/>
      <c r="BG47" s="2683"/>
      <c r="BH47" s="2683"/>
      <c r="BI47" s="2684"/>
      <c r="BJ47" s="408"/>
      <c r="BK47" s="2680">
        <f t="shared" si="48"/>
        <v>0</v>
      </c>
      <c r="BL47" s="2681"/>
      <c r="BM47" s="456">
        <f t="shared" si="54"/>
        <v>0</v>
      </c>
      <c r="BN47" s="457">
        <f t="shared" si="55"/>
        <v>0</v>
      </c>
      <c r="BO47" s="458">
        <v>0</v>
      </c>
      <c r="BP47" s="459" t="e">
        <f t="shared" si="50"/>
        <v>#DIV/0!</v>
      </c>
      <c r="BQ47" s="1205"/>
      <c r="BR47" s="1206"/>
      <c r="BS47" s="1207"/>
      <c r="BT47" s="2682"/>
      <c r="BU47" s="2683"/>
      <c r="BV47" s="2683"/>
      <c r="BW47" s="2683"/>
      <c r="BX47" s="2683"/>
      <c r="BY47" s="2683"/>
      <c r="BZ47" s="2683"/>
      <c r="CA47" s="2683"/>
      <c r="CB47" s="2684"/>
      <c r="CC47" s="408"/>
      <c r="CD47" s="2670"/>
      <c r="CE47" s="2670"/>
      <c r="CF47" s="1142"/>
      <c r="CG47" s="1143"/>
      <c r="CH47" s="1144"/>
      <c r="CI47" s="1145"/>
      <c r="CJ47" s="1146"/>
      <c r="CK47" s="1146"/>
      <c r="CL47" s="1146"/>
      <c r="CM47" s="2671"/>
      <c r="CN47" s="2671"/>
      <c r="CO47" s="2671"/>
      <c r="CP47" s="2671"/>
      <c r="CQ47" s="2671"/>
      <c r="CR47" s="2671"/>
      <c r="CS47" s="2671"/>
      <c r="CT47" s="2671"/>
      <c r="CU47" s="2671"/>
      <c r="CV47" s="408"/>
      <c r="CW47" s="2670"/>
      <c r="CX47" s="2670"/>
      <c r="CY47" s="1142"/>
      <c r="CZ47" s="1143"/>
      <c r="DA47" s="1144"/>
      <c r="DB47" s="1145"/>
      <c r="DC47" s="1146"/>
      <c r="DD47" s="1146"/>
      <c r="DE47" s="1146"/>
      <c r="DF47" s="2671"/>
      <c r="DG47" s="2671"/>
      <c r="DH47" s="2671"/>
      <c r="DI47" s="2671"/>
      <c r="DJ47" s="2671"/>
      <c r="DK47" s="2671"/>
      <c r="DL47" s="2671"/>
      <c r="DM47" s="2671"/>
      <c r="DN47" s="2671"/>
      <c r="DO47" s="408"/>
    </row>
    <row r="48" spans="1:119" ht="0.6" customHeight="1" thickTop="1" thickBot="1" x14ac:dyDescent="0.25">
      <c r="A48" s="408"/>
      <c r="B48" s="2655"/>
      <c r="C48" s="2656"/>
      <c r="D48" s="2656"/>
      <c r="E48" s="2657"/>
      <c r="F48" s="2680"/>
      <c r="G48" s="2681"/>
      <c r="H48" s="456"/>
      <c r="I48" s="457"/>
      <c r="J48" s="458"/>
      <c r="K48" s="459"/>
      <c r="L48" s="1205"/>
      <c r="M48" s="1206"/>
      <c r="N48" s="1211"/>
      <c r="O48" s="2682"/>
      <c r="P48" s="2683"/>
      <c r="Q48" s="2683"/>
      <c r="R48" s="2683"/>
      <c r="S48" s="2683"/>
      <c r="T48" s="2683"/>
      <c r="U48" s="2683"/>
      <c r="V48" s="2683"/>
      <c r="W48" s="2684"/>
      <c r="X48" s="408"/>
      <c r="Y48" s="2680">
        <f>F48</f>
        <v>0</v>
      </c>
      <c r="Z48" s="2681"/>
      <c r="AA48" s="456">
        <f>H48</f>
        <v>0</v>
      </c>
      <c r="AB48" s="457">
        <f>I48</f>
        <v>0</v>
      </c>
      <c r="AC48" s="458">
        <v>0</v>
      </c>
      <c r="AD48" s="459" t="e">
        <f>AC48/AB48</f>
        <v>#DIV/0!</v>
      </c>
      <c r="AE48" s="1205"/>
      <c r="AF48" s="1206"/>
      <c r="AG48" s="1211"/>
      <c r="AH48" s="2682"/>
      <c r="AI48" s="2683"/>
      <c r="AJ48" s="2683"/>
      <c r="AK48" s="2683"/>
      <c r="AL48" s="2683"/>
      <c r="AM48" s="2683"/>
      <c r="AN48" s="2683"/>
      <c r="AO48" s="2683"/>
      <c r="AP48" s="2684"/>
      <c r="AQ48" s="408"/>
      <c r="AR48" s="2680">
        <f>Y48</f>
        <v>0</v>
      </c>
      <c r="AS48" s="2681"/>
      <c r="AT48" s="456">
        <f>AA48</f>
        <v>0</v>
      </c>
      <c r="AU48" s="457">
        <f>AB48</f>
        <v>0</v>
      </c>
      <c r="AV48" s="458">
        <v>0</v>
      </c>
      <c r="AW48" s="459" t="e">
        <f>AV48/AU48</f>
        <v>#DIV/0!</v>
      </c>
      <c r="AX48" s="1205"/>
      <c r="AY48" s="1206"/>
      <c r="AZ48" s="1211"/>
      <c r="BA48" s="2682"/>
      <c r="BB48" s="2683"/>
      <c r="BC48" s="2683"/>
      <c r="BD48" s="2683"/>
      <c r="BE48" s="2683"/>
      <c r="BF48" s="2683"/>
      <c r="BG48" s="2683"/>
      <c r="BH48" s="2683"/>
      <c r="BI48" s="2684"/>
      <c r="BJ48" s="408"/>
      <c r="BK48" s="2680">
        <f>AR48</f>
        <v>0</v>
      </c>
      <c r="BL48" s="2681"/>
      <c r="BM48" s="456">
        <f>AT48</f>
        <v>0</v>
      </c>
      <c r="BN48" s="457">
        <f>AU48</f>
        <v>0</v>
      </c>
      <c r="BO48" s="458">
        <v>0</v>
      </c>
      <c r="BP48" s="459" t="e">
        <f>BO48/BN48</f>
        <v>#DIV/0!</v>
      </c>
      <c r="BQ48" s="1205"/>
      <c r="BR48" s="1206"/>
      <c r="BS48" s="1211"/>
      <c r="BT48" s="2682"/>
      <c r="BU48" s="2683"/>
      <c r="BV48" s="2683"/>
      <c r="BW48" s="2683"/>
      <c r="BX48" s="2683"/>
      <c r="BY48" s="2683"/>
      <c r="BZ48" s="2683"/>
      <c r="CA48" s="2683"/>
      <c r="CB48" s="2684"/>
      <c r="CC48" s="408"/>
      <c r="CD48" s="2670"/>
      <c r="CE48" s="2670"/>
      <c r="CF48" s="1142"/>
      <c r="CG48" s="1143"/>
      <c r="CH48" s="1144"/>
      <c r="CI48" s="1145"/>
      <c r="CJ48" s="1146"/>
      <c r="CK48" s="1146"/>
      <c r="CL48" s="1146"/>
      <c r="CM48" s="2671"/>
      <c r="CN48" s="2671"/>
      <c r="CO48" s="2671"/>
      <c r="CP48" s="2671"/>
      <c r="CQ48" s="2671"/>
      <c r="CR48" s="2671"/>
      <c r="CS48" s="2671"/>
      <c r="CT48" s="2671"/>
      <c r="CU48" s="2671"/>
      <c r="CV48" s="408"/>
      <c r="CW48" s="2670"/>
      <c r="CX48" s="2670"/>
      <c r="CY48" s="1142"/>
      <c r="CZ48" s="1143"/>
      <c r="DA48" s="1144"/>
      <c r="DB48" s="1145"/>
      <c r="DC48" s="1146"/>
      <c r="DD48" s="1146"/>
      <c r="DE48" s="1146"/>
      <c r="DF48" s="2671"/>
      <c r="DG48" s="2671"/>
      <c r="DH48" s="2671"/>
      <c r="DI48" s="2671"/>
      <c r="DJ48" s="2671"/>
      <c r="DK48" s="2671"/>
      <c r="DL48" s="2671"/>
      <c r="DM48" s="2671"/>
      <c r="DN48" s="2671"/>
      <c r="DO48" s="408"/>
    </row>
    <row r="49" spans="1:119" ht="0.6" customHeight="1" thickTop="1" thickBot="1" x14ac:dyDescent="0.25">
      <c r="A49" s="408"/>
      <c r="B49" s="2655"/>
      <c r="C49" s="2656"/>
      <c r="D49" s="2656"/>
      <c r="E49" s="2657"/>
      <c r="F49" s="2680"/>
      <c r="G49" s="2681"/>
      <c r="H49" s="456"/>
      <c r="I49" s="457"/>
      <c r="J49" s="458"/>
      <c r="K49" s="459"/>
      <c r="L49" s="1205"/>
      <c r="M49" s="1206"/>
      <c r="N49" s="1211"/>
      <c r="O49" s="2682"/>
      <c r="P49" s="2683"/>
      <c r="Q49" s="2683"/>
      <c r="R49" s="2683"/>
      <c r="S49" s="2683"/>
      <c r="T49" s="2683"/>
      <c r="U49" s="2683"/>
      <c r="V49" s="2683"/>
      <c r="W49" s="2684"/>
      <c r="X49" s="408"/>
      <c r="Y49" s="2680">
        <f t="shared" ref="Y49:Y57" si="56">F49</f>
        <v>0</v>
      </c>
      <c r="Z49" s="2681"/>
      <c r="AA49" s="456">
        <f t="shared" ref="AA49:AA51" si="57">H49</f>
        <v>0</v>
      </c>
      <c r="AB49" s="457">
        <f t="shared" ref="AB49:AB51" si="58">I49</f>
        <v>0</v>
      </c>
      <c r="AC49" s="458">
        <v>0</v>
      </c>
      <c r="AD49" s="459" t="e">
        <f t="shared" ref="AD49:AD57" si="59">AC49/AB49</f>
        <v>#DIV/0!</v>
      </c>
      <c r="AE49" s="1205"/>
      <c r="AF49" s="1206"/>
      <c r="AG49" s="1211"/>
      <c r="AH49" s="2682"/>
      <c r="AI49" s="2683"/>
      <c r="AJ49" s="2683"/>
      <c r="AK49" s="2683"/>
      <c r="AL49" s="2683"/>
      <c r="AM49" s="2683"/>
      <c r="AN49" s="2683"/>
      <c r="AO49" s="2683"/>
      <c r="AP49" s="2684"/>
      <c r="AQ49" s="408"/>
      <c r="AR49" s="2680">
        <f t="shared" ref="AR49:AR57" si="60">Y49</f>
        <v>0</v>
      </c>
      <c r="AS49" s="2681"/>
      <c r="AT49" s="456">
        <f t="shared" ref="AT49:AT51" si="61">AA49</f>
        <v>0</v>
      </c>
      <c r="AU49" s="457">
        <f t="shared" ref="AU49:AU51" si="62">AB49</f>
        <v>0</v>
      </c>
      <c r="AV49" s="458">
        <v>0</v>
      </c>
      <c r="AW49" s="459" t="e">
        <f t="shared" ref="AW49:AW57" si="63">AV49/AU49</f>
        <v>#DIV/0!</v>
      </c>
      <c r="AX49" s="1205"/>
      <c r="AY49" s="1206"/>
      <c r="AZ49" s="1211"/>
      <c r="BA49" s="2682"/>
      <c r="BB49" s="2683"/>
      <c r="BC49" s="2683"/>
      <c r="BD49" s="2683"/>
      <c r="BE49" s="2683"/>
      <c r="BF49" s="2683"/>
      <c r="BG49" s="2683"/>
      <c r="BH49" s="2683"/>
      <c r="BI49" s="2684"/>
      <c r="BJ49" s="408"/>
      <c r="BK49" s="2680">
        <f t="shared" ref="BK49:BK57" si="64">AR49</f>
        <v>0</v>
      </c>
      <c r="BL49" s="2681"/>
      <c r="BM49" s="456">
        <f t="shared" ref="BM49:BM51" si="65">AT49</f>
        <v>0</v>
      </c>
      <c r="BN49" s="457">
        <f t="shared" ref="BN49:BN51" si="66">AU49</f>
        <v>0</v>
      </c>
      <c r="BO49" s="458">
        <v>0</v>
      </c>
      <c r="BP49" s="459" t="e">
        <f t="shared" ref="BP49:BP57" si="67">BO49/BN49</f>
        <v>#DIV/0!</v>
      </c>
      <c r="BQ49" s="1205"/>
      <c r="BR49" s="1206"/>
      <c r="BS49" s="1211"/>
      <c r="BT49" s="2682"/>
      <c r="BU49" s="2683"/>
      <c r="BV49" s="2683"/>
      <c r="BW49" s="2683"/>
      <c r="BX49" s="2683"/>
      <c r="BY49" s="2683"/>
      <c r="BZ49" s="2683"/>
      <c r="CA49" s="2683"/>
      <c r="CB49" s="2684"/>
      <c r="CC49" s="408"/>
      <c r="CD49" s="2670"/>
      <c r="CE49" s="2670"/>
      <c r="CF49" s="1142"/>
      <c r="CG49" s="1143"/>
      <c r="CH49" s="1144"/>
      <c r="CI49" s="1145"/>
      <c r="CJ49" s="1146"/>
      <c r="CK49" s="1146"/>
      <c r="CL49" s="1146"/>
      <c r="CM49" s="2671"/>
      <c r="CN49" s="2671"/>
      <c r="CO49" s="2671"/>
      <c r="CP49" s="2671"/>
      <c r="CQ49" s="2671"/>
      <c r="CR49" s="2671"/>
      <c r="CS49" s="2671"/>
      <c r="CT49" s="2671"/>
      <c r="CU49" s="2671"/>
      <c r="CV49" s="408"/>
      <c r="CW49" s="2670"/>
      <c r="CX49" s="2670"/>
      <c r="CY49" s="1142"/>
      <c r="CZ49" s="1143"/>
      <c r="DA49" s="1144"/>
      <c r="DB49" s="1145"/>
      <c r="DC49" s="1146"/>
      <c r="DD49" s="1146"/>
      <c r="DE49" s="1146"/>
      <c r="DF49" s="2671"/>
      <c r="DG49" s="2671"/>
      <c r="DH49" s="2671"/>
      <c r="DI49" s="2671"/>
      <c r="DJ49" s="2671"/>
      <c r="DK49" s="2671"/>
      <c r="DL49" s="2671"/>
      <c r="DM49" s="2671"/>
      <c r="DN49" s="2671"/>
      <c r="DO49" s="408"/>
    </row>
    <row r="50" spans="1:119" ht="0.6" customHeight="1" thickTop="1" thickBot="1" x14ac:dyDescent="0.25">
      <c r="A50" s="408"/>
      <c r="B50" s="2655"/>
      <c r="C50" s="2656"/>
      <c r="D50" s="2656"/>
      <c r="E50" s="2657"/>
      <c r="F50" s="2680"/>
      <c r="G50" s="2681"/>
      <c r="H50" s="456"/>
      <c r="I50" s="457"/>
      <c r="J50" s="458"/>
      <c r="K50" s="459"/>
      <c r="L50" s="1205"/>
      <c r="M50" s="1206"/>
      <c r="N50" s="1211"/>
      <c r="O50" s="2682"/>
      <c r="P50" s="2683"/>
      <c r="Q50" s="2683"/>
      <c r="R50" s="2683"/>
      <c r="S50" s="2683"/>
      <c r="T50" s="2683"/>
      <c r="U50" s="2683"/>
      <c r="V50" s="2683"/>
      <c r="W50" s="2684"/>
      <c r="X50" s="408"/>
      <c r="Y50" s="2680">
        <f t="shared" si="56"/>
        <v>0</v>
      </c>
      <c r="Z50" s="2681"/>
      <c r="AA50" s="456">
        <f t="shared" si="57"/>
        <v>0</v>
      </c>
      <c r="AB50" s="457">
        <f t="shared" si="58"/>
        <v>0</v>
      </c>
      <c r="AC50" s="458">
        <v>0</v>
      </c>
      <c r="AD50" s="459" t="e">
        <f t="shared" si="59"/>
        <v>#DIV/0!</v>
      </c>
      <c r="AE50" s="1205"/>
      <c r="AF50" s="1206"/>
      <c r="AG50" s="1211"/>
      <c r="AH50" s="2682"/>
      <c r="AI50" s="2683"/>
      <c r="AJ50" s="2683"/>
      <c r="AK50" s="2683"/>
      <c r="AL50" s="2683"/>
      <c r="AM50" s="2683"/>
      <c r="AN50" s="2683"/>
      <c r="AO50" s="2683"/>
      <c r="AP50" s="2684"/>
      <c r="AQ50" s="408"/>
      <c r="AR50" s="2680">
        <f t="shared" si="60"/>
        <v>0</v>
      </c>
      <c r="AS50" s="2681"/>
      <c r="AT50" s="456">
        <f t="shared" si="61"/>
        <v>0</v>
      </c>
      <c r="AU50" s="457">
        <f t="shared" si="62"/>
        <v>0</v>
      </c>
      <c r="AV50" s="458">
        <v>0</v>
      </c>
      <c r="AW50" s="459" t="e">
        <f t="shared" si="63"/>
        <v>#DIV/0!</v>
      </c>
      <c r="AX50" s="1205"/>
      <c r="AY50" s="1206"/>
      <c r="AZ50" s="1211"/>
      <c r="BA50" s="2682"/>
      <c r="BB50" s="2683"/>
      <c r="BC50" s="2683"/>
      <c r="BD50" s="2683"/>
      <c r="BE50" s="2683"/>
      <c r="BF50" s="2683"/>
      <c r="BG50" s="2683"/>
      <c r="BH50" s="2683"/>
      <c r="BI50" s="2684"/>
      <c r="BJ50" s="408"/>
      <c r="BK50" s="2680">
        <f t="shared" si="64"/>
        <v>0</v>
      </c>
      <c r="BL50" s="2681"/>
      <c r="BM50" s="456">
        <f t="shared" si="65"/>
        <v>0</v>
      </c>
      <c r="BN50" s="457">
        <f t="shared" si="66"/>
        <v>0</v>
      </c>
      <c r="BO50" s="458">
        <v>0</v>
      </c>
      <c r="BP50" s="459" t="e">
        <f t="shared" si="67"/>
        <v>#DIV/0!</v>
      </c>
      <c r="BQ50" s="1205"/>
      <c r="BR50" s="1206"/>
      <c r="BS50" s="1211"/>
      <c r="BT50" s="2682"/>
      <c r="BU50" s="2683"/>
      <c r="BV50" s="2683"/>
      <c r="BW50" s="2683"/>
      <c r="BX50" s="2683"/>
      <c r="BY50" s="2683"/>
      <c r="BZ50" s="2683"/>
      <c r="CA50" s="2683"/>
      <c r="CB50" s="2684"/>
      <c r="CC50" s="408"/>
      <c r="CD50" s="2670"/>
      <c r="CE50" s="2670"/>
      <c r="CF50" s="1142"/>
      <c r="CG50" s="1143"/>
      <c r="CH50" s="1144"/>
      <c r="CI50" s="1145"/>
      <c r="CJ50" s="1146"/>
      <c r="CK50" s="1146"/>
      <c r="CL50" s="1146"/>
      <c r="CM50" s="2671"/>
      <c r="CN50" s="2671"/>
      <c r="CO50" s="2671"/>
      <c r="CP50" s="2671"/>
      <c r="CQ50" s="2671"/>
      <c r="CR50" s="2671"/>
      <c r="CS50" s="2671"/>
      <c r="CT50" s="2671"/>
      <c r="CU50" s="2671"/>
      <c r="CV50" s="408"/>
      <c r="CW50" s="2670"/>
      <c r="CX50" s="2670"/>
      <c r="CY50" s="1142"/>
      <c r="CZ50" s="1143"/>
      <c r="DA50" s="1144"/>
      <c r="DB50" s="1145"/>
      <c r="DC50" s="1146"/>
      <c r="DD50" s="1146"/>
      <c r="DE50" s="1146"/>
      <c r="DF50" s="2671"/>
      <c r="DG50" s="2671"/>
      <c r="DH50" s="2671"/>
      <c r="DI50" s="2671"/>
      <c r="DJ50" s="2671"/>
      <c r="DK50" s="2671"/>
      <c r="DL50" s="2671"/>
      <c r="DM50" s="2671"/>
      <c r="DN50" s="2671"/>
      <c r="DO50" s="408"/>
    </row>
    <row r="51" spans="1:119" ht="0.6" customHeight="1" thickTop="1" thickBot="1" x14ac:dyDescent="0.25">
      <c r="A51" s="408"/>
      <c r="B51" s="2655"/>
      <c r="C51" s="2656"/>
      <c r="D51" s="2656"/>
      <c r="E51" s="2657"/>
      <c r="F51" s="2680"/>
      <c r="G51" s="2681"/>
      <c r="H51" s="456"/>
      <c r="I51" s="457"/>
      <c r="J51" s="458"/>
      <c r="K51" s="459"/>
      <c r="L51" s="1205"/>
      <c r="M51" s="1206"/>
      <c r="N51" s="1211"/>
      <c r="O51" s="2682"/>
      <c r="P51" s="2683"/>
      <c r="Q51" s="2683"/>
      <c r="R51" s="2683"/>
      <c r="S51" s="2683"/>
      <c r="T51" s="2683"/>
      <c r="U51" s="2683"/>
      <c r="V51" s="2683"/>
      <c r="W51" s="2684"/>
      <c r="X51" s="408"/>
      <c r="Y51" s="2680">
        <f t="shared" si="56"/>
        <v>0</v>
      </c>
      <c r="Z51" s="2681"/>
      <c r="AA51" s="456">
        <f t="shared" si="57"/>
        <v>0</v>
      </c>
      <c r="AB51" s="457">
        <f t="shared" si="58"/>
        <v>0</v>
      </c>
      <c r="AC51" s="458">
        <v>0</v>
      </c>
      <c r="AD51" s="459" t="e">
        <f t="shared" si="59"/>
        <v>#DIV/0!</v>
      </c>
      <c r="AE51" s="1205"/>
      <c r="AF51" s="1206"/>
      <c r="AG51" s="1211"/>
      <c r="AH51" s="2682"/>
      <c r="AI51" s="2683"/>
      <c r="AJ51" s="2683"/>
      <c r="AK51" s="2683"/>
      <c r="AL51" s="2683"/>
      <c r="AM51" s="2683"/>
      <c r="AN51" s="2683"/>
      <c r="AO51" s="2683"/>
      <c r="AP51" s="2684"/>
      <c r="AQ51" s="408"/>
      <c r="AR51" s="2680">
        <f t="shared" si="60"/>
        <v>0</v>
      </c>
      <c r="AS51" s="2681"/>
      <c r="AT51" s="456">
        <f t="shared" si="61"/>
        <v>0</v>
      </c>
      <c r="AU51" s="457">
        <f t="shared" si="62"/>
        <v>0</v>
      </c>
      <c r="AV51" s="458">
        <v>0</v>
      </c>
      <c r="AW51" s="459" t="e">
        <f t="shared" si="63"/>
        <v>#DIV/0!</v>
      </c>
      <c r="AX51" s="1205"/>
      <c r="AY51" s="1206"/>
      <c r="AZ51" s="1211"/>
      <c r="BA51" s="2682"/>
      <c r="BB51" s="2683"/>
      <c r="BC51" s="2683"/>
      <c r="BD51" s="2683"/>
      <c r="BE51" s="2683"/>
      <c r="BF51" s="2683"/>
      <c r="BG51" s="2683"/>
      <c r="BH51" s="2683"/>
      <c r="BI51" s="2684"/>
      <c r="BJ51" s="408"/>
      <c r="BK51" s="2680">
        <f t="shared" si="64"/>
        <v>0</v>
      </c>
      <c r="BL51" s="2681"/>
      <c r="BM51" s="456">
        <f t="shared" si="65"/>
        <v>0</v>
      </c>
      <c r="BN51" s="457">
        <f t="shared" si="66"/>
        <v>0</v>
      </c>
      <c r="BO51" s="458">
        <v>0</v>
      </c>
      <c r="BP51" s="459" t="e">
        <f t="shared" si="67"/>
        <v>#DIV/0!</v>
      </c>
      <c r="BQ51" s="1205"/>
      <c r="BR51" s="1206"/>
      <c r="BS51" s="1211"/>
      <c r="BT51" s="2682"/>
      <c r="BU51" s="2683"/>
      <c r="BV51" s="2683"/>
      <c r="BW51" s="2683"/>
      <c r="BX51" s="2683"/>
      <c r="BY51" s="2683"/>
      <c r="BZ51" s="2683"/>
      <c r="CA51" s="2683"/>
      <c r="CB51" s="2684"/>
      <c r="CC51" s="408"/>
      <c r="CD51" s="2670"/>
      <c r="CE51" s="2670"/>
      <c r="CF51" s="1142"/>
      <c r="CG51" s="1143"/>
      <c r="CH51" s="1144"/>
      <c r="CI51" s="1145"/>
      <c r="CJ51" s="1146"/>
      <c r="CK51" s="1146"/>
      <c r="CL51" s="1146"/>
      <c r="CM51" s="2671"/>
      <c r="CN51" s="2671"/>
      <c r="CO51" s="2671"/>
      <c r="CP51" s="2671"/>
      <c r="CQ51" s="2671"/>
      <c r="CR51" s="2671"/>
      <c r="CS51" s="2671"/>
      <c r="CT51" s="2671"/>
      <c r="CU51" s="2671"/>
      <c r="CV51" s="408"/>
      <c r="CW51" s="2670"/>
      <c r="CX51" s="2670"/>
      <c r="CY51" s="1142"/>
      <c r="CZ51" s="1143"/>
      <c r="DA51" s="1144"/>
      <c r="DB51" s="1145"/>
      <c r="DC51" s="1146"/>
      <c r="DD51" s="1146"/>
      <c r="DE51" s="1146"/>
      <c r="DF51" s="2671"/>
      <c r="DG51" s="2671"/>
      <c r="DH51" s="2671"/>
      <c r="DI51" s="2671"/>
      <c r="DJ51" s="2671"/>
      <c r="DK51" s="2671"/>
      <c r="DL51" s="2671"/>
      <c r="DM51" s="2671"/>
      <c r="DN51" s="2671"/>
      <c r="DO51" s="408"/>
    </row>
    <row r="52" spans="1:119" ht="0.6" customHeight="1" thickTop="1" thickBot="1" x14ac:dyDescent="0.25">
      <c r="A52" s="408"/>
      <c r="B52" s="2655"/>
      <c r="C52" s="2656"/>
      <c r="D52" s="2656"/>
      <c r="E52" s="2657"/>
      <c r="F52" s="2680"/>
      <c r="G52" s="2681"/>
      <c r="H52" s="456"/>
      <c r="I52" s="457"/>
      <c r="J52" s="458"/>
      <c r="K52" s="459"/>
      <c r="L52" s="1205"/>
      <c r="M52" s="1206"/>
      <c r="N52" s="1207"/>
      <c r="O52" s="2682"/>
      <c r="P52" s="2683"/>
      <c r="Q52" s="2683"/>
      <c r="R52" s="2683"/>
      <c r="S52" s="2683"/>
      <c r="T52" s="2683"/>
      <c r="U52" s="2683"/>
      <c r="V52" s="2683"/>
      <c r="W52" s="2684"/>
      <c r="X52" s="408"/>
      <c r="Y52" s="2680">
        <f t="shared" si="56"/>
        <v>0</v>
      </c>
      <c r="Z52" s="2681"/>
      <c r="AA52" s="456"/>
      <c r="AB52" s="457"/>
      <c r="AC52" s="458">
        <v>0</v>
      </c>
      <c r="AD52" s="459" t="e">
        <f t="shared" si="59"/>
        <v>#DIV/0!</v>
      </c>
      <c r="AE52" s="1205"/>
      <c r="AF52" s="1206"/>
      <c r="AG52" s="1207"/>
      <c r="AH52" s="2682"/>
      <c r="AI52" s="2683"/>
      <c r="AJ52" s="2683"/>
      <c r="AK52" s="2683"/>
      <c r="AL52" s="2683"/>
      <c r="AM52" s="2683"/>
      <c r="AN52" s="2683"/>
      <c r="AO52" s="2683"/>
      <c r="AP52" s="2684"/>
      <c r="AQ52" s="408"/>
      <c r="AR52" s="2680">
        <f t="shared" si="60"/>
        <v>0</v>
      </c>
      <c r="AS52" s="2681"/>
      <c r="AT52" s="456"/>
      <c r="AU52" s="457"/>
      <c r="AV52" s="458">
        <v>0</v>
      </c>
      <c r="AW52" s="459" t="e">
        <f t="shared" si="63"/>
        <v>#DIV/0!</v>
      </c>
      <c r="AX52" s="1205"/>
      <c r="AY52" s="1206"/>
      <c r="AZ52" s="1207"/>
      <c r="BA52" s="2682"/>
      <c r="BB52" s="2683"/>
      <c r="BC52" s="2683"/>
      <c r="BD52" s="2683"/>
      <c r="BE52" s="2683"/>
      <c r="BF52" s="2683"/>
      <c r="BG52" s="2683"/>
      <c r="BH52" s="2683"/>
      <c r="BI52" s="2684"/>
      <c r="BJ52" s="408"/>
      <c r="BK52" s="2680">
        <f t="shared" si="64"/>
        <v>0</v>
      </c>
      <c r="BL52" s="2681"/>
      <c r="BM52" s="456"/>
      <c r="BN52" s="457"/>
      <c r="BO52" s="458">
        <v>0</v>
      </c>
      <c r="BP52" s="459" t="e">
        <f t="shared" si="67"/>
        <v>#DIV/0!</v>
      </c>
      <c r="BQ52" s="1205"/>
      <c r="BR52" s="1206"/>
      <c r="BS52" s="1207"/>
      <c r="BT52" s="2682"/>
      <c r="BU52" s="2683"/>
      <c r="BV52" s="2683"/>
      <c r="BW52" s="2683"/>
      <c r="BX52" s="2683"/>
      <c r="BY52" s="2683"/>
      <c r="BZ52" s="2683"/>
      <c r="CA52" s="2683"/>
      <c r="CB52" s="2684"/>
      <c r="CC52" s="408"/>
      <c r="CD52" s="2670"/>
      <c r="CE52" s="2670"/>
      <c r="CF52" s="1142"/>
      <c r="CG52" s="1143"/>
      <c r="CH52" s="1144"/>
      <c r="CI52" s="1145"/>
      <c r="CJ52" s="1146"/>
      <c r="CK52" s="1146"/>
      <c r="CL52" s="1146"/>
      <c r="CM52" s="2671"/>
      <c r="CN52" s="2671"/>
      <c r="CO52" s="2671"/>
      <c r="CP52" s="2671"/>
      <c r="CQ52" s="2671"/>
      <c r="CR52" s="2671"/>
      <c r="CS52" s="2671"/>
      <c r="CT52" s="2671"/>
      <c r="CU52" s="2671"/>
      <c r="CV52" s="408"/>
      <c r="CW52" s="2670"/>
      <c r="CX52" s="2670"/>
      <c r="CY52" s="1142"/>
      <c r="CZ52" s="1143"/>
      <c r="DA52" s="1144"/>
      <c r="DB52" s="1145"/>
      <c r="DC52" s="1146"/>
      <c r="DD52" s="1146"/>
      <c r="DE52" s="1146"/>
      <c r="DF52" s="2671"/>
      <c r="DG52" s="2671"/>
      <c r="DH52" s="2671"/>
      <c r="DI52" s="2671"/>
      <c r="DJ52" s="2671"/>
      <c r="DK52" s="2671"/>
      <c r="DL52" s="2671"/>
      <c r="DM52" s="2671"/>
      <c r="DN52" s="2671"/>
      <c r="DO52" s="408"/>
    </row>
    <row r="53" spans="1:119" ht="0.6" customHeight="1" thickTop="1" thickBot="1" x14ac:dyDescent="0.25">
      <c r="A53" s="408"/>
      <c r="B53" s="2655"/>
      <c r="C53" s="2656"/>
      <c r="D53" s="2656"/>
      <c r="E53" s="2657"/>
      <c r="F53" s="2680"/>
      <c r="G53" s="2681"/>
      <c r="H53" s="456"/>
      <c r="I53" s="457"/>
      <c r="J53" s="458"/>
      <c r="K53" s="459"/>
      <c r="L53" s="1205"/>
      <c r="M53" s="1206"/>
      <c r="N53" s="1207"/>
      <c r="O53" s="2682"/>
      <c r="P53" s="2683"/>
      <c r="Q53" s="2683"/>
      <c r="R53" s="2683"/>
      <c r="S53" s="2683"/>
      <c r="T53" s="2683"/>
      <c r="U53" s="2683"/>
      <c r="V53" s="2683"/>
      <c r="W53" s="2684"/>
      <c r="X53" s="408"/>
      <c r="Y53" s="2680">
        <f t="shared" si="56"/>
        <v>0</v>
      </c>
      <c r="Z53" s="2681"/>
      <c r="AA53" s="456">
        <f t="shared" ref="AA53:AA57" si="68">H53</f>
        <v>0</v>
      </c>
      <c r="AB53" s="457">
        <f t="shared" ref="AB53:AB57" si="69">I53</f>
        <v>0</v>
      </c>
      <c r="AC53" s="458">
        <v>0</v>
      </c>
      <c r="AD53" s="459" t="e">
        <f t="shared" si="59"/>
        <v>#DIV/0!</v>
      </c>
      <c r="AE53" s="1205"/>
      <c r="AF53" s="1206"/>
      <c r="AG53" s="1207"/>
      <c r="AH53" s="2682"/>
      <c r="AI53" s="2683"/>
      <c r="AJ53" s="2683"/>
      <c r="AK53" s="2683"/>
      <c r="AL53" s="2683"/>
      <c r="AM53" s="2683"/>
      <c r="AN53" s="2683"/>
      <c r="AO53" s="2683"/>
      <c r="AP53" s="2684"/>
      <c r="AQ53" s="408"/>
      <c r="AR53" s="2680">
        <f t="shared" si="60"/>
        <v>0</v>
      </c>
      <c r="AS53" s="2681"/>
      <c r="AT53" s="456">
        <f t="shared" ref="AT53:AT57" si="70">AA53</f>
        <v>0</v>
      </c>
      <c r="AU53" s="457">
        <f t="shared" ref="AU53:AU57" si="71">AB53</f>
        <v>0</v>
      </c>
      <c r="AV53" s="458">
        <v>0</v>
      </c>
      <c r="AW53" s="459" t="e">
        <f t="shared" si="63"/>
        <v>#DIV/0!</v>
      </c>
      <c r="AX53" s="1205"/>
      <c r="AY53" s="1206"/>
      <c r="AZ53" s="1207"/>
      <c r="BA53" s="2682"/>
      <c r="BB53" s="2683"/>
      <c r="BC53" s="2683"/>
      <c r="BD53" s="2683"/>
      <c r="BE53" s="2683"/>
      <c r="BF53" s="2683"/>
      <c r="BG53" s="2683"/>
      <c r="BH53" s="2683"/>
      <c r="BI53" s="2684"/>
      <c r="BJ53" s="408"/>
      <c r="BK53" s="2680">
        <f t="shared" si="64"/>
        <v>0</v>
      </c>
      <c r="BL53" s="2681"/>
      <c r="BM53" s="456">
        <f t="shared" ref="BM53:BM57" si="72">AT53</f>
        <v>0</v>
      </c>
      <c r="BN53" s="457">
        <f t="shared" ref="BN53:BN57" si="73">AU53</f>
        <v>0</v>
      </c>
      <c r="BO53" s="458">
        <v>0</v>
      </c>
      <c r="BP53" s="459" t="e">
        <f t="shared" si="67"/>
        <v>#DIV/0!</v>
      </c>
      <c r="BQ53" s="1205"/>
      <c r="BR53" s="1206"/>
      <c r="BS53" s="1207"/>
      <c r="BT53" s="2682"/>
      <c r="BU53" s="2683"/>
      <c r="BV53" s="2683"/>
      <c r="BW53" s="2683"/>
      <c r="BX53" s="2683"/>
      <c r="BY53" s="2683"/>
      <c r="BZ53" s="2683"/>
      <c r="CA53" s="2683"/>
      <c r="CB53" s="2684"/>
      <c r="CC53" s="408"/>
      <c r="CD53" s="2670"/>
      <c r="CE53" s="2670"/>
      <c r="CF53" s="1142"/>
      <c r="CG53" s="1143"/>
      <c r="CH53" s="1144"/>
      <c r="CI53" s="1145"/>
      <c r="CJ53" s="1146"/>
      <c r="CK53" s="1146"/>
      <c r="CL53" s="1146"/>
      <c r="CM53" s="2671"/>
      <c r="CN53" s="2671"/>
      <c r="CO53" s="2671"/>
      <c r="CP53" s="2671"/>
      <c r="CQ53" s="2671"/>
      <c r="CR53" s="2671"/>
      <c r="CS53" s="2671"/>
      <c r="CT53" s="2671"/>
      <c r="CU53" s="2671"/>
      <c r="CV53" s="408"/>
      <c r="CW53" s="2670"/>
      <c r="CX53" s="2670"/>
      <c r="CY53" s="1142"/>
      <c r="CZ53" s="1143"/>
      <c r="DA53" s="1144"/>
      <c r="DB53" s="1145"/>
      <c r="DC53" s="1146"/>
      <c r="DD53" s="1146"/>
      <c r="DE53" s="1146"/>
      <c r="DF53" s="2671"/>
      <c r="DG53" s="2671"/>
      <c r="DH53" s="2671"/>
      <c r="DI53" s="2671"/>
      <c r="DJ53" s="2671"/>
      <c r="DK53" s="2671"/>
      <c r="DL53" s="2671"/>
      <c r="DM53" s="2671"/>
      <c r="DN53" s="2671"/>
      <c r="DO53" s="408"/>
    </row>
    <row r="54" spans="1:119" ht="0.6" customHeight="1" thickTop="1" thickBot="1" x14ac:dyDescent="0.25">
      <c r="A54" s="408"/>
      <c r="B54" s="2655"/>
      <c r="C54" s="2656"/>
      <c r="D54" s="2656"/>
      <c r="E54" s="2657"/>
      <c r="F54" s="2680"/>
      <c r="G54" s="2681"/>
      <c r="H54" s="456"/>
      <c r="I54" s="457"/>
      <c r="J54" s="458"/>
      <c r="K54" s="459"/>
      <c r="L54" s="1205"/>
      <c r="M54" s="1206"/>
      <c r="N54" s="1207"/>
      <c r="O54" s="2682"/>
      <c r="P54" s="2683"/>
      <c r="Q54" s="2683"/>
      <c r="R54" s="2683"/>
      <c r="S54" s="2683"/>
      <c r="T54" s="2683"/>
      <c r="U54" s="2683"/>
      <c r="V54" s="2683"/>
      <c r="W54" s="2684"/>
      <c r="X54" s="408"/>
      <c r="Y54" s="2680">
        <f t="shared" si="56"/>
        <v>0</v>
      </c>
      <c r="Z54" s="2681"/>
      <c r="AA54" s="456">
        <f t="shared" si="68"/>
        <v>0</v>
      </c>
      <c r="AB54" s="457">
        <f t="shared" si="69"/>
        <v>0</v>
      </c>
      <c r="AC54" s="458">
        <v>0</v>
      </c>
      <c r="AD54" s="459" t="e">
        <f t="shared" si="59"/>
        <v>#DIV/0!</v>
      </c>
      <c r="AE54" s="1205"/>
      <c r="AF54" s="1206"/>
      <c r="AG54" s="1207"/>
      <c r="AH54" s="2682"/>
      <c r="AI54" s="2683"/>
      <c r="AJ54" s="2683"/>
      <c r="AK54" s="2683"/>
      <c r="AL54" s="2683"/>
      <c r="AM54" s="2683"/>
      <c r="AN54" s="2683"/>
      <c r="AO54" s="2683"/>
      <c r="AP54" s="2684"/>
      <c r="AQ54" s="408"/>
      <c r="AR54" s="2680">
        <f t="shared" si="60"/>
        <v>0</v>
      </c>
      <c r="AS54" s="2681"/>
      <c r="AT54" s="456">
        <f t="shared" si="70"/>
        <v>0</v>
      </c>
      <c r="AU54" s="457">
        <f t="shared" si="71"/>
        <v>0</v>
      </c>
      <c r="AV54" s="458">
        <v>0</v>
      </c>
      <c r="AW54" s="459" t="e">
        <f t="shared" si="63"/>
        <v>#DIV/0!</v>
      </c>
      <c r="AX54" s="1205"/>
      <c r="AY54" s="1206"/>
      <c r="AZ54" s="1207"/>
      <c r="BA54" s="2682"/>
      <c r="BB54" s="2683"/>
      <c r="BC54" s="2683"/>
      <c r="BD54" s="2683"/>
      <c r="BE54" s="2683"/>
      <c r="BF54" s="2683"/>
      <c r="BG54" s="2683"/>
      <c r="BH54" s="2683"/>
      <c r="BI54" s="2684"/>
      <c r="BJ54" s="408"/>
      <c r="BK54" s="2680">
        <f t="shared" si="64"/>
        <v>0</v>
      </c>
      <c r="BL54" s="2681"/>
      <c r="BM54" s="456">
        <f t="shared" si="72"/>
        <v>0</v>
      </c>
      <c r="BN54" s="457">
        <f t="shared" si="73"/>
        <v>0</v>
      </c>
      <c r="BO54" s="458">
        <v>0</v>
      </c>
      <c r="BP54" s="459" t="e">
        <f t="shared" si="67"/>
        <v>#DIV/0!</v>
      </c>
      <c r="BQ54" s="1205"/>
      <c r="BR54" s="1206"/>
      <c r="BS54" s="1207"/>
      <c r="BT54" s="2682"/>
      <c r="BU54" s="2683"/>
      <c r="BV54" s="2683"/>
      <c r="BW54" s="2683"/>
      <c r="BX54" s="2683"/>
      <c r="BY54" s="2683"/>
      <c r="BZ54" s="2683"/>
      <c r="CA54" s="2683"/>
      <c r="CB54" s="2684"/>
      <c r="CC54" s="408"/>
      <c r="CD54" s="2670"/>
      <c r="CE54" s="2670"/>
      <c r="CF54" s="1142"/>
      <c r="CG54" s="1143"/>
      <c r="CH54" s="1144"/>
      <c r="CI54" s="1145"/>
      <c r="CJ54" s="1146"/>
      <c r="CK54" s="1146"/>
      <c r="CL54" s="1146"/>
      <c r="CM54" s="2671"/>
      <c r="CN54" s="2671"/>
      <c r="CO54" s="2671"/>
      <c r="CP54" s="2671"/>
      <c r="CQ54" s="2671"/>
      <c r="CR54" s="2671"/>
      <c r="CS54" s="2671"/>
      <c r="CT54" s="2671"/>
      <c r="CU54" s="2671"/>
      <c r="CV54" s="408"/>
      <c r="CW54" s="2670"/>
      <c r="CX54" s="2670"/>
      <c r="CY54" s="1142"/>
      <c r="CZ54" s="1143"/>
      <c r="DA54" s="1144"/>
      <c r="DB54" s="1145"/>
      <c r="DC54" s="1146"/>
      <c r="DD54" s="1146"/>
      <c r="DE54" s="1146"/>
      <c r="DF54" s="2671"/>
      <c r="DG54" s="2671"/>
      <c r="DH54" s="2671"/>
      <c r="DI54" s="2671"/>
      <c r="DJ54" s="2671"/>
      <c r="DK54" s="2671"/>
      <c r="DL54" s="2671"/>
      <c r="DM54" s="2671"/>
      <c r="DN54" s="2671"/>
      <c r="DO54" s="408"/>
    </row>
    <row r="55" spans="1:119" ht="0.6" customHeight="1" thickTop="1" thickBot="1" x14ac:dyDescent="0.25">
      <c r="A55" s="408"/>
      <c r="B55" s="2655"/>
      <c r="C55" s="2656"/>
      <c r="D55" s="2656"/>
      <c r="E55" s="2657"/>
      <c r="F55" s="2680"/>
      <c r="G55" s="2681"/>
      <c r="H55" s="456"/>
      <c r="I55" s="464"/>
      <c r="J55" s="458"/>
      <c r="K55" s="459"/>
      <c r="L55" s="1205"/>
      <c r="M55" s="1206"/>
      <c r="N55" s="1207"/>
      <c r="O55" s="2682"/>
      <c r="P55" s="2683"/>
      <c r="Q55" s="2683"/>
      <c r="R55" s="2683"/>
      <c r="S55" s="2683"/>
      <c r="T55" s="2683"/>
      <c r="U55" s="2683"/>
      <c r="V55" s="2683"/>
      <c r="W55" s="2684"/>
      <c r="X55" s="408"/>
      <c r="Y55" s="2680">
        <f t="shared" si="56"/>
        <v>0</v>
      </c>
      <c r="Z55" s="2681"/>
      <c r="AA55" s="456">
        <f t="shared" si="68"/>
        <v>0</v>
      </c>
      <c r="AB55" s="464">
        <f t="shared" si="69"/>
        <v>0</v>
      </c>
      <c r="AC55" s="458">
        <v>0</v>
      </c>
      <c r="AD55" s="459" t="e">
        <f t="shared" si="59"/>
        <v>#DIV/0!</v>
      </c>
      <c r="AE55" s="1205"/>
      <c r="AF55" s="1206"/>
      <c r="AG55" s="1207"/>
      <c r="AH55" s="2682"/>
      <c r="AI55" s="2683"/>
      <c r="AJ55" s="2683"/>
      <c r="AK55" s="2683"/>
      <c r="AL55" s="2683"/>
      <c r="AM55" s="2683"/>
      <c r="AN55" s="2683"/>
      <c r="AO55" s="2683"/>
      <c r="AP55" s="2684"/>
      <c r="AQ55" s="408"/>
      <c r="AR55" s="2680">
        <f t="shared" si="60"/>
        <v>0</v>
      </c>
      <c r="AS55" s="2681"/>
      <c r="AT55" s="456">
        <f t="shared" si="70"/>
        <v>0</v>
      </c>
      <c r="AU55" s="464">
        <f t="shared" si="71"/>
        <v>0</v>
      </c>
      <c r="AV55" s="458">
        <v>0</v>
      </c>
      <c r="AW55" s="459" t="e">
        <f t="shared" si="63"/>
        <v>#DIV/0!</v>
      </c>
      <c r="AX55" s="1205"/>
      <c r="AY55" s="1206"/>
      <c r="AZ55" s="1207"/>
      <c r="BA55" s="2682"/>
      <c r="BB55" s="2683"/>
      <c r="BC55" s="2683"/>
      <c r="BD55" s="2683"/>
      <c r="BE55" s="2683"/>
      <c r="BF55" s="2683"/>
      <c r="BG55" s="2683"/>
      <c r="BH55" s="2683"/>
      <c r="BI55" s="2684"/>
      <c r="BJ55" s="408"/>
      <c r="BK55" s="2680">
        <f t="shared" si="64"/>
        <v>0</v>
      </c>
      <c r="BL55" s="2681"/>
      <c r="BM55" s="456">
        <f t="shared" si="72"/>
        <v>0</v>
      </c>
      <c r="BN55" s="464">
        <f t="shared" si="73"/>
        <v>0</v>
      </c>
      <c r="BO55" s="458">
        <v>0</v>
      </c>
      <c r="BP55" s="459" t="e">
        <f t="shared" si="67"/>
        <v>#DIV/0!</v>
      </c>
      <c r="BQ55" s="1205"/>
      <c r="BR55" s="1206"/>
      <c r="BS55" s="1207"/>
      <c r="BT55" s="2682"/>
      <c r="BU55" s="2683"/>
      <c r="BV55" s="2683"/>
      <c r="BW55" s="2683"/>
      <c r="BX55" s="2683"/>
      <c r="BY55" s="2683"/>
      <c r="BZ55" s="2683"/>
      <c r="CA55" s="2683"/>
      <c r="CB55" s="2684"/>
      <c r="CC55" s="408"/>
      <c r="CD55" s="2670"/>
      <c r="CE55" s="2670"/>
      <c r="CF55" s="1142"/>
      <c r="CG55" s="1148"/>
      <c r="CH55" s="1144"/>
      <c r="CI55" s="1145"/>
      <c r="CJ55" s="1146"/>
      <c r="CK55" s="1146"/>
      <c r="CL55" s="1146"/>
      <c r="CM55" s="2671"/>
      <c r="CN55" s="2671"/>
      <c r="CO55" s="2671"/>
      <c r="CP55" s="2671"/>
      <c r="CQ55" s="2671"/>
      <c r="CR55" s="2671"/>
      <c r="CS55" s="2671"/>
      <c r="CT55" s="2671"/>
      <c r="CU55" s="2671"/>
      <c r="CV55" s="408"/>
      <c r="CW55" s="2670"/>
      <c r="CX55" s="2670"/>
      <c r="CY55" s="1142"/>
      <c r="CZ55" s="1148"/>
      <c r="DA55" s="1144"/>
      <c r="DB55" s="1145"/>
      <c r="DC55" s="1146"/>
      <c r="DD55" s="1146"/>
      <c r="DE55" s="1146"/>
      <c r="DF55" s="2671"/>
      <c r="DG55" s="2671"/>
      <c r="DH55" s="2671"/>
      <c r="DI55" s="2671"/>
      <c r="DJ55" s="2671"/>
      <c r="DK55" s="2671"/>
      <c r="DL55" s="2671"/>
      <c r="DM55" s="2671"/>
      <c r="DN55" s="2671"/>
      <c r="DO55" s="408"/>
    </row>
    <row r="56" spans="1:119" ht="0.6" customHeight="1" thickTop="1" thickBot="1" x14ac:dyDescent="0.25">
      <c r="A56" s="408"/>
      <c r="B56" s="2655"/>
      <c r="C56" s="2656"/>
      <c r="D56" s="2656"/>
      <c r="E56" s="2657"/>
      <c r="F56" s="2680"/>
      <c r="G56" s="2681"/>
      <c r="H56" s="456"/>
      <c r="I56" s="457"/>
      <c r="J56" s="458"/>
      <c r="K56" s="459"/>
      <c r="L56" s="1205"/>
      <c r="M56" s="1206"/>
      <c r="N56" s="1207"/>
      <c r="O56" s="2682"/>
      <c r="P56" s="2683"/>
      <c r="Q56" s="2683"/>
      <c r="R56" s="2683"/>
      <c r="S56" s="2683"/>
      <c r="T56" s="2683"/>
      <c r="U56" s="2683"/>
      <c r="V56" s="2683"/>
      <c r="W56" s="2684"/>
      <c r="X56" s="408"/>
      <c r="Y56" s="2680">
        <f t="shared" si="56"/>
        <v>0</v>
      </c>
      <c r="Z56" s="2681"/>
      <c r="AA56" s="456">
        <f t="shared" si="68"/>
        <v>0</v>
      </c>
      <c r="AB56" s="457">
        <f t="shared" si="69"/>
        <v>0</v>
      </c>
      <c r="AC56" s="458">
        <v>0</v>
      </c>
      <c r="AD56" s="459" t="e">
        <f t="shared" si="59"/>
        <v>#DIV/0!</v>
      </c>
      <c r="AE56" s="1205"/>
      <c r="AF56" s="1206"/>
      <c r="AG56" s="1207"/>
      <c r="AH56" s="2682"/>
      <c r="AI56" s="2683"/>
      <c r="AJ56" s="2683"/>
      <c r="AK56" s="2683"/>
      <c r="AL56" s="2683"/>
      <c r="AM56" s="2683"/>
      <c r="AN56" s="2683"/>
      <c r="AO56" s="2683"/>
      <c r="AP56" s="2684"/>
      <c r="AQ56" s="408"/>
      <c r="AR56" s="2680">
        <f t="shared" si="60"/>
        <v>0</v>
      </c>
      <c r="AS56" s="2681"/>
      <c r="AT56" s="456">
        <f t="shared" si="70"/>
        <v>0</v>
      </c>
      <c r="AU56" s="457">
        <f t="shared" si="71"/>
        <v>0</v>
      </c>
      <c r="AV56" s="458">
        <v>0</v>
      </c>
      <c r="AW56" s="459" t="e">
        <f t="shared" si="63"/>
        <v>#DIV/0!</v>
      </c>
      <c r="AX56" s="1205"/>
      <c r="AY56" s="1206"/>
      <c r="AZ56" s="1207"/>
      <c r="BA56" s="2682"/>
      <c r="BB56" s="2683"/>
      <c r="BC56" s="2683"/>
      <c r="BD56" s="2683"/>
      <c r="BE56" s="2683"/>
      <c r="BF56" s="2683"/>
      <c r="BG56" s="2683"/>
      <c r="BH56" s="2683"/>
      <c r="BI56" s="2684"/>
      <c r="BJ56" s="408"/>
      <c r="BK56" s="2680">
        <f t="shared" si="64"/>
        <v>0</v>
      </c>
      <c r="BL56" s="2681"/>
      <c r="BM56" s="456">
        <f t="shared" si="72"/>
        <v>0</v>
      </c>
      <c r="BN56" s="457">
        <f t="shared" si="73"/>
        <v>0</v>
      </c>
      <c r="BO56" s="458">
        <v>0</v>
      </c>
      <c r="BP56" s="459" t="e">
        <f t="shared" si="67"/>
        <v>#DIV/0!</v>
      </c>
      <c r="BQ56" s="1205"/>
      <c r="BR56" s="1206"/>
      <c r="BS56" s="1207"/>
      <c r="BT56" s="2682"/>
      <c r="BU56" s="2683"/>
      <c r="BV56" s="2683"/>
      <c r="BW56" s="2683"/>
      <c r="BX56" s="2683"/>
      <c r="BY56" s="2683"/>
      <c r="BZ56" s="2683"/>
      <c r="CA56" s="2683"/>
      <c r="CB56" s="2684"/>
      <c r="CC56" s="408"/>
      <c r="CD56" s="2670"/>
      <c r="CE56" s="2670"/>
      <c r="CF56" s="1142"/>
      <c r="CG56" s="1143"/>
      <c r="CH56" s="1144"/>
      <c r="CI56" s="1145"/>
      <c r="CJ56" s="1146"/>
      <c r="CK56" s="1146"/>
      <c r="CL56" s="1146"/>
      <c r="CM56" s="2671"/>
      <c r="CN56" s="2671"/>
      <c r="CO56" s="2671"/>
      <c r="CP56" s="2671"/>
      <c r="CQ56" s="2671"/>
      <c r="CR56" s="2671"/>
      <c r="CS56" s="2671"/>
      <c r="CT56" s="2671"/>
      <c r="CU56" s="2671"/>
      <c r="CV56" s="408"/>
      <c r="CW56" s="2670"/>
      <c r="CX56" s="2670"/>
      <c r="CY56" s="1142"/>
      <c r="CZ56" s="1143"/>
      <c r="DA56" s="1144"/>
      <c r="DB56" s="1145"/>
      <c r="DC56" s="1146"/>
      <c r="DD56" s="1146"/>
      <c r="DE56" s="1146"/>
      <c r="DF56" s="2671"/>
      <c r="DG56" s="2671"/>
      <c r="DH56" s="2671"/>
      <c r="DI56" s="2671"/>
      <c r="DJ56" s="2671"/>
      <c r="DK56" s="2671"/>
      <c r="DL56" s="2671"/>
      <c r="DM56" s="2671"/>
      <c r="DN56" s="2671"/>
      <c r="DO56" s="408"/>
    </row>
    <row r="57" spans="1:119" ht="0.6" customHeight="1" thickTop="1" thickBot="1" x14ac:dyDescent="0.25">
      <c r="A57" s="408"/>
      <c r="B57" s="2655"/>
      <c r="C57" s="2656"/>
      <c r="D57" s="2656"/>
      <c r="E57" s="2657"/>
      <c r="F57" s="2685"/>
      <c r="G57" s="2686"/>
      <c r="H57" s="456"/>
      <c r="I57" s="457"/>
      <c r="J57" s="458"/>
      <c r="K57" s="459"/>
      <c r="L57" s="1208"/>
      <c r="M57" s="1209"/>
      <c r="N57" s="1210"/>
      <c r="O57" s="2687"/>
      <c r="P57" s="2688"/>
      <c r="Q57" s="2688"/>
      <c r="R57" s="2688"/>
      <c r="S57" s="2688"/>
      <c r="T57" s="2688"/>
      <c r="U57" s="2688"/>
      <c r="V57" s="2688"/>
      <c r="W57" s="2689"/>
      <c r="X57" s="408"/>
      <c r="Y57" s="2685">
        <f t="shared" si="56"/>
        <v>0</v>
      </c>
      <c r="Z57" s="2686"/>
      <c r="AA57" s="456">
        <f t="shared" si="68"/>
        <v>0</v>
      </c>
      <c r="AB57" s="457">
        <f t="shared" si="69"/>
        <v>0</v>
      </c>
      <c r="AC57" s="458">
        <v>0</v>
      </c>
      <c r="AD57" s="459" t="e">
        <f t="shared" si="59"/>
        <v>#DIV/0!</v>
      </c>
      <c r="AE57" s="1208"/>
      <c r="AF57" s="1209"/>
      <c r="AG57" s="1210"/>
      <c r="AH57" s="2687"/>
      <c r="AI57" s="2688"/>
      <c r="AJ57" s="2688"/>
      <c r="AK57" s="2688"/>
      <c r="AL57" s="2688"/>
      <c r="AM57" s="2688"/>
      <c r="AN57" s="2688"/>
      <c r="AO57" s="2688"/>
      <c r="AP57" s="2689"/>
      <c r="AQ57" s="408"/>
      <c r="AR57" s="2685">
        <f t="shared" si="60"/>
        <v>0</v>
      </c>
      <c r="AS57" s="2686"/>
      <c r="AT57" s="456">
        <f t="shared" si="70"/>
        <v>0</v>
      </c>
      <c r="AU57" s="457">
        <f t="shared" si="71"/>
        <v>0</v>
      </c>
      <c r="AV57" s="458">
        <v>0</v>
      </c>
      <c r="AW57" s="459" t="e">
        <f t="shared" si="63"/>
        <v>#DIV/0!</v>
      </c>
      <c r="AX57" s="1208"/>
      <c r="AY57" s="1209"/>
      <c r="AZ57" s="1210"/>
      <c r="BA57" s="2687"/>
      <c r="BB57" s="2688"/>
      <c r="BC57" s="2688"/>
      <c r="BD57" s="2688"/>
      <c r="BE57" s="2688"/>
      <c r="BF57" s="2688"/>
      <c r="BG57" s="2688"/>
      <c r="BH57" s="2688"/>
      <c r="BI57" s="2689"/>
      <c r="BJ57" s="408"/>
      <c r="BK57" s="2685">
        <f t="shared" si="64"/>
        <v>0</v>
      </c>
      <c r="BL57" s="2686"/>
      <c r="BM57" s="456">
        <f t="shared" si="72"/>
        <v>0</v>
      </c>
      <c r="BN57" s="457">
        <f t="shared" si="73"/>
        <v>0</v>
      </c>
      <c r="BO57" s="458">
        <v>0</v>
      </c>
      <c r="BP57" s="459" t="e">
        <f t="shared" si="67"/>
        <v>#DIV/0!</v>
      </c>
      <c r="BQ57" s="1208"/>
      <c r="BR57" s="1209"/>
      <c r="BS57" s="1210"/>
      <c r="BT57" s="2687"/>
      <c r="BU57" s="2688"/>
      <c r="BV57" s="2688"/>
      <c r="BW57" s="2688"/>
      <c r="BX57" s="2688"/>
      <c r="BY57" s="2688"/>
      <c r="BZ57" s="2688"/>
      <c r="CA57" s="2688"/>
      <c r="CB57" s="2689"/>
      <c r="CC57" s="408"/>
      <c r="CD57" s="2670"/>
      <c r="CE57" s="2670"/>
      <c r="CF57" s="1142"/>
      <c r="CG57" s="1143"/>
      <c r="CH57" s="1144"/>
      <c r="CI57" s="1145"/>
      <c r="CJ57" s="1146"/>
      <c r="CK57" s="1146"/>
      <c r="CL57" s="1146"/>
      <c r="CM57" s="2671"/>
      <c r="CN57" s="2671"/>
      <c r="CO57" s="2671"/>
      <c r="CP57" s="2671"/>
      <c r="CQ57" s="2671"/>
      <c r="CR57" s="2671"/>
      <c r="CS57" s="2671"/>
      <c r="CT57" s="2671"/>
      <c r="CU57" s="2671"/>
      <c r="CV57" s="408"/>
      <c r="CW57" s="2670"/>
      <c r="CX57" s="2670"/>
      <c r="CY57" s="1142"/>
      <c r="CZ57" s="1143"/>
      <c r="DA57" s="1144"/>
      <c r="DB57" s="1145"/>
      <c r="DC57" s="1146"/>
      <c r="DD57" s="1146"/>
      <c r="DE57" s="1146"/>
      <c r="DF57" s="2671"/>
      <c r="DG57" s="2671"/>
      <c r="DH57" s="2671"/>
      <c r="DI57" s="2671"/>
      <c r="DJ57" s="2671"/>
      <c r="DK57" s="2671"/>
      <c r="DL57" s="2671"/>
      <c r="DM57" s="2671"/>
      <c r="DN57" s="2671"/>
      <c r="DO57" s="408"/>
    </row>
    <row r="58" spans="1:119" ht="26.25" customHeight="1" thickTop="1" thickBot="1" x14ac:dyDescent="0.25">
      <c r="A58" s="408"/>
      <c r="B58" s="2658"/>
      <c r="C58" s="2659"/>
      <c r="D58" s="2659"/>
      <c r="E58" s="2660"/>
      <c r="F58" s="2697" t="s">
        <v>1169</v>
      </c>
      <c r="G58" s="2698"/>
      <c r="H58" s="2699" t="str">
        <f>F37</f>
        <v>Plantación de Material Vegetal en sistema tradicional</v>
      </c>
      <c r="I58" s="2699"/>
      <c r="J58" s="2699"/>
      <c r="K58" s="2700"/>
      <c r="L58" s="622">
        <f>K249/N249</f>
        <v>0</v>
      </c>
      <c r="M58" s="623">
        <f>L249/N249</f>
        <v>0</v>
      </c>
      <c r="N58" s="624">
        <f>M249/N249</f>
        <v>1</v>
      </c>
      <c r="O58" s="2708"/>
      <c r="P58" s="2709"/>
      <c r="Q58" s="2709"/>
      <c r="R58" s="2709"/>
      <c r="S58" s="2709"/>
      <c r="T58" s="2709"/>
      <c r="U58" s="2709"/>
      <c r="V58" s="2709"/>
      <c r="W58" s="2710"/>
      <c r="X58" s="408"/>
      <c r="Y58" s="2697" t="s">
        <v>1169</v>
      </c>
      <c r="Z58" s="2698"/>
      <c r="AA58" s="2699" t="str">
        <f>Y37</f>
        <v>Plantación de Material Vegetal en sistema tradicional</v>
      </c>
      <c r="AB58" s="2699"/>
      <c r="AC58" s="2699"/>
      <c r="AD58" s="2700"/>
      <c r="AE58" s="622">
        <f>AD249/AG249</f>
        <v>0</v>
      </c>
      <c r="AF58" s="623">
        <f>AE249/AG249</f>
        <v>0</v>
      </c>
      <c r="AG58" s="624">
        <f>AF249/AG249</f>
        <v>1</v>
      </c>
      <c r="AH58" s="2708"/>
      <c r="AI58" s="2709"/>
      <c r="AJ58" s="2709"/>
      <c r="AK58" s="2709"/>
      <c r="AL58" s="2709"/>
      <c r="AM58" s="2709"/>
      <c r="AN58" s="2709"/>
      <c r="AO58" s="2709"/>
      <c r="AP58" s="2710"/>
      <c r="AQ58" s="408"/>
      <c r="AR58" s="2697" t="s">
        <v>1169</v>
      </c>
      <c r="AS58" s="2698"/>
      <c r="AT58" s="2699" t="str">
        <f>AR37</f>
        <v>Plantación de Material Vegetal en sistema tradicional</v>
      </c>
      <c r="AU58" s="2699"/>
      <c r="AV58" s="2699"/>
      <c r="AW58" s="2700"/>
      <c r="AX58" s="622">
        <f>AW249/AZ249</f>
        <v>0</v>
      </c>
      <c r="AY58" s="623">
        <f>AX249/AZ249</f>
        <v>0</v>
      </c>
      <c r="AZ58" s="624">
        <f>AY249/AZ249</f>
        <v>1</v>
      </c>
      <c r="BA58" s="2708"/>
      <c r="BB58" s="2709"/>
      <c r="BC58" s="2709"/>
      <c r="BD58" s="2709"/>
      <c r="BE58" s="2709"/>
      <c r="BF58" s="2709"/>
      <c r="BG58" s="2709"/>
      <c r="BH58" s="2709"/>
      <c r="BI58" s="2710"/>
      <c r="BJ58" s="408"/>
      <c r="BK58" s="2697" t="s">
        <v>1169</v>
      </c>
      <c r="BL58" s="2698"/>
      <c r="BM58" s="2699" t="str">
        <f>BK37</f>
        <v>Plantación de Material Vegetal en sistema tradicional</v>
      </c>
      <c r="BN58" s="2699"/>
      <c r="BO58" s="2699"/>
      <c r="BP58" s="2700"/>
      <c r="BQ58" s="622">
        <f>BP249/BS249</f>
        <v>0</v>
      </c>
      <c r="BR58" s="623">
        <f>BQ249/BS249</f>
        <v>0</v>
      </c>
      <c r="BS58" s="624">
        <f>BR249/BS249</f>
        <v>1</v>
      </c>
      <c r="BT58" s="2708"/>
      <c r="BU58" s="2709"/>
      <c r="BV58" s="2709"/>
      <c r="BW58" s="2709"/>
      <c r="BX58" s="2709"/>
      <c r="BY58" s="2709"/>
      <c r="BZ58" s="2709"/>
      <c r="CA58" s="2709"/>
      <c r="CB58" s="2710"/>
      <c r="CC58" s="408"/>
      <c r="CD58" s="2672"/>
      <c r="CE58" s="2672"/>
      <c r="CF58" s="2673"/>
      <c r="CG58" s="2673"/>
      <c r="CH58" s="2673"/>
      <c r="CI58" s="2673"/>
      <c r="CJ58" s="1147"/>
      <c r="CK58" s="1147"/>
      <c r="CL58" s="1147"/>
      <c r="CM58" s="2674"/>
      <c r="CN58" s="2674"/>
      <c r="CO58" s="2674"/>
      <c r="CP58" s="2674"/>
      <c r="CQ58" s="2674"/>
      <c r="CR58" s="2674"/>
      <c r="CS58" s="2674"/>
      <c r="CT58" s="2674"/>
      <c r="CU58" s="2674"/>
      <c r="CV58" s="408"/>
      <c r="CW58" s="2672"/>
      <c r="CX58" s="2672"/>
      <c r="CY58" s="2673"/>
      <c r="CZ58" s="2673"/>
      <c r="DA58" s="2673"/>
      <c r="DB58" s="2673"/>
      <c r="DC58" s="1147"/>
      <c r="DD58" s="1147"/>
      <c r="DE58" s="1147"/>
      <c r="DF58" s="2674"/>
      <c r="DG58" s="2674"/>
      <c r="DH58" s="2674"/>
      <c r="DI58" s="2674"/>
      <c r="DJ58" s="2674"/>
      <c r="DK58" s="2674"/>
      <c r="DL58" s="2674"/>
      <c r="DM58" s="2674"/>
      <c r="DN58" s="2674"/>
      <c r="DO58" s="408"/>
    </row>
    <row r="59" spans="1:119" ht="19.5" hidden="1" customHeight="1" x14ac:dyDescent="0.2">
      <c r="A59" s="408"/>
      <c r="B59" s="2661" t="s">
        <v>1366</v>
      </c>
      <c r="C59" s="2662"/>
      <c r="D59" s="2662"/>
      <c r="E59" s="2663"/>
      <c r="F59" s="2714" t="str">
        <f>OBJETIVOS!D27</f>
        <v>Plantación de Material Vegetal al azar o por núcleos</v>
      </c>
      <c r="G59" s="2711"/>
      <c r="H59" s="2711"/>
      <c r="I59" s="2711"/>
      <c r="J59" s="2711"/>
      <c r="K59" s="2711"/>
      <c r="L59" s="2711"/>
      <c r="M59" s="2711"/>
      <c r="N59" s="2711"/>
      <c r="O59" s="2711"/>
      <c r="P59" s="2711"/>
      <c r="Q59" s="2711"/>
      <c r="R59" s="2711"/>
      <c r="S59" s="2711"/>
      <c r="T59" s="2711"/>
      <c r="U59" s="2711"/>
      <c r="V59" s="2711"/>
      <c r="W59" s="2712"/>
      <c r="X59" s="408"/>
      <c r="Y59" s="2714" t="str">
        <f>+F59</f>
        <v>Plantación de Material Vegetal al azar o por núcleos</v>
      </c>
      <c r="Z59" s="2711"/>
      <c r="AA59" s="2711"/>
      <c r="AB59" s="2711"/>
      <c r="AC59" s="2711"/>
      <c r="AD59" s="2711"/>
      <c r="AE59" s="2711"/>
      <c r="AF59" s="2711"/>
      <c r="AG59" s="2711"/>
      <c r="AH59" s="2711"/>
      <c r="AI59" s="2711"/>
      <c r="AJ59" s="2711"/>
      <c r="AK59" s="2711"/>
      <c r="AL59" s="2711"/>
      <c r="AM59" s="2711"/>
      <c r="AN59" s="2711"/>
      <c r="AO59" s="2711"/>
      <c r="AP59" s="2712"/>
      <c r="AQ59" s="408"/>
      <c r="AR59" s="2714">
        <f>OBJETIVOS!AQ27</f>
        <v>0</v>
      </c>
      <c r="AS59" s="2711"/>
      <c r="AT59" s="2711"/>
      <c r="AU59" s="2711"/>
      <c r="AV59" s="2711"/>
      <c r="AW59" s="2711"/>
      <c r="AX59" s="2711"/>
      <c r="AY59" s="2711"/>
      <c r="AZ59" s="2711"/>
      <c r="BA59" s="2711"/>
      <c r="BB59" s="2711"/>
      <c r="BC59" s="2711"/>
      <c r="BD59" s="2711"/>
      <c r="BE59" s="2711"/>
      <c r="BF59" s="2711"/>
      <c r="BG59" s="2711"/>
      <c r="BH59" s="2711"/>
      <c r="BI59" s="2712"/>
      <c r="BJ59" s="408"/>
      <c r="BK59" s="2714">
        <f>OBJETIVOS!BJ27</f>
        <v>0</v>
      </c>
      <c r="BL59" s="2711"/>
      <c r="BM59" s="2711"/>
      <c r="BN59" s="2711"/>
      <c r="BO59" s="2711"/>
      <c r="BP59" s="2711"/>
      <c r="BQ59" s="2711"/>
      <c r="BR59" s="2711"/>
      <c r="BS59" s="2711"/>
      <c r="BT59" s="2711"/>
      <c r="BU59" s="2711"/>
      <c r="BV59" s="2711"/>
      <c r="BW59" s="2711"/>
      <c r="BX59" s="2711"/>
      <c r="BY59" s="2711"/>
      <c r="BZ59" s="2711"/>
      <c r="CA59" s="2711"/>
      <c r="CB59" s="2712"/>
      <c r="CC59" s="408"/>
      <c r="CD59" s="2675"/>
      <c r="CE59" s="2675"/>
      <c r="CF59" s="2675"/>
      <c r="CG59" s="2675"/>
      <c r="CH59" s="2675"/>
      <c r="CI59" s="2675"/>
      <c r="CJ59" s="2675"/>
      <c r="CK59" s="2675"/>
      <c r="CL59" s="2675"/>
      <c r="CM59" s="2675"/>
      <c r="CN59" s="2675"/>
      <c r="CO59" s="2675"/>
      <c r="CP59" s="2675"/>
      <c r="CQ59" s="2675"/>
      <c r="CR59" s="2675"/>
      <c r="CS59" s="2675"/>
      <c r="CT59" s="2675"/>
      <c r="CU59" s="2675"/>
      <c r="CV59" s="408"/>
      <c r="CW59" s="2675"/>
      <c r="CX59" s="2675"/>
      <c r="CY59" s="2675"/>
      <c r="CZ59" s="2675"/>
      <c r="DA59" s="2675"/>
      <c r="DB59" s="2675"/>
      <c r="DC59" s="2675"/>
      <c r="DD59" s="2675"/>
      <c r="DE59" s="2675"/>
      <c r="DF59" s="2675"/>
      <c r="DG59" s="2675"/>
      <c r="DH59" s="2675"/>
      <c r="DI59" s="2675"/>
      <c r="DJ59" s="2675"/>
      <c r="DK59" s="2675"/>
      <c r="DL59" s="2675"/>
      <c r="DM59" s="2675"/>
      <c r="DN59" s="2675"/>
      <c r="DO59" s="408"/>
    </row>
    <row r="60" spans="1:119" ht="12.75" hidden="1" customHeight="1" x14ac:dyDescent="0.2">
      <c r="A60" s="408"/>
      <c r="B60" s="2664"/>
      <c r="C60" s="2665"/>
      <c r="D60" s="2665"/>
      <c r="E60" s="2666"/>
      <c r="F60" s="2680" t="str">
        <f>F38</f>
        <v>4. Limpias</v>
      </c>
      <c r="G60" s="2681"/>
      <c r="H60" s="1179" t="str">
        <f>CRONOGRAMA!C42</f>
        <v>Has</v>
      </c>
      <c r="I60" s="457">
        <f>+CRONOGRAMA!E42+CRONOGRAMA!I42+CRONOGRAMA!M42</f>
        <v>0</v>
      </c>
      <c r="J60" s="385">
        <v>0</v>
      </c>
      <c r="K60" s="459" t="e">
        <f>J60/I60</f>
        <v>#DIV/0!</v>
      </c>
      <c r="L60" s="1180" t="str">
        <f>+IF(I60=J60,"x",0)</f>
        <v>x</v>
      </c>
      <c r="M60" s="1181">
        <f>+IF(L60="x",0,IF(J60&gt;0,"x",0))</f>
        <v>0</v>
      </c>
      <c r="N60" s="1182">
        <f>+IF(L60="x",0,IF(M60="x",0,"x"))</f>
        <v>0</v>
      </c>
      <c r="O60" s="2682"/>
      <c r="P60" s="2683"/>
      <c r="Q60" s="2683"/>
      <c r="R60" s="2683"/>
      <c r="S60" s="2683"/>
      <c r="T60" s="2683"/>
      <c r="U60" s="2683"/>
      <c r="V60" s="2683"/>
      <c r="W60" s="2684"/>
      <c r="X60" s="408"/>
      <c r="Y60" s="2680" t="str">
        <f>Y38</f>
        <v>4. Limpias</v>
      </c>
      <c r="Z60" s="2681"/>
      <c r="AA60" s="1179" t="str">
        <f>+AA38</f>
        <v>Has</v>
      </c>
      <c r="AB60" s="457">
        <f>IF((I60-J60)=0,CRONOGRAMA!Q42+CRONOGRAMA!U42+CRONOGRAMA!Y42,CRONOGRAMA!Q42+CRONOGRAMA!U42+CRONOGRAMA!Y42+SEGUIMIENTO!I60-SEGUIMIENTO!J60)</f>
        <v>0</v>
      </c>
      <c r="AC60" s="385"/>
      <c r="AD60" s="459" t="e">
        <f>AC60/AB60</f>
        <v>#DIV/0!</v>
      </c>
      <c r="AE60" s="1180" t="str">
        <f>+IF(AB60=AC60,"x",0)</f>
        <v>x</v>
      </c>
      <c r="AF60" s="1181">
        <f>+IF(AE60="x",0,IF(AC60&gt;0,"x",0))</f>
        <v>0</v>
      </c>
      <c r="AG60" s="1182">
        <f>+IF(AE60="x",0,IF(AF60="x",0,"x"))</f>
        <v>0</v>
      </c>
      <c r="AH60" s="2682"/>
      <c r="AI60" s="2683"/>
      <c r="AJ60" s="2683"/>
      <c r="AK60" s="2683"/>
      <c r="AL60" s="2683"/>
      <c r="AM60" s="2683"/>
      <c r="AN60" s="2683"/>
      <c r="AO60" s="2683"/>
      <c r="AP60" s="2684"/>
      <c r="AQ60" s="408"/>
      <c r="AR60" s="2680" t="str">
        <f>AR38</f>
        <v>4. Limpias</v>
      </c>
      <c r="AS60" s="2681"/>
      <c r="AT60" s="1179" t="str">
        <f>AA60</f>
        <v>Has</v>
      </c>
      <c r="AU60" s="457">
        <f>IF((AB60-AC60)=0,CRONOGRAMA!AC42+CRONOGRAMA!AG42+CRONOGRAMA!AK42,CRONOGRAMA!AC42+CRONOGRAMA!AG42+CRONOGRAMA!AK42+SEGUIMIENTO!AB60-SEGUIMIENTO!AC60)</f>
        <v>0</v>
      </c>
      <c r="AV60" s="385">
        <v>0</v>
      </c>
      <c r="AW60" s="459" t="e">
        <f>AV60/AU60</f>
        <v>#DIV/0!</v>
      </c>
      <c r="AX60" s="1180" t="str">
        <f>+IF(AU60=AV60,"x",0)</f>
        <v>x</v>
      </c>
      <c r="AY60" s="1181">
        <f>+IF(AX60="x",0,IF(AV60&gt;0,"x",0))</f>
        <v>0</v>
      </c>
      <c r="AZ60" s="1182">
        <f>+IF(AX60="x",0,IF(AY60="x",0,"x"))</f>
        <v>0</v>
      </c>
      <c r="BA60" s="2682"/>
      <c r="BB60" s="2683"/>
      <c r="BC60" s="2683"/>
      <c r="BD60" s="2683"/>
      <c r="BE60" s="2683"/>
      <c r="BF60" s="2683"/>
      <c r="BG60" s="2683"/>
      <c r="BH60" s="2683"/>
      <c r="BI60" s="2684"/>
      <c r="BJ60" s="408"/>
      <c r="BK60" s="2680" t="str">
        <f>BK38</f>
        <v>4. Limpias</v>
      </c>
      <c r="BL60" s="2681"/>
      <c r="BM60" s="1179" t="str">
        <f>+BM38</f>
        <v>Has</v>
      </c>
      <c r="BN60" s="457">
        <f>IF((AU60-AV60)=0,CRONOGRAMA!AO42+CRONOGRAMA!AS42+CRONOGRAMA!AW42,CRONOGRAMA!AO42+CRONOGRAMA!AS42+CRONOGRAMA!AW42+AU60-AV60)</f>
        <v>0</v>
      </c>
      <c r="BO60" s="385">
        <v>0</v>
      </c>
      <c r="BP60" s="459" t="e">
        <f>BO60/BN60</f>
        <v>#DIV/0!</v>
      </c>
      <c r="BQ60" s="1180" t="str">
        <f t="shared" ref="BQ60:BQ64" si="74">+IF(BN60=BO60,"x",0)</f>
        <v>x</v>
      </c>
      <c r="BR60" s="1181">
        <f t="shared" ref="BR60:BR64" si="75">+IF(BQ60="x",0,IF(BO60&gt;0,"x",0))</f>
        <v>0</v>
      </c>
      <c r="BS60" s="1182">
        <f t="shared" ref="BS60:BS64" si="76">+IF(BQ60="x",0,IF(BR60="x",0,"x"))</f>
        <v>0</v>
      </c>
      <c r="BT60" s="2682"/>
      <c r="BU60" s="2683"/>
      <c r="BV60" s="2683"/>
      <c r="BW60" s="2683"/>
      <c r="BX60" s="2683"/>
      <c r="BY60" s="2683"/>
      <c r="BZ60" s="2683"/>
      <c r="CA60" s="2683"/>
      <c r="CB60" s="2684"/>
      <c r="CC60" s="408"/>
      <c r="CD60" s="2670"/>
      <c r="CE60" s="2670"/>
      <c r="CF60" s="1142"/>
      <c r="CG60" s="1143"/>
      <c r="CH60" s="1149"/>
      <c r="CI60" s="1145"/>
      <c r="CJ60" s="1146"/>
      <c r="CK60" s="1146"/>
      <c r="CL60" s="1146"/>
      <c r="CM60" s="2671"/>
      <c r="CN60" s="2671"/>
      <c r="CO60" s="2671"/>
      <c r="CP60" s="2671"/>
      <c r="CQ60" s="2671"/>
      <c r="CR60" s="2671"/>
      <c r="CS60" s="2671"/>
      <c r="CT60" s="2671"/>
      <c r="CU60" s="2671"/>
      <c r="CV60" s="408"/>
      <c r="CW60" s="2670"/>
      <c r="CX60" s="2670"/>
      <c r="CY60" s="1142"/>
      <c r="CZ60" s="1143"/>
      <c r="DA60" s="1149"/>
      <c r="DB60" s="1145"/>
      <c r="DC60" s="1146"/>
      <c r="DD60" s="1146"/>
      <c r="DE60" s="1146"/>
      <c r="DF60" s="2671"/>
      <c r="DG60" s="2671"/>
      <c r="DH60" s="2671"/>
      <c r="DI60" s="2671"/>
      <c r="DJ60" s="2671"/>
      <c r="DK60" s="2671"/>
      <c r="DL60" s="2671"/>
      <c r="DM60" s="2671"/>
      <c r="DN60" s="2671"/>
      <c r="DO60" s="408"/>
    </row>
    <row r="61" spans="1:119" ht="12.75" hidden="1" customHeight="1" x14ac:dyDescent="0.2">
      <c r="A61" s="408"/>
      <c r="B61" s="2664"/>
      <c r="C61" s="2665"/>
      <c r="D61" s="2665"/>
      <c r="E61" s="2666"/>
      <c r="F61" s="2680" t="str">
        <f t="shared" ref="F61:F64" si="77">F39</f>
        <v>5. Plateo</v>
      </c>
      <c r="G61" s="2681"/>
      <c r="H61" s="1179" t="str">
        <f>CRONOGRAMA!C43</f>
        <v>Has</v>
      </c>
      <c r="I61" s="457">
        <f>+CRONOGRAMA!E43+CRONOGRAMA!I43+CRONOGRAMA!M43</f>
        <v>0</v>
      </c>
      <c r="J61" s="385">
        <v>0</v>
      </c>
      <c r="K61" s="459" t="e">
        <f t="shared" ref="K61:K64" si="78">J61/I61</f>
        <v>#DIV/0!</v>
      </c>
      <c r="L61" s="1180" t="str">
        <f t="shared" ref="L61:L64" si="79">+IF(I61=J61,"x",0)</f>
        <v>x</v>
      </c>
      <c r="M61" s="1181">
        <f t="shared" ref="M61:M64" si="80">+IF(L61="x",0,IF(J61&gt;0,"x",0))</f>
        <v>0</v>
      </c>
      <c r="N61" s="1182">
        <f t="shared" ref="N61:N64" si="81">+IF(L61="x",0,IF(M61="x",0,"x"))</f>
        <v>0</v>
      </c>
      <c r="O61" s="2682"/>
      <c r="P61" s="2683"/>
      <c r="Q61" s="2683"/>
      <c r="R61" s="2683"/>
      <c r="S61" s="2683"/>
      <c r="T61" s="2683"/>
      <c r="U61" s="2683"/>
      <c r="V61" s="2683"/>
      <c r="W61" s="2684"/>
      <c r="X61" s="408"/>
      <c r="Y61" s="2680" t="str">
        <f t="shared" ref="Y61:Y79" si="82">Y39</f>
        <v>5. Plateo</v>
      </c>
      <c r="Z61" s="2681"/>
      <c r="AA61" s="1179" t="str">
        <f t="shared" ref="AA61:AA64" si="83">+AA39</f>
        <v>Has</v>
      </c>
      <c r="AB61" s="457">
        <f>IF((I61-J61)=0,CRONOGRAMA!Q43+CRONOGRAMA!U43+CRONOGRAMA!Y43,CRONOGRAMA!Q43+CRONOGRAMA!U43+CRONOGRAMA!Y43+SEGUIMIENTO!I61-SEGUIMIENTO!J61)</f>
        <v>0</v>
      </c>
      <c r="AC61" s="385">
        <v>0</v>
      </c>
      <c r="AD61" s="459" t="e">
        <f t="shared" ref="AD61:AD69" si="84">AC61/AB61</f>
        <v>#DIV/0!</v>
      </c>
      <c r="AE61" s="1180" t="str">
        <f t="shared" ref="AE61:AE64" si="85">+IF(AB61=AC61,"x",0)</f>
        <v>x</v>
      </c>
      <c r="AF61" s="1181">
        <f t="shared" ref="AF61:AF64" si="86">+IF(AE61="x",0,IF(AC61&gt;0,"x",0))</f>
        <v>0</v>
      </c>
      <c r="AG61" s="1182">
        <f t="shared" ref="AG61:AG64" si="87">+IF(AE61="x",0,IF(AF61="x",0,"x"))</f>
        <v>0</v>
      </c>
      <c r="AH61" s="2682"/>
      <c r="AI61" s="2683"/>
      <c r="AJ61" s="2683"/>
      <c r="AK61" s="2683"/>
      <c r="AL61" s="2683"/>
      <c r="AM61" s="2683"/>
      <c r="AN61" s="2683"/>
      <c r="AO61" s="2683"/>
      <c r="AP61" s="2684"/>
      <c r="AQ61" s="408"/>
      <c r="AR61" s="2680" t="str">
        <f t="shared" ref="AR61:AR79" si="88">AR39</f>
        <v>5. Plateo</v>
      </c>
      <c r="AS61" s="2681"/>
      <c r="AT61" s="1179" t="str">
        <f t="shared" ref="AT61:AT64" si="89">AA61</f>
        <v>Has</v>
      </c>
      <c r="AU61" s="457">
        <f>IF((AB61-AC61)=0,CRONOGRAMA!AC43+CRONOGRAMA!AG43+CRONOGRAMA!AK43,CRONOGRAMA!AC43+CRONOGRAMA!AG43+CRONOGRAMA!AK43+SEGUIMIENTO!AB61-SEGUIMIENTO!AC61)</f>
        <v>0</v>
      </c>
      <c r="AV61" s="385">
        <v>0</v>
      </c>
      <c r="AW61" s="459" t="e">
        <f t="shared" ref="AW61:AW69" si="90">AV61/AU61</f>
        <v>#DIV/0!</v>
      </c>
      <c r="AX61" s="1180" t="str">
        <f t="shared" ref="AX61:AX64" si="91">+IF(AU61=AV61,"x",0)</f>
        <v>x</v>
      </c>
      <c r="AY61" s="1181">
        <f t="shared" ref="AY61:AY64" si="92">+IF(AX61="x",0,IF(AV61&gt;0,"x",0))</f>
        <v>0</v>
      </c>
      <c r="AZ61" s="1182">
        <f t="shared" ref="AZ61:AZ64" si="93">+IF(AX61="x",0,IF(AY61="x",0,"x"))</f>
        <v>0</v>
      </c>
      <c r="BA61" s="2682"/>
      <c r="BB61" s="2683"/>
      <c r="BC61" s="2683"/>
      <c r="BD61" s="2683"/>
      <c r="BE61" s="2683"/>
      <c r="BF61" s="2683"/>
      <c r="BG61" s="2683"/>
      <c r="BH61" s="2683"/>
      <c r="BI61" s="2684"/>
      <c r="BJ61" s="408"/>
      <c r="BK61" s="2680" t="str">
        <f t="shared" ref="BK61:BK79" si="94">BK39</f>
        <v>5. Plateo</v>
      </c>
      <c r="BL61" s="2681"/>
      <c r="BM61" s="1179" t="str">
        <f>+BM39</f>
        <v>Has</v>
      </c>
      <c r="BN61" s="457">
        <f>IF((AU61-AV61)=0,CRONOGRAMA!AO43+CRONOGRAMA!AS43+CRONOGRAMA!AW43,CRONOGRAMA!AO43+CRONOGRAMA!AS43+CRONOGRAMA!AW43+AU61-AV61)</f>
        <v>0</v>
      </c>
      <c r="BO61" s="385">
        <v>0</v>
      </c>
      <c r="BP61" s="459" t="e">
        <f t="shared" ref="BP61:BP69" si="95">BO61/BN61</f>
        <v>#DIV/0!</v>
      </c>
      <c r="BQ61" s="1180" t="str">
        <f t="shared" si="74"/>
        <v>x</v>
      </c>
      <c r="BR61" s="1181">
        <f t="shared" si="75"/>
        <v>0</v>
      </c>
      <c r="BS61" s="1182">
        <f t="shared" si="76"/>
        <v>0</v>
      </c>
      <c r="BT61" s="2682"/>
      <c r="BU61" s="2683"/>
      <c r="BV61" s="2683"/>
      <c r="BW61" s="2683"/>
      <c r="BX61" s="2683"/>
      <c r="BY61" s="2683"/>
      <c r="BZ61" s="2683"/>
      <c r="CA61" s="2683"/>
      <c r="CB61" s="2684"/>
      <c r="CC61" s="408"/>
      <c r="CD61" s="2670"/>
      <c r="CE61" s="2670"/>
      <c r="CF61" s="1142"/>
      <c r="CG61" s="1143"/>
      <c r="CH61" s="1149"/>
      <c r="CI61" s="1145"/>
      <c r="CJ61" s="1146"/>
      <c r="CK61" s="1146"/>
      <c r="CL61" s="1146"/>
      <c r="CM61" s="2671"/>
      <c r="CN61" s="2671"/>
      <c r="CO61" s="2671"/>
      <c r="CP61" s="2671"/>
      <c r="CQ61" s="2671"/>
      <c r="CR61" s="2671"/>
      <c r="CS61" s="2671"/>
      <c r="CT61" s="2671"/>
      <c r="CU61" s="2671"/>
      <c r="CV61" s="408"/>
      <c r="CW61" s="2670"/>
      <c r="CX61" s="2670"/>
      <c r="CY61" s="1142"/>
      <c r="CZ61" s="1143"/>
      <c r="DA61" s="1149"/>
      <c r="DB61" s="1145"/>
      <c r="DC61" s="1146"/>
      <c r="DD61" s="1146"/>
      <c r="DE61" s="1146"/>
      <c r="DF61" s="2671"/>
      <c r="DG61" s="2671"/>
      <c r="DH61" s="2671"/>
      <c r="DI61" s="2671"/>
      <c r="DJ61" s="2671"/>
      <c r="DK61" s="2671"/>
      <c r="DL61" s="2671"/>
      <c r="DM61" s="2671"/>
      <c r="DN61" s="2671"/>
      <c r="DO61" s="408"/>
    </row>
    <row r="62" spans="1:119" ht="12.75" hidden="1" customHeight="1" x14ac:dyDescent="0.2">
      <c r="A62" s="408"/>
      <c r="B62" s="2664"/>
      <c r="C62" s="2665"/>
      <c r="D62" s="2665"/>
      <c r="E62" s="2666"/>
      <c r="F62" s="2680" t="str">
        <f t="shared" si="77"/>
        <v>6. Fertilización y control fitosanitario</v>
      </c>
      <c r="G62" s="2681"/>
      <c r="H62" s="1179" t="str">
        <f>CRONOGRAMA!C44</f>
        <v>Has</v>
      </c>
      <c r="I62" s="457">
        <f>+CRONOGRAMA!E44+CRONOGRAMA!I44+CRONOGRAMA!M44</f>
        <v>0</v>
      </c>
      <c r="J62" s="385">
        <v>0</v>
      </c>
      <c r="K62" s="459" t="e">
        <f t="shared" si="78"/>
        <v>#DIV/0!</v>
      </c>
      <c r="L62" s="1180" t="str">
        <f t="shared" si="79"/>
        <v>x</v>
      </c>
      <c r="M62" s="1181">
        <f t="shared" si="80"/>
        <v>0</v>
      </c>
      <c r="N62" s="1182">
        <f t="shared" si="81"/>
        <v>0</v>
      </c>
      <c r="O62" s="2682"/>
      <c r="P62" s="2683"/>
      <c r="Q62" s="2683"/>
      <c r="R62" s="2683"/>
      <c r="S62" s="2683"/>
      <c r="T62" s="2683"/>
      <c r="U62" s="2683"/>
      <c r="V62" s="2683"/>
      <c r="W62" s="2684"/>
      <c r="X62" s="408"/>
      <c r="Y62" s="2680" t="str">
        <f t="shared" si="82"/>
        <v>6. Fertilización y control fitosanitario</v>
      </c>
      <c r="Z62" s="2681"/>
      <c r="AA62" s="1179" t="str">
        <f t="shared" si="83"/>
        <v>Has</v>
      </c>
      <c r="AB62" s="457">
        <f>IF((I62-J62)=0,CRONOGRAMA!Q44+CRONOGRAMA!U44+CRONOGRAMA!Y44,CRONOGRAMA!Q44+CRONOGRAMA!U44+CRONOGRAMA!Y44+SEGUIMIENTO!I62-SEGUIMIENTO!J62)</f>
        <v>0</v>
      </c>
      <c r="AC62" s="385">
        <v>0</v>
      </c>
      <c r="AD62" s="459" t="e">
        <f t="shared" si="84"/>
        <v>#DIV/0!</v>
      </c>
      <c r="AE62" s="1180" t="str">
        <f t="shared" si="85"/>
        <v>x</v>
      </c>
      <c r="AF62" s="1181">
        <f t="shared" si="86"/>
        <v>0</v>
      </c>
      <c r="AG62" s="1182">
        <f t="shared" si="87"/>
        <v>0</v>
      </c>
      <c r="AH62" s="2682"/>
      <c r="AI62" s="2683"/>
      <c r="AJ62" s="2683"/>
      <c r="AK62" s="2683"/>
      <c r="AL62" s="2683"/>
      <c r="AM62" s="2683"/>
      <c r="AN62" s="2683"/>
      <c r="AO62" s="2683"/>
      <c r="AP62" s="2684"/>
      <c r="AQ62" s="408"/>
      <c r="AR62" s="2680" t="str">
        <f t="shared" si="88"/>
        <v>6. Fertilización y control fitosanitario</v>
      </c>
      <c r="AS62" s="2681"/>
      <c r="AT62" s="1179" t="str">
        <f t="shared" si="89"/>
        <v>Has</v>
      </c>
      <c r="AU62" s="457">
        <f>IF((AB62-AC62)=0,CRONOGRAMA!AC44+CRONOGRAMA!AG44+CRONOGRAMA!AK44,CRONOGRAMA!AC44+CRONOGRAMA!AG44+CRONOGRAMA!AK44+SEGUIMIENTO!AB62-SEGUIMIENTO!AC62)</f>
        <v>0</v>
      </c>
      <c r="AV62" s="385">
        <v>0</v>
      </c>
      <c r="AW62" s="459" t="e">
        <f t="shared" si="90"/>
        <v>#DIV/0!</v>
      </c>
      <c r="AX62" s="1180" t="str">
        <f t="shared" si="91"/>
        <v>x</v>
      </c>
      <c r="AY62" s="1181">
        <f t="shared" si="92"/>
        <v>0</v>
      </c>
      <c r="AZ62" s="1182">
        <f t="shared" si="93"/>
        <v>0</v>
      </c>
      <c r="BA62" s="2682"/>
      <c r="BB62" s="2683"/>
      <c r="BC62" s="2683"/>
      <c r="BD62" s="2683"/>
      <c r="BE62" s="2683"/>
      <c r="BF62" s="2683"/>
      <c r="BG62" s="2683"/>
      <c r="BH62" s="2683"/>
      <c r="BI62" s="2684"/>
      <c r="BJ62" s="408"/>
      <c r="BK62" s="2680" t="str">
        <f t="shared" si="94"/>
        <v>6. Fertilización y control fitosanitario</v>
      </c>
      <c r="BL62" s="2681"/>
      <c r="BM62" s="1179" t="str">
        <f>+BM40</f>
        <v>Has</v>
      </c>
      <c r="BN62" s="457">
        <f>IF((AU62-AV62)=0,CRONOGRAMA!AO44+CRONOGRAMA!AS44+CRONOGRAMA!AW44,CRONOGRAMA!AO44+CRONOGRAMA!AS44+CRONOGRAMA!AW44+AU62-AV62)</f>
        <v>0</v>
      </c>
      <c r="BO62" s="385">
        <v>0</v>
      </c>
      <c r="BP62" s="459" t="e">
        <f t="shared" si="95"/>
        <v>#DIV/0!</v>
      </c>
      <c r="BQ62" s="1180" t="str">
        <f t="shared" si="74"/>
        <v>x</v>
      </c>
      <c r="BR62" s="1181">
        <f t="shared" si="75"/>
        <v>0</v>
      </c>
      <c r="BS62" s="1182">
        <f t="shared" si="76"/>
        <v>0</v>
      </c>
      <c r="BT62" s="2682"/>
      <c r="BU62" s="2683"/>
      <c r="BV62" s="2683"/>
      <c r="BW62" s="2683"/>
      <c r="BX62" s="2683"/>
      <c r="BY62" s="2683"/>
      <c r="BZ62" s="2683"/>
      <c r="CA62" s="2683"/>
      <c r="CB62" s="2684"/>
      <c r="CC62" s="408"/>
      <c r="CD62" s="2670"/>
      <c r="CE62" s="2670"/>
      <c r="CF62" s="1142"/>
      <c r="CG62" s="1143"/>
      <c r="CH62" s="1149"/>
      <c r="CI62" s="1145"/>
      <c r="CJ62" s="1146"/>
      <c r="CK62" s="1146"/>
      <c r="CL62" s="1146"/>
      <c r="CM62" s="2671"/>
      <c r="CN62" s="2671"/>
      <c r="CO62" s="2671"/>
      <c r="CP62" s="2671"/>
      <c r="CQ62" s="2671"/>
      <c r="CR62" s="2671"/>
      <c r="CS62" s="2671"/>
      <c r="CT62" s="2671"/>
      <c r="CU62" s="2671"/>
      <c r="CV62" s="408"/>
      <c r="CW62" s="2670"/>
      <c r="CX62" s="2670"/>
      <c r="CY62" s="1142"/>
      <c r="CZ62" s="1143"/>
      <c r="DA62" s="1149"/>
      <c r="DB62" s="1145"/>
      <c r="DC62" s="1146"/>
      <c r="DD62" s="1146"/>
      <c r="DE62" s="1146"/>
      <c r="DF62" s="2671"/>
      <c r="DG62" s="2671"/>
      <c r="DH62" s="2671"/>
      <c r="DI62" s="2671"/>
      <c r="DJ62" s="2671"/>
      <c r="DK62" s="2671"/>
      <c r="DL62" s="2671"/>
      <c r="DM62" s="2671"/>
      <c r="DN62" s="2671"/>
      <c r="DO62" s="408"/>
    </row>
    <row r="63" spans="1:119" ht="12.75" hidden="1" customHeight="1" x14ac:dyDescent="0.2">
      <c r="A63" s="408"/>
      <c r="B63" s="2664"/>
      <c r="C63" s="2665"/>
      <c r="D63" s="2665"/>
      <c r="E63" s="2666"/>
      <c r="F63" s="2680" t="str">
        <f t="shared" si="77"/>
        <v>7. Reposición (material vegetal)</v>
      </c>
      <c r="G63" s="2681"/>
      <c r="H63" s="1179" t="str">
        <f>CRONOGRAMA!C45</f>
        <v>Plántulas</v>
      </c>
      <c r="I63" s="457">
        <f>+CRONOGRAMA!E45+CRONOGRAMA!I45+CRONOGRAMA!M45</f>
        <v>0</v>
      </c>
      <c r="J63" s="385">
        <v>0</v>
      </c>
      <c r="K63" s="459" t="e">
        <f t="shared" si="78"/>
        <v>#DIV/0!</v>
      </c>
      <c r="L63" s="1180" t="str">
        <f t="shared" si="79"/>
        <v>x</v>
      </c>
      <c r="M63" s="1181">
        <f t="shared" si="80"/>
        <v>0</v>
      </c>
      <c r="N63" s="1182">
        <f t="shared" si="81"/>
        <v>0</v>
      </c>
      <c r="O63" s="2682"/>
      <c r="P63" s="2683"/>
      <c r="Q63" s="2683"/>
      <c r="R63" s="2683"/>
      <c r="S63" s="2683"/>
      <c r="T63" s="2683"/>
      <c r="U63" s="2683"/>
      <c r="V63" s="2683"/>
      <c r="W63" s="2684"/>
      <c r="X63" s="408"/>
      <c r="Y63" s="2680" t="str">
        <f t="shared" si="82"/>
        <v>7. Reposición (material vegetal)</v>
      </c>
      <c r="Z63" s="2681"/>
      <c r="AA63" s="1179" t="str">
        <f t="shared" si="83"/>
        <v>Plántulas</v>
      </c>
      <c r="AB63" s="457">
        <f>IF((I63-J63)=0,CRONOGRAMA!Q45+CRONOGRAMA!U45+CRONOGRAMA!Y45,CRONOGRAMA!Q45+CRONOGRAMA!U45+CRONOGRAMA!Y45+SEGUIMIENTO!I63-SEGUIMIENTO!J63)</f>
        <v>0</v>
      </c>
      <c r="AC63" s="385">
        <v>0</v>
      </c>
      <c r="AD63" s="459" t="e">
        <f t="shared" si="84"/>
        <v>#DIV/0!</v>
      </c>
      <c r="AE63" s="1180" t="str">
        <f t="shared" si="85"/>
        <v>x</v>
      </c>
      <c r="AF63" s="1181">
        <f t="shared" si="86"/>
        <v>0</v>
      </c>
      <c r="AG63" s="1182">
        <f t="shared" si="87"/>
        <v>0</v>
      </c>
      <c r="AH63" s="2682"/>
      <c r="AI63" s="2683"/>
      <c r="AJ63" s="2683"/>
      <c r="AK63" s="2683"/>
      <c r="AL63" s="2683"/>
      <c r="AM63" s="2683"/>
      <c r="AN63" s="2683"/>
      <c r="AO63" s="2683"/>
      <c r="AP63" s="2684"/>
      <c r="AQ63" s="408"/>
      <c r="AR63" s="2680" t="str">
        <f t="shared" si="88"/>
        <v>7. Reposición (material vegetal)</v>
      </c>
      <c r="AS63" s="2681"/>
      <c r="AT63" s="1179" t="str">
        <f t="shared" si="89"/>
        <v>Plántulas</v>
      </c>
      <c r="AU63" s="457">
        <f>IF((AB63-AC63)=0,CRONOGRAMA!AC45+CRONOGRAMA!AG45+CRONOGRAMA!AK45,CRONOGRAMA!AC45+CRONOGRAMA!AG45+CRONOGRAMA!AK45+SEGUIMIENTO!AB63-SEGUIMIENTO!AC63)</f>
        <v>0</v>
      </c>
      <c r="AV63" s="385">
        <v>0</v>
      </c>
      <c r="AW63" s="459" t="e">
        <f t="shared" si="90"/>
        <v>#DIV/0!</v>
      </c>
      <c r="AX63" s="1180" t="str">
        <f t="shared" si="91"/>
        <v>x</v>
      </c>
      <c r="AY63" s="1181">
        <f t="shared" si="92"/>
        <v>0</v>
      </c>
      <c r="AZ63" s="1182">
        <f t="shared" si="93"/>
        <v>0</v>
      </c>
      <c r="BA63" s="2682"/>
      <c r="BB63" s="2683"/>
      <c r="BC63" s="2683"/>
      <c r="BD63" s="2683"/>
      <c r="BE63" s="2683"/>
      <c r="BF63" s="2683"/>
      <c r="BG63" s="2683"/>
      <c r="BH63" s="2683"/>
      <c r="BI63" s="2684"/>
      <c r="BJ63" s="408"/>
      <c r="BK63" s="2680" t="str">
        <f t="shared" si="94"/>
        <v>7. Reposición (material vegetal)</v>
      </c>
      <c r="BL63" s="2681"/>
      <c r="BM63" s="1179" t="str">
        <f t="shared" ref="BM63:BM64" si="96">+BM41</f>
        <v>Plántulas</v>
      </c>
      <c r="BN63" s="457">
        <f>IF((AU63-AV63)=0,CRONOGRAMA!AO45+CRONOGRAMA!AS45+CRONOGRAMA!AW45,CRONOGRAMA!AO45+CRONOGRAMA!AS45+CRONOGRAMA!AW45+AU63-AV63)</f>
        <v>0</v>
      </c>
      <c r="BO63" s="385">
        <v>0</v>
      </c>
      <c r="BP63" s="459" t="e">
        <f t="shared" si="95"/>
        <v>#DIV/0!</v>
      </c>
      <c r="BQ63" s="1180" t="str">
        <f t="shared" si="74"/>
        <v>x</v>
      </c>
      <c r="BR63" s="1181">
        <f t="shared" si="75"/>
        <v>0</v>
      </c>
      <c r="BS63" s="1182">
        <f t="shared" si="76"/>
        <v>0</v>
      </c>
      <c r="BT63" s="2682"/>
      <c r="BU63" s="2683"/>
      <c r="BV63" s="2683"/>
      <c r="BW63" s="2683"/>
      <c r="BX63" s="2683"/>
      <c r="BY63" s="2683"/>
      <c r="BZ63" s="2683"/>
      <c r="CA63" s="2683"/>
      <c r="CB63" s="2684"/>
      <c r="CC63" s="408"/>
      <c r="CD63" s="2670"/>
      <c r="CE63" s="2670"/>
      <c r="CF63" s="1142"/>
      <c r="CG63" s="1143"/>
      <c r="CH63" s="1149"/>
      <c r="CI63" s="1145"/>
      <c r="CJ63" s="1146"/>
      <c r="CK63" s="1146"/>
      <c r="CL63" s="1146"/>
      <c r="CM63" s="2671"/>
      <c r="CN63" s="2671"/>
      <c r="CO63" s="2671"/>
      <c r="CP63" s="2671"/>
      <c r="CQ63" s="2671"/>
      <c r="CR63" s="2671"/>
      <c r="CS63" s="2671"/>
      <c r="CT63" s="2671"/>
      <c r="CU63" s="2671"/>
      <c r="CV63" s="408"/>
      <c r="CW63" s="2670"/>
      <c r="CX63" s="2670"/>
      <c r="CY63" s="1142"/>
      <c r="CZ63" s="1143"/>
      <c r="DA63" s="1149"/>
      <c r="DB63" s="1145"/>
      <c r="DC63" s="1146"/>
      <c r="DD63" s="1146"/>
      <c r="DE63" s="1146"/>
      <c r="DF63" s="2671"/>
      <c r="DG63" s="2671"/>
      <c r="DH63" s="2671"/>
      <c r="DI63" s="2671"/>
      <c r="DJ63" s="2671"/>
      <c r="DK63" s="2671"/>
      <c r="DL63" s="2671"/>
      <c r="DM63" s="2671"/>
      <c r="DN63" s="2671"/>
      <c r="DO63" s="408"/>
    </row>
    <row r="64" spans="1:119" ht="13.5" hidden="1" customHeight="1" thickBot="1" x14ac:dyDescent="0.25">
      <c r="A64" s="408"/>
      <c r="B64" s="2664"/>
      <c r="C64" s="2665"/>
      <c r="D64" s="2665"/>
      <c r="E64" s="2666"/>
      <c r="F64" s="2680" t="str">
        <f t="shared" si="77"/>
        <v>8. Pago de mano de obra</v>
      </c>
      <c r="G64" s="2681"/>
      <c r="H64" s="1179" t="str">
        <f>CRONOGRAMA!C46</f>
        <v>$</v>
      </c>
      <c r="I64" s="457">
        <f>+CRONOGRAMA!E46+CRONOGRAMA!I46+CRONOGRAMA!M46</f>
        <v>0</v>
      </c>
      <c r="J64" s="385"/>
      <c r="K64" s="459" t="e">
        <f t="shared" si="78"/>
        <v>#DIV/0!</v>
      </c>
      <c r="L64" s="1212" t="str">
        <f t="shared" si="79"/>
        <v>x</v>
      </c>
      <c r="M64" s="1213">
        <f t="shared" si="80"/>
        <v>0</v>
      </c>
      <c r="N64" s="1214">
        <f t="shared" si="81"/>
        <v>0</v>
      </c>
      <c r="O64" s="2682"/>
      <c r="P64" s="2683"/>
      <c r="Q64" s="2683"/>
      <c r="R64" s="2683"/>
      <c r="S64" s="2683"/>
      <c r="T64" s="2683"/>
      <c r="U64" s="2683"/>
      <c r="V64" s="2683"/>
      <c r="W64" s="2684"/>
      <c r="X64" s="408"/>
      <c r="Y64" s="2680" t="str">
        <f t="shared" si="82"/>
        <v>8. Pago de mano de obra</v>
      </c>
      <c r="Z64" s="2681"/>
      <c r="AA64" s="1179" t="str">
        <f t="shared" si="83"/>
        <v>$</v>
      </c>
      <c r="AB64" s="457">
        <f>IF((I64-J64)=0,CRONOGRAMA!Q46+CRONOGRAMA!U46+CRONOGRAMA!Y46,CRONOGRAMA!Q46+CRONOGRAMA!U46+CRONOGRAMA!Y46+SEGUIMIENTO!I64-SEGUIMIENTO!J64)</f>
        <v>0</v>
      </c>
      <c r="AC64" s="385"/>
      <c r="AD64" s="459" t="e">
        <f t="shared" si="84"/>
        <v>#DIV/0!</v>
      </c>
      <c r="AE64" s="1212" t="str">
        <f t="shared" si="85"/>
        <v>x</v>
      </c>
      <c r="AF64" s="1213">
        <f t="shared" si="86"/>
        <v>0</v>
      </c>
      <c r="AG64" s="1214">
        <f t="shared" si="87"/>
        <v>0</v>
      </c>
      <c r="AH64" s="2682"/>
      <c r="AI64" s="2683"/>
      <c r="AJ64" s="2683"/>
      <c r="AK64" s="2683"/>
      <c r="AL64" s="2683"/>
      <c r="AM64" s="2683"/>
      <c r="AN64" s="2683"/>
      <c r="AO64" s="2683"/>
      <c r="AP64" s="2684"/>
      <c r="AQ64" s="408"/>
      <c r="AR64" s="2680" t="str">
        <f t="shared" si="88"/>
        <v>8. Pago de mano de obra</v>
      </c>
      <c r="AS64" s="2681"/>
      <c r="AT64" s="1179" t="str">
        <f t="shared" si="89"/>
        <v>$</v>
      </c>
      <c r="AU64" s="457">
        <f>IF((AB64-AC64)=0,CRONOGRAMA!AC46+CRONOGRAMA!AG46+CRONOGRAMA!AK46,CRONOGRAMA!AC46+CRONOGRAMA!AG46+CRONOGRAMA!AK46+SEGUIMIENTO!AB64-SEGUIMIENTO!AC64)</f>
        <v>0</v>
      </c>
      <c r="AV64" s="385"/>
      <c r="AW64" s="459" t="e">
        <f t="shared" si="90"/>
        <v>#DIV/0!</v>
      </c>
      <c r="AX64" s="1212" t="str">
        <f t="shared" si="91"/>
        <v>x</v>
      </c>
      <c r="AY64" s="1213">
        <f t="shared" si="92"/>
        <v>0</v>
      </c>
      <c r="AZ64" s="1214">
        <f t="shared" si="93"/>
        <v>0</v>
      </c>
      <c r="BA64" s="2682"/>
      <c r="BB64" s="2683"/>
      <c r="BC64" s="2683"/>
      <c r="BD64" s="2683"/>
      <c r="BE64" s="2683"/>
      <c r="BF64" s="2683"/>
      <c r="BG64" s="2683"/>
      <c r="BH64" s="2683"/>
      <c r="BI64" s="2684"/>
      <c r="BJ64" s="408"/>
      <c r="BK64" s="2680" t="str">
        <f t="shared" si="94"/>
        <v>8. Pago de mano de obra</v>
      </c>
      <c r="BL64" s="2681"/>
      <c r="BM64" s="1179" t="str">
        <f t="shared" si="96"/>
        <v>$</v>
      </c>
      <c r="BN64" s="457">
        <f>IF((AU64-AV64)=0,CRONOGRAMA!AO46+CRONOGRAMA!AS46+CRONOGRAMA!AW46,CRONOGRAMA!AO46+CRONOGRAMA!AS46+CRONOGRAMA!AW46+AU64-AV64)</f>
        <v>0</v>
      </c>
      <c r="BO64" s="385"/>
      <c r="BP64" s="459" t="e">
        <f t="shared" si="95"/>
        <v>#DIV/0!</v>
      </c>
      <c r="BQ64" s="1212" t="str">
        <f t="shared" si="74"/>
        <v>x</v>
      </c>
      <c r="BR64" s="1213">
        <f t="shared" si="75"/>
        <v>0</v>
      </c>
      <c r="BS64" s="1214">
        <f t="shared" si="76"/>
        <v>0</v>
      </c>
      <c r="BT64" s="2682"/>
      <c r="BU64" s="2683"/>
      <c r="BV64" s="2683"/>
      <c r="BW64" s="2683"/>
      <c r="BX64" s="2683"/>
      <c r="BY64" s="2683"/>
      <c r="BZ64" s="2683"/>
      <c r="CA64" s="2683"/>
      <c r="CB64" s="2684"/>
      <c r="CC64" s="408"/>
      <c r="CD64" s="2670"/>
      <c r="CE64" s="2670"/>
      <c r="CF64" s="1142"/>
      <c r="CG64" s="1143"/>
      <c r="CH64" s="1149"/>
      <c r="CI64" s="1145"/>
      <c r="CJ64" s="1146"/>
      <c r="CK64" s="1146"/>
      <c r="CL64" s="1146"/>
      <c r="CM64" s="2671"/>
      <c r="CN64" s="2671"/>
      <c r="CO64" s="2671"/>
      <c r="CP64" s="2671"/>
      <c r="CQ64" s="2671"/>
      <c r="CR64" s="2671"/>
      <c r="CS64" s="2671"/>
      <c r="CT64" s="2671"/>
      <c r="CU64" s="2671"/>
      <c r="CV64" s="408"/>
      <c r="CW64" s="2670"/>
      <c r="CX64" s="2670"/>
      <c r="CY64" s="1142"/>
      <c r="CZ64" s="1143"/>
      <c r="DA64" s="1149"/>
      <c r="DB64" s="1145"/>
      <c r="DC64" s="1146"/>
      <c r="DD64" s="1146"/>
      <c r="DE64" s="1146"/>
      <c r="DF64" s="2671"/>
      <c r="DG64" s="2671"/>
      <c r="DH64" s="2671"/>
      <c r="DI64" s="2671"/>
      <c r="DJ64" s="2671"/>
      <c r="DK64" s="2671"/>
      <c r="DL64" s="2671"/>
      <c r="DM64" s="2671"/>
      <c r="DN64" s="2671"/>
      <c r="DO64" s="408"/>
    </row>
    <row r="65" spans="1:119" ht="0.6" hidden="1" customHeight="1" thickTop="1" thickBot="1" x14ac:dyDescent="0.25">
      <c r="A65" s="408"/>
      <c r="B65" s="2664"/>
      <c r="C65" s="2665"/>
      <c r="D65" s="2665"/>
      <c r="E65" s="2666"/>
      <c r="F65" s="2680"/>
      <c r="G65" s="2681"/>
      <c r="H65" s="456"/>
      <c r="I65" s="457">
        <f>+CRONOGRAMA!E47+CRONOGRAMA!I47+CRONOGRAMA!M47</f>
        <v>0</v>
      </c>
      <c r="J65" s="385"/>
      <c r="K65" s="459"/>
      <c r="L65" s="1205"/>
      <c r="M65" s="1206"/>
      <c r="N65" s="1207"/>
      <c r="O65" s="2682"/>
      <c r="P65" s="2683"/>
      <c r="Q65" s="2683"/>
      <c r="R65" s="2683"/>
      <c r="S65" s="2683"/>
      <c r="T65" s="2683"/>
      <c r="U65" s="2683"/>
      <c r="V65" s="2683"/>
      <c r="W65" s="2684"/>
      <c r="X65" s="408"/>
      <c r="Y65" s="2680">
        <f t="shared" si="82"/>
        <v>0</v>
      </c>
      <c r="Z65" s="2681"/>
      <c r="AA65" s="456">
        <f t="shared" ref="AA65:AA73" si="97">+AA43</f>
        <v>0</v>
      </c>
      <c r="AB65" s="457">
        <f>I65</f>
        <v>0</v>
      </c>
      <c r="AC65" s="385">
        <v>0</v>
      </c>
      <c r="AD65" s="459" t="e">
        <f t="shared" si="84"/>
        <v>#DIV/0!</v>
      </c>
      <c r="AE65" s="1205"/>
      <c r="AF65" s="1206"/>
      <c r="AG65" s="1207"/>
      <c r="AH65" s="2682"/>
      <c r="AI65" s="2683"/>
      <c r="AJ65" s="2683"/>
      <c r="AK65" s="2683"/>
      <c r="AL65" s="2683"/>
      <c r="AM65" s="2683"/>
      <c r="AN65" s="2683"/>
      <c r="AO65" s="2683"/>
      <c r="AP65" s="2684"/>
      <c r="AQ65" s="408"/>
      <c r="AR65" s="2680">
        <f t="shared" si="88"/>
        <v>0</v>
      </c>
      <c r="AS65" s="2681"/>
      <c r="AT65" s="456">
        <f t="shared" ref="AT65:AT73" si="98">+AT43</f>
        <v>0</v>
      </c>
      <c r="AU65" s="457">
        <f>AB65</f>
        <v>0</v>
      </c>
      <c r="AV65" s="385">
        <v>0</v>
      </c>
      <c r="AW65" s="459" t="e">
        <f t="shared" si="90"/>
        <v>#DIV/0!</v>
      </c>
      <c r="AX65" s="1205"/>
      <c r="AY65" s="1206"/>
      <c r="AZ65" s="1207"/>
      <c r="BA65" s="2682"/>
      <c r="BB65" s="2683"/>
      <c r="BC65" s="2683"/>
      <c r="BD65" s="2683"/>
      <c r="BE65" s="2683"/>
      <c r="BF65" s="2683"/>
      <c r="BG65" s="2683"/>
      <c r="BH65" s="2683"/>
      <c r="BI65" s="2684"/>
      <c r="BJ65" s="408"/>
      <c r="BK65" s="2680">
        <f t="shared" si="94"/>
        <v>0</v>
      </c>
      <c r="BL65" s="2681"/>
      <c r="BM65" s="456">
        <f t="shared" ref="BM65:BM73" si="99">+BM43</f>
        <v>0</v>
      </c>
      <c r="BN65" s="457">
        <f>AU65</f>
        <v>0</v>
      </c>
      <c r="BO65" s="385">
        <v>0</v>
      </c>
      <c r="BP65" s="459" t="e">
        <f t="shared" si="95"/>
        <v>#DIV/0!</v>
      </c>
      <c r="BQ65" s="1205"/>
      <c r="BR65" s="1206"/>
      <c r="BS65" s="1207"/>
      <c r="BT65" s="2682"/>
      <c r="BU65" s="2683"/>
      <c r="BV65" s="2683"/>
      <c r="BW65" s="2683"/>
      <c r="BX65" s="2683"/>
      <c r="BY65" s="2683"/>
      <c r="BZ65" s="2683"/>
      <c r="CA65" s="2683"/>
      <c r="CB65" s="2684"/>
      <c r="CC65" s="408"/>
      <c r="CD65" s="2670"/>
      <c r="CE65" s="2670"/>
      <c r="CF65" s="1142"/>
      <c r="CG65" s="1143"/>
      <c r="CH65" s="1149"/>
      <c r="CI65" s="1145"/>
      <c r="CJ65" s="1146"/>
      <c r="CK65" s="1146"/>
      <c r="CL65" s="1146"/>
      <c r="CM65" s="2671"/>
      <c r="CN65" s="2671"/>
      <c r="CO65" s="2671"/>
      <c r="CP65" s="2671"/>
      <c r="CQ65" s="2671"/>
      <c r="CR65" s="2671"/>
      <c r="CS65" s="2671"/>
      <c r="CT65" s="2671"/>
      <c r="CU65" s="2671"/>
      <c r="CV65" s="408"/>
      <c r="CW65" s="2670"/>
      <c r="CX65" s="2670"/>
      <c r="CY65" s="1142"/>
      <c r="CZ65" s="1143"/>
      <c r="DA65" s="1149"/>
      <c r="DB65" s="1145"/>
      <c r="DC65" s="1146"/>
      <c r="DD65" s="1146"/>
      <c r="DE65" s="1146"/>
      <c r="DF65" s="2671"/>
      <c r="DG65" s="2671"/>
      <c r="DH65" s="2671"/>
      <c r="DI65" s="2671"/>
      <c r="DJ65" s="2671"/>
      <c r="DK65" s="2671"/>
      <c r="DL65" s="2671"/>
      <c r="DM65" s="2671"/>
      <c r="DN65" s="2671"/>
      <c r="DO65" s="408"/>
    </row>
    <row r="66" spans="1:119" ht="0.6" hidden="1" customHeight="1" thickTop="1" thickBot="1" x14ac:dyDescent="0.25">
      <c r="A66" s="408"/>
      <c r="B66" s="2664"/>
      <c r="C66" s="2665"/>
      <c r="D66" s="2665"/>
      <c r="E66" s="2666"/>
      <c r="F66" s="2680"/>
      <c r="G66" s="2681"/>
      <c r="H66" s="456"/>
      <c r="I66" s="457">
        <f>+CRONOGRAMA!E48+CRONOGRAMA!I48+CRONOGRAMA!M48</f>
        <v>0</v>
      </c>
      <c r="J66" s="385"/>
      <c r="K66" s="459"/>
      <c r="L66" s="1205"/>
      <c r="M66" s="1206"/>
      <c r="N66" s="1207"/>
      <c r="O66" s="2682"/>
      <c r="P66" s="2683"/>
      <c r="Q66" s="2683"/>
      <c r="R66" s="2683"/>
      <c r="S66" s="2683"/>
      <c r="T66" s="2683"/>
      <c r="U66" s="2683"/>
      <c r="V66" s="2683"/>
      <c r="W66" s="2684"/>
      <c r="X66" s="408"/>
      <c r="Y66" s="2680">
        <f t="shared" si="82"/>
        <v>0</v>
      </c>
      <c r="Z66" s="2681"/>
      <c r="AA66" s="456">
        <f t="shared" si="97"/>
        <v>0</v>
      </c>
      <c r="AB66" s="457">
        <f t="shared" ref="AB66:AB69" si="100">I66</f>
        <v>0</v>
      </c>
      <c r="AC66" s="385">
        <v>0</v>
      </c>
      <c r="AD66" s="459" t="e">
        <f t="shared" si="84"/>
        <v>#DIV/0!</v>
      </c>
      <c r="AE66" s="1205"/>
      <c r="AF66" s="1206"/>
      <c r="AG66" s="1207"/>
      <c r="AH66" s="2682"/>
      <c r="AI66" s="2683"/>
      <c r="AJ66" s="2683"/>
      <c r="AK66" s="2683"/>
      <c r="AL66" s="2683"/>
      <c r="AM66" s="2683"/>
      <c r="AN66" s="2683"/>
      <c r="AO66" s="2683"/>
      <c r="AP66" s="2684"/>
      <c r="AQ66" s="408"/>
      <c r="AR66" s="2680">
        <f t="shared" si="88"/>
        <v>0</v>
      </c>
      <c r="AS66" s="2681"/>
      <c r="AT66" s="456">
        <f t="shared" si="98"/>
        <v>0</v>
      </c>
      <c r="AU66" s="457">
        <f t="shared" ref="AU66" si="101">AB66</f>
        <v>0</v>
      </c>
      <c r="AV66" s="385">
        <v>0</v>
      </c>
      <c r="AW66" s="459" t="e">
        <f t="shared" si="90"/>
        <v>#DIV/0!</v>
      </c>
      <c r="AX66" s="1205"/>
      <c r="AY66" s="1206"/>
      <c r="AZ66" s="1207"/>
      <c r="BA66" s="2682"/>
      <c r="BB66" s="2683"/>
      <c r="BC66" s="2683"/>
      <c r="BD66" s="2683"/>
      <c r="BE66" s="2683"/>
      <c r="BF66" s="2683"/>
      <c r="BG66" s="2683"/>
      <c r="BH66" s="2683"/>
      <c r="BI66" s="2684"/>
      <c r="BJ66" s="408"/>
      <c r="BK66" s="2680">
        <f t="shared" si="94"/>
        <v>0</v>
      </c>
      <c r="BL66" s="2681"/>
      <c r="BM66" s="456">
        <f t="shared" si="99"/>
        <v>0</v>
      </c>
      <c r="BN66" s="457">
        <f t="shared" ref="BN66" si="102">AU66</f>
        <v>0</v>
      </c>
      <c r="BO66" s="385">
        <v>0</v>
      </c>
      <c r="BP66" s="459" t="e">
        <f t="shared" si="95"/>
        <v>#DIV/0!</v>
      </c>
      <c r="BQ66" s="1205"/>
      <c r="BR66" s="1206"/>
      <c r="BS66" s="1207"/>
      <c r="BT66" s="2682"/>
      <c r="BU66" s="2683"/>
      <c r="BV66" s="2683"/>
      <c r="BW66" s="2683"/>
      <c r="BX66" s="2683"/>
      <c r="BY66" s="2683"/>
      <c r="BZ66" s="2683"/>
      <c r="CA66" s="2683"/>
      <c r="CB66" s="2684"/>
      <c r="CC66" s="408"/>
      <c r="CD66" s="2670"/>
      <c r="CE66" s="2670"/>
      <c r="CF66" s="1142"/>
      <c r="CG66" s="1143"/>
      <c r="CH66" s="1149"/>
      <c r="CI66" s="1145"/>
      <c r="CJ66" s="1146"/>
      <c r="CK66" s="1146"/>
      <c r="CL66" s="1146"/>
      <c r="CM66" s="2671"/>
      <c r="CN66" s="2671"/>
      <c r="CO66" s="2671"/>
      <c r="CP66" s="2671"/>
      <c r="CQ66" s="2671"/>
      <c r="CR66" s="2671"/>
      <c r="CS66" s="2671"/>
      <c r="CT66" s="2671"/>
      <c r="CU66" s="2671"/>
      <c r="CV66" s="408"/>
      <c r="CW66" s="2670"/>
      <c r="CX66" s="2670"/>
      <c r="CY66" s="1142"/>
      <c r="CZ66" s="1143"/>
      <c r="DA66" s="1149"/>
      <c r="DB66" s="1145"/>
      <c r="DC66" s="1146"/>
      <c r="DD66" s="1146"/>
      <c r="DE66" s="1146"/>
      <c r="DF66" s="2671"/>
      <c r="DG66" s="2671"/>
      <c r="DH66" s="2671"/>
      <c r="DI66" s="2671"/>
      <c r="DJ66" s="2671"/>
      <c r="DK66" s="2671"/>
      <c r="DL66" s="2671"/>
      <c r="DM66" s="2671"/>
      <c r="DN66" s="2671"/>
      <c r="DO66" s="408"/>
    </row>
    <row r="67" spans="1:119" ht="0.6" hidden="1" customHeight="1" thickTop="1" thickBot="1" x14ac:dyDescent="0.25">
      <c r="A67" s="408"/>
      <c r="B67" s="2664"/>
      <c r="C67" s="2665"/>
      <c r="D67" s="2665"/>
      <c r="E67" s="2666"/>
      <c r="F67" s="2680"/>
      <c r="G67" s="2681"/>
      <c r="H67" s="456"/>
      <c r="I67" s="457">
        <f>+CRONOGRAMA!E49+CRONOGRAMA!I49+CRONOGRAMA!M49</f>
        <v>0</v>
      </c>
      <c r="J67" s="385"/>
      <c r="K67" s="459"/>
      <c r="L67" s="1205"/>
      <c r="M67" s="1206"/>
      <c r="N67" s="1207"/>
      <c r="O67" s="2682"/>
      <c r="P67" s="2683"/>
      <c r="Q67" s="2683"/>
      <c r="R67" s="2683"/>
      <c r="S67" s="2683"/>
      <c r="T67" s="2683"/>
      <c r="U67" s="2683"/>
      <c r="V67" s="2683"/>
      <c r="W67" s="2684"/>
      <c r="X67" s="408"/>
      <c r="Y67" s="2680">
        <f t="shared" si="82"/>
        <v>0</v>
      </c>
      <c r="Z67" s="2681"/>
      <c r="AA67" s="456">
        <f t="shared" si="97"/>
        <v>0</v>
      </c>
      <c r="AB67" s="464"/>
      <c r="AC67" s="385">
        <v>0</v>
      </c>
      <c r="AD67" s="459" t="e">
        <f t="shared" si="84"/>
        <v>#DIV/0!</v>
      </c>
      <c r="AE67" s="1205"/>
      <c r="AF67" s="1206"/>
      <c r="AG67" s="1207"/>
      <c r="AH67" s="2682"/>
      <c r="AI67" s="2683"/>
      <c r="AJ67" s="2683"/>
      <c r="AK67" s="2683"/>
      <c r="AL67" s="2683"/>
      <c r="AM67" s="2683"/>
      <c r="AN67" s="2683"/>
      <c r="AO67" s="2683"/>
      <c r="AP67" s="2684"/>
      <c r="AQ67" s="408"/>
      <c r="AR67" s="2680">
        <f t="shared" si="88"/>
        <v>0</v>
      </c>
      <c r="AS67" s="2681"/>
      <c r="AT67" s="456">
        <f t="shared" si="98"/>
        <v>0</v>
      </c>
      <c r="AU67" s="464"/>
      <c r="AV67" s="385">
        <v>0</v>
      </c>
      <c r="AW67" s="459" t="e">
        <f t="shared" si="90"/>
        <v>#DIV/0!</v>
      </c>
      <c r="AX67" s="1205"/>
      <c r="AY67" s="1206"/>
      <c r="AZ67" s="1207"/>
      <c r="BA67" s="2682"/>
      <c r="BB67" s="2683"/>
      <c r="BC67" s="2683"/>
      <c r="BD67" s="2683"/>
      <c r="BE67" s="2683"/>
      <c r="BF67" s="2683"/>
      <c r="BG67" s="2683"/>
      <c r="BH67" s="2683"/>
      <c r="BI67" s="2684"/>
      <c r="BJ67" s="408"/>
      <c r="BK67" s="2680">
        <f t="shared" si="94"/>
        <v>0</v>
      </c>
      <c r="BL67" s="2681"/>
      <c r="BM67" s="456">
        <f t="shared" si="99"/>
        <v>0</v>
      </c>
      <c r="BN67" s="464"/>
      <c r="BO67" s="385">
        <v>0</v>
      </c>
      <c r="BP67" s="459" t="e">
        <f t="shared" si="95"/>
        <v>#DIV/0!</v>
      </c>
      <c r="BQ67" s="1205"/>
      <c r="BR67" s="1206"/>
      <c r="BS67" s="1207"/>
      <c r="BT67" s="2682"/>
      <c r="BU67" s="2683"/>
      <c r="BV67" s="2683"/>
      <c r="BW67" s="2683"/>
      <c r="BX67" s="2683"/>
      <c r="BY67" s="2683"/>
      <c r="BZ67" s="2683"/>
      <c r="CA67" s="2683"/>
      <c r="CB67" s="2684"/>
      <c r="CC67" s="408"/>
      <c r="CD67" s="2670"/>
      <c r="CE67" s="2670"/>
      <c r="CF67" s="1142"/>
      <c r="CG67" s="1148"/>
      <c r="CH67" s="1149"/>
      <c r="CI67" s="1145"/>
      <c r="CJ67" s="1146"/>
      <c r="CK67" s="1146"/>
      <c r="CL67" s="1146"/>
      <c r="CM67" s="2671"/>
      <c r="CN67" s="2671"/>
      <c r="CO67" s="2671"/>
      <c r="CP67" s="2671"/>
      <c r="CQ67" s="2671"/>
      <c r="CR67" s="2671"/>
      <c r="CS67" s="2671"/>
      <c r="CT67" s="2671"/>
      <c r="CU67" s="2671"/>
      <c r="CV67" s="408"/>
      <c r="CW67" s="2670"/>
      <c r="CX67" s="2670"/>
      <c r="CY67" s="1142"/>
      <c r="CZ67" s="1148"/>
      <c r="DA67" s="1149"/>
      <c r="DB67" s="1145"/>
      <c r="DC67" s="1146"/>
      <c r="DD67" s="1146"/>
      <c r="DE67" s="1146"/>
      <c r="DF67" s="2671"/>
      <c r="DG67" s="2671"/>
      <c r="DH67" s="2671"/>
      <c r="DI67" s="2671"/>
      <c r="DJ67" s="2671"/>
      <c r="DK67" s="2671"/>
      <c r="DL67" s="2671"/>
      <c r="DM67" s="2671"/>
      <c r="DN67" s="2671"/>
      <c r="DO67" s="408"/>
    </row>
    <row r="68" spans="1:119" ht="0.6" hidden="1" customHeight="1" thickTop="1" thickBot="1" x14ac:dyDescent="0.25">
      <c r="A68" s="408"/>
      <c r="B68" s="2664"/>
      <c r="C68" s="2665"/>
      <c r="D68" s="2665"/>
      <c r="E68" s="2666"/>
      <c r="F68" s="2680"/>
      <c r="G68" s="2681"/>
      <c r="H68" s="456"/>
      <c r="I68" s="457">
        <f>+CRONOGRAMA!E50+CRONOGRAMA!I50+CRONOGRAMA!M50</f>
        <v>0</v>
      </c>
      <c r="J68" s="385"/>
      <c r="K68" s="459"/>
      <c r="L68" s="1205"/>
      <c r="M68" s="1206"/>
      <c r="N68" s="1207"/>
      <c r="O68" s="2682"/>
      <c r="P68" s="2683"/>
      <c r="Q68" s="2683"/>
      <c r="R68" s="2683"/>
      <c r="S68" s="2683"/>
      <c r="T68" s="2683"/>
      <c r="U68" s="2683"/>
      <c r="V68" s="2683"/>
      <c r="W68" s="2684"/>
      <c r="X68" s="408"/>
      <c r="Y68" s="2680">
        <f t="shared" si="82"/>
        <v>0</v>
      </c>
      <c r="Z68" s="2681"/>
      <c r="AA68" s="456">
        <f t="shared" si="97"/>
        <v>0</v>
      </c>
      <c r="AB68" s="457">
        <f t="shared" si="100"/>
        <v>0</v>
      </c>
      <c r="AC68" s="385">
        <v>0</v>
      </c>
      <c r="AD68" s="459" t="e">
        <f t="shared" si="84"/>
        <v>#DIV/0!</v>
      </c>
      <c r="AE68" s="1205"/>
      <c r="AF68" s="1206"/>
      <c r="AG68" s="1207"/>
      <c r="AH68" s="2682"/>
      <c r="AI68" s="2683"/>
      <c r="AJ68" s="2683"/>
      <c r="AK68" s="2683"/>
      <c r="AL68" s="2683"/>
      <c r="AM68" s="2683"/>
      <c r="AN68" s="2683"/>
      <c r="AO68" s="2683"/>
      <c r="AP68" s="2684"/>
      <c r="AQ68" s="408"/>
      <c r="AR68" s="2680">
        <f t="shared" si="88"/>
        <v>0</v>
      </c>
      <c r="AS68" s="2681"/>
      <c r="AT68" s="456">
        <f t="shared" si="98"/>
        <v>0</v>
      </c>
      <c r="AU68" s="457">
        <f t="shared" ref="AU68:AU69" si="103">AB68</f>
        <v>0</v>
      </c>
      <c r="AV68" s="385">
        <v>0</v>
      </c>
      <c r="AW68" s="459" t="e">
        <f t="shared" si="90"/>
        <v>#DIV/0!</v>
      </c>
      <c r="AX68" s="1205"/>
      <c r="AY68" s="1206"/>
      <c r="AZ68" s="1207"/>
      <c r="BA68" s="2682"/>
      <c r="BB68" s="2683"/>
      <c r="BC68" s="2683"/>
      <c r="BD68" s="2683"/>
      <c r="BE68" s="2683"/>
      <c r="BF68" s="2683"/>
      <c r="BG68" s="2683"/>
      <c r="BH68" s="2683"/>
      <c r="BI68" s="2684"/>
      <c r="BJ68" s="408"/>
      <c r="BK68" s="2680">
        <f t="shared" si="94"/>
        <v>0</v>
      </c>
      <c r="BL68" s="2681"/>
      <c r="BM68" s="456">
        <f t="shared" si="99"/>
        <v>0</v>
      </c>
      <c r="BN68" s="457">
        <f t="shared" ref="BN68:BN69" si="104">AU68</f>
        <v>0</v>
      </c>
      <c r="BO68" s="385">
        <v>0</v>
      </c>
      <c r="BP68" s="459" t="e">
        <f t="shared" si="95"/>
        <v>#DIV/0!</v>
      </c>
      <c r="BQ68" s="1205"/>
      <c r="BR68" s="1206"/>
      <c r="BS68" s="1207"/>
      <c r="BT68" s="2682"/>
      <c r="BU68" s="2683"/>
      <c r="BV68" s="2683"/>
      <c r="BW68" s="2683"/>
      <c r="BX68" s="2683"/>
      <c r="BY68" s="2683"/>
      <c r="BZ68" s="2683"/>
      <c r="CA68" s="2683"/>
      <c r="CB68" s="2684"/>
      <c r="CC68" s="408"/>
      <c r="CD68" s="2670"/>
      <c r="CE68" s="2670"/>
      <c r="CF68" s="1142"/>
      <c r="CG68" s="1143"/>
      <c r="CH68" s="1149"/>
      <c r="CI68" s="1145"/>
      <c r="CJ68" s="1146"/>
      <c r="CK68" s="1146"/>
      <c r="CL68" s="1146"/>
      <c r="CM68" s="2671"/>
      <c r="CN68" s="2671"/>
      <c r="CO68" s="2671"/>
      <c r="CP68" s="2671"/>
      <c r="CQ68" s="2671"/>
      <c r="CR68" s="2671"/>
      <c r="CS68" s="2671"/>
      <c r="CT68" s="2671"/>
      <c r="CU68" s="2671"/>
      <c r="CV68" s="408"/>
      <c r="CW68" s="2670"/>
      <c r="CX68" s="2670"/>
      <c r="CY68" s="1142"/>
      <c r="CZ68" s="1143"/>
      <c r="DA68" s="1149"/>
      <c r="DB68" s="1145"/>
      <c r="DC68" s="1146"/>
      <c r="DD68" s="1146"/>
      <c r="DE68" s="1146"/>
      <c r="DF68" s="2671"/>
      <c r="DG68" s="2671"/>
      <c r="DH68" s="2671"/>
      <c r="DI68" s="2671"/>
      <c r="DJ68" s="2671"/>
      <c r="DK68" s="2671"/>
      <c r="DL68" s="2671"/>
      <c r="DM68" s="2671"/>
      <c r="DN68" s="2671"/>
      <c r="DO68" s="408"/>
    </row>
    <row r="69" spans="1:119" ht="0.6" hidden="1" customHeight="1" thickTop="1" thickBot="1" x14ac:dyDescent="0.25">
      <c r="A69" s="408"/>
      <c r="B69" s="2664"/>
      <c r="C69" s="2665"/>
      <c r="D69" s="2665"/>
      <c r="E69" s="2666"/>
      <c r="F69" s="2680"/>
      <c r="G69" s="2681"/>
      <c r="H69" s="456"/>
      <c r="I69" s="457">
        <f>+CRONOGRAMA!E51+CRONOGRAMA!I51+CRONOGRAMA!M51</f>
        <v>0</v>
      </c>
      <c r="J69" s="385"/>
      <c r="K69" s="459"/>
      <c r="L69" s="1205"/>
      <c r="M69" s="1206"/>
      <c r="N69" s="1207"/>
      <c r="O69" s="2682"/>
      <c r="P69" s="2683"/>
      <c r="Q69" s="2683"/>
      <c r="R69" s="2683"/>
      <c r="S69" s="2683"/>
      <c r="T69" s="2683"/>
      <c r="U69" s="2683"/>
      <c r="V69" s="2683"/>
      <c r="W69" s="2684"/>
      <c r="X69" s="408"/>
      <c r="Y69" s="2680">
        <f t="shared" si="82"/>
        <v>0</v>
      </c>
      <c r="Z69" s="2681"/>
      <c r="AA69" s="456">
        <f t="shared" si="97"/>
        <v>0</v>
      </c>
      <c r="AB69" s="457">
        <f t="shared" si="100"/>
        <v>0</v>
      </c>
      <c r="AC69" s="385">
        <v>0</v>
      </c>
      <c r="AD69" s="459" t="e">
        <f t="shared" si="84"/>
        <v>#DIV/0!</v>
      </c>
      <c r="AE69" s="1205"/>
      <c r="AF69" s="1206"/>
      <c r="AG69" s="1207"/>
      <c r="AH69" s="2682"/>
      <c r="AI69" s="2683"/>
      <c r="AJ69" s="2683"/>
      <c r="AK69" s="2683"/>
      <c r="AL69" s="2683"/>
      <c r="AM69" s="2683"/>
      <c r="AN69" s="2683"/>
      <c r="AO69" s="2683"/>
      <c r="AP69" s="2684"/>
      <c r="AQ69" s="408"/>
      <c r="AR69" s="2680">
        <f t="shared" si="88"/>
        <v>0</v>
      </c>
      <c r="AS69" s="2681"/>
      <c r="AT69" s="456">
        <f t="shared" si="98"/>
        <v>0</v>
      </c>
      <c r="AU69" s="457">
        <f t="shared" si="103"/>
        <v>0</v>
      </c>
      <c r="AV69" s="385">
        <v>0</v>
      </c>
      <c r="AW69" s="459" t="e">
        <f t="shared" si="90"/>
        <v>#DIV/0!</v>
      </c>
      <c r="AX69" s="1205"/>
      <c r="AY69" s="1206"/>
      <c r="AZ69" s="1207"/>
      <c r="BA69" s="2682"/>
      <c r="BB69" s="2683"/>
      <c r="BC69" s="2683"/>
      <c r="BD69" s="2683"/>
      <c r="BE69" s="2683"/>
      <c r="BF69" s="2683"/>
      <c r="BG69" s="2683"/>
      <c r="BH69" s="2683"/>
      <c r="BI69" s="2684"/>
      <c r="BJ69" s="408"/>
      <c r="BK69" s="2680">
        <f t="shared" si="94"/>
        <v>0</v>
      </c>
      <c r="BL69" s="2681"/>
      <c r="BM69" s="456">
        <f t="shared" si="99"/>
        <v>0</v>
      </c>
      <c r="BN69" s="457">
        <f t="shared" si="104"/>
        <v>0</v>
      </c>
      <c r="BO69" s="385">
        <v>0</v>
      </c>
      <c r="BP69" s="459" t="e">
        <f t="shared" si="95"/>
        <v>#DIV/0!</v>
      </c>
      <c r="BQ69" s="1205"/>
      <c r="BR69" s="1206"/>
      <c r="BS69" s="1207"/>
      <c r="BT69" s="2682"/>
      <c r="BU69" s="2683"/>
      <c r="BV69" s="2683"/>
      <c r="BW69" s="2683"/>
      <c r="BX69" s="2683"/>
      <c r="BY69" s="2683"/>
      <c r="BZ69" s="2683"/>
      <c r="CA69" s="2683"/>
      <c r="CB69" s="2684"/>
      <c r="CC69" s="408"/>
      <c r="CD69" s="2670"/>
      <c r="CE69" s="2670"/>
      <c r="CF69" s="1142"/>
      <c r="CG69" s="1143"/>
      <c r="CH69" s="1149"/>
      <c r="CI69" s="1145"/>
      <c r="CJ69" s="1146"/>
      <c r="CK69" s="1146"/>
      <c r="CL69" s="1146"/>
      <c r="CM69" s="2671"/>
      <c r="CN69" s="2671"/>
      <c r="CO69" s="2671"/>
      <c r="CP69" s="2671"/>
      <c r="CQ69" s="2671"/>
      <c r="CR69" s="2671"/>
      <c r="CS69" s="2671"/>
      <c r="CT69" s="2671"/>
      <c r="CU69" s="2671"/>
      <c r="CV69" s="408"/>
      <c r="CW69" s="2670"/>
      <c r="CX69" s="2670"/>
      <c r="CY69" s="1142"/>
      <c r="CZ69" s="1143"/>
      <c r="DA69" s="1149"/>
      <c r="DB69" s="1145"/>
      <c r="DC69" s="1146"/>
      <c r="DD69" s="1146"/>
      <c r="DE69" s="1146"/>
      <c r="DF69" s="2671"/>
      <c r="DG69" s="2671"/>
      <c r="DH69" s="2671"/>
      <c r="DI69" s="2671"/>
      <c r="DJ69" s="2671"/>
      <c r="DK69" s="2671"/>
      <c r="DL69" s="2671"/>
      <c r="DM69" s="2671"/>
      <c r="DN69" s="2671"/>
      <c r="DO69" s="408"/>
    </row>
    <row r="70" spans="1:119" ht="0.6" hidden="1" customHeight="1" thickTop="1" thickBot="1" x14ac:dyDescent="0.25">
      <c r="A70" s="408"/>
      <c r="B70" s="2664"/>
      <c r="C70" s="2665"/>
      <c r="D70" s="2665"/>
      <c r="E70" s="2666"/>
      <c r="F70" s="2680"/>
      <c r="G70" s="2681"/>
      <c r="H70" s="456"/>
      <c r="I70" s="457">
        <f>+CRONOGRAMA!E52+CRONOGRAMA!I52+CRONOGRAMA!M52</f>
        <v>0</v>
      </c>
      <c r="J70" s="385"/>
      <c r="K70" s="459"/>
      <c r="L70" s="1205"/>
      <c r="M70" s="1206"/>
      <c r="N70" s="1207"/>
      <c r="O70" s="2682"/>
      <c r="P70" s="2683"/>
      <c r="Q70" s="2683"/>
      <c r="R70" s="2683"/>
      <c r="S70" s="2683"/>
      <c r="T70" s="2683"/>
      <c r="U70" s="2683"/>
      <c r="V70" s="2683"/>
      <c r="W70" s="2684"/>
      <c r="X70" s="408"/>
      <c r="Y70" s="2680">
        <f>Y48</f>
        <v>0</v>
      </c>
      <c r="Z70" s="2681"/>
      <c r="AA70" s="456">
        <f t="shared" si="97"/>
        <v>0</v>
      </c>
      <c r="AB70" s="457">
        <f>MANTEN!$M$24</f>
        <v>0</v>
      </c>
      <c r="AC70" s="385">
        <v>0</v>
      </c>
      <c r="AD70" s="459" t="e">
        <f>AC70/AB70</f>
        <v>#DIV/0!</v>
      </c>
      <c r="AE70" s="1205"/>
      <c r="AF70" s="1206"/>
      <c r="AG70" s="1207"/>
      <c r="AH70" s="2682"/>
      <c r="AI70" s="2683"/>
      <c r="AJ70" s="2683"/>
      <c r="AK70" s="2683"/>
      <c r="AL70" s="2683"/>
      <c r="AM70" s="2683"/>
      <c r="AN70" s="2683"/>
      <c r="AO70" s="2683"/>
      <c r="AP70" s="2684"/>
      <c r="AQ70" s="408"/>
      <c r="AR70" s="2680">
        <f>AR48</f>
        <v>0</v>
      </c>
      <c r="AS70" s="2681"/>
      <c r="AT70" s="456">
        <f t="shared" si="98"/>
        <v>0</v>
      </c>
      <c r="AU70" s="457">
        <f>MANTEN!$M$24</f>
        <v>0</v>
      </c>
      <c r="AV70" s="385">
        <v>0</v>
      </c>
      <c r="AW70" s="459" t="e">
        <f>AV70/AU70</f>
        <v>#DIV/0!</v>
      </c>
      <c r="AX70" s="1205"/>
      <c r="AY70" s="1206"/>
      <c r="AZ70" s="1207"/>
      <c r="BA70" s="2682"/>
      <c r="BB70" s="2683"/>
      <c r="BC70" s="2683"/>
      <c r="BD70" s="2683"/>
      <c r="BE70" s="2683"/>
      <c r="BF70" s="2683"/>
      <c r="BG70" s="2683"/>
      <c r="BH70" s="2683"/>
      <c r="BI70" s="2684"/>
      <c r="BJ70" s="408"/>
      <c r="BK70" s="2680">
        <f>BK48</f>
        <v>0</v>
      </c>
      <c r="BL70" s="2681"/>
      <c r="BM70" s="456">
        <f t="shared" si="99"/>
        <v>0</v>
      </c>
      <c r="BN70" s="457">
        <f>MANTEN!$M$24</f>
        <v>0</v>
      </c>
      <c r="BO70" s="385">
        <v>0</v>
      </c>
      <c r="BP70" s="459" t="e">
        <f>BO70/BN70</f>
        <v>#DIV/0!</v>
      </c>
      <c r="BQ70" s="1205"/>
      <c r="BR70" s="1206"/>
      <c r="BS70" s="1207"/>
      <c r="BT70" s="2682"/>
      <c r="BU70" s="2683"/>
      <c r="BV70" s="2683"/>
      <c r="BW70" s="2683"/>
      <c r="BX70" s="2683"/>
      <c r="BY70" s="2683"/>
      <c r="BZ70" s="2683"/>
      <c r="CA70" s="2683"/>
      <c r="CB70" s="2684"/>
      <c r="CC70" s="408"/>
      <c r="CD70" s="2670"/>
      <c r="CE70" s="2670"/>
      <c r="CF70" s="1142"/>
      <c r="CG70" s="1143"/>
      <c r="CH70" s="1149"/>
      <c r="CI70" s="1145"/>
      <c r="CJ70" s="1146"/>
      <c r="CK70" s="1146"/>
      <c r="CL70" s="1146"/>
      <c r="CM70" s="2671"/>
      <c r="CN70" s="2671"/>
      <c r="CO70" s="2671"/>
      <c r="CP70" s="2671"/>
      <c r="CQ70" s="2671"/>
      <c r="CR70" s="2671"/>
      <c r="CS70" s="2671"/>
      <c r="CT70" s="2671"/>
      <c r="CU70" s="2671"/>
      <c r="CV70" s="408"/>
      <c r="CW70" s="2670"/>
      <c r="CX70" s="2670"/>
      <c r="CY70" s="1142"/>
      <c r="CZ70" s="1143"/>
      <c r="DA70" s="1149"/>
      <c r="DB70" s="1145"/>
      <c r="DC70" s="1146"/>
      <c r="DD70" s="1146"/>
      <c r="DE70" s="1146"/>
      <c r="DF70" s="2671"/>
      <c r="DG70" s="2671"/>
      <c r="DH70" s="2671"/>
      <c r="DI70" s="2671"/>
      <c r="DJ70" s="2671"/>
      <c r="DK70" s="2671"/>
      <c r="DL70" s="2671"/>
      <c r="DM70" s="2671"/>
      <c r="DN70" s="2671"/>
      <c r="DO70" s="408"/>
    </row>
    <row r="71" spans="1:119" ht="0.6" hidden="1" customHeight="1" thickTop="1" thickBot="1" x14ac:dyDescent="0.25">
      <c r="A71" s="408"/>
      <c r="B71" s="2664"/>
      <c r="C71" s="2665"/>
      <c r="D71" s="2665"/>
      <c r="E71" s="2666"/>
      <c r="F71" s="2680"/>
      <c r="G71" s="2681"/>
      <c r="H71" s="456"/>
      <c r="I71" s="457">
        <f>+CRONOGRAMA!E53+CRONOGRAMA!I53+CRONOGRAMA!M53</f>
        <v>0</v>
      </c>
      <c r="J71" s="385"/>
      <c r="K71" s="459"/>
      <c r="L71" s="1205"/>
      <c r="M71" s="1206"/>
      <c r="N71" s="1207"/>
      <c r="O71" s="2682"/>
      <c r="P71" s="2683"/>
      <c r="Q71" s="2683"/>
      <c r="R71" s="2683"/>
      <c r="S71" s="2683"/>
      <c r="T71" s="2683"/>
      <c r="U71" s="2683"/>
      <c r="V71" s="2683"/>
      <c r="W71" s="2684"/>
      <c r="X71" s="408"/>
      <c r="Y71" s="2680">
        <f t="shared" si="82"/>
        <v>0</v>
      </c>
      <c r="Z71" s="2681"/>
      <c r="AA71" s="456">
        <f t="shared" si="97"/>
        <v>0</v>
      </c>
      <c r="AB71" s="457">
        <f>MANTEN!$M$24</f>
        <v>0</v>
      </c>
      <c r="AC71" s="385">
        <v>0</v>
      </c>
      <c r="AD71" s="459" t="e">
        <f t="shared" ref="AD71:AD79" si="105">AC71/AB71</f>
        <v>#DIV/0!</v>
      </c>
      <c r="AE71" s="1205"/>
      <c r="AF71" s="1206"/>
      <c r="AG71" s="1207"/>
      <c r="AH71" s="2682"/>
      <c r="AI71" s="2683"/>
      <c r="AJ71" s="2683"/>
      <c r="AK71" s="2683"/>
      <c r="AL71" s="2683"/>
      <c r="AM71" s="2683"/>
      <c r="AN71" s="2683"/>
      <c r="AO71" s="2683"/>
      <c r="AP71" s="2684"/>
      <c r="AQ71" s="408"/>
      <c r="AR71" s="2680">
        <f t="shared" si="88"/>
        <v>0</v>
      </c>
      <c r="AS71" s="2681"/>
      <c r="AT71" s="456">
        <f t="shared" si="98"/>
        <v>0</v>
      </c>
      <c r="AU71" s="457">
        <f>MANTEN!$M$24</f>
        <v>0</v>
      </c>
      <c r="AV71" s="385">
        <v>0</v>
      </c>
      <c r="AW71" s="459" t="e">
        <f t="shared" ref="AW71:AW79" si="106">AV71/AU71</f>
        <v>#DIV/0!</v>
      </c>
      <c r="AX71" s="1205"/>
      <c r="AY71" s="1206"/>
      <c r="AZ71" s="1207"/>
      <c r="BA71" s="2682"/>
      <c r="BB71" s="2683"/>
      <c r="BC71" s="2683"/>
      <c r="BD71" s="2683"/>
      <c r="BE71" s="2683"/>
      <c r="BF71" s="2683"/>
      <c r="BG71" s="2683"/>
      <c r="BH71" s="2683"/>
      <c r="BI71" s="2684"/>
      <c r="BJ71" s="408"/>
      <c r="BK71" s="2680">
        <f t="shared" si="94"/>
        <v>0</v>
      </c>
      <c r="BL71" s="2681"/>
      <c r="BM71" s="456">
        <f t="shared" si="99"/>
        <v>0</v>
      </c>
      <c r="BN71" s="457">
        <f>MANTEN!$M$24</f>
        <v>0</v>
      </c>
      <c r="BO71" s="385">
        <v>0</v>
      </c>
      <c r="BP71" s="459" t="e">
        <f t="shared" ref="BP71:BP79" si="107">BO71/BN71</f>
        <v>#DIV/0!</v>
      </c>
      <c r="BQ71" s="1205"/>
      <c r="BR71" s="1206"/>
      <c r="BS71" s="1207"/>
      <c r="BT71" s="2682"/>
      <c r="BU71" s="2683"/>
      <c r="BV71" s="2683"/>
      <c r="BW71" s="2683"/>
      <c r="BX71" s="2683"/>
      <c r="BY71" s="2683"/>
      <c r="BZ71" s="2683"/>
      <c r="CA71" s="2683"/>
      <c r="CB71" s="2684"/>
      <c r="CC71" s="408"/>
      <c r="CD71" s="2670"/>
      <c r="CE71" s="2670"/>
      <c r="CF71" s="1142"/>
      <c r="CG71" s="1143"/>
      <c r="CH71" s="1149"/>
      <c r="CI71" s="1145"/>
      <c r="CJ71" s="1146"/>
      <c r="CK71" s="1146"/>
      <c r="CL71" s="1146"/>
      <c r="CM71" s="2671"/>
      <c r="CN71" s="2671"/>
      <c r="CO71" s="2671"/>
      <c r="CP71" s="2671"/>
      <c r="CQ71" s="2671"/>
      <c r="CR71" s="2671"/>
      <c r="CS71" s="2671"/>
      <c r="CT71" s="2671"/>
      <c r="CU71" s="2671"/>
      <c r="CV71" s="408"/>
      <c r="CW71" s="2670"/>
      <c r="CX71" s="2670"/>
      <c r="CY71" s="1142"/>
      <c r="CZ71" s="1143"/>
      <c r="DA71" s="1149"/>
      <c r="DB71" s="1145"/>
      <c r="DC71" s="1146"/>
      <c r="DD71" s="1146"/>
      <c r="DE71" s="1146"/>
      <c r="DF71" s="2671"/>
      <c r="DG71" s="2671"/>
      <c r="DH71" s="2671"/>
      <c r="DI71" s="2671"/>
      <c r="DJ71" s="2671"/>
      <c r="DK71" s="2671"/>
      <c r="DL71" s="2671"/>
      <c r="DM71" s="2671"/>
      <c r="DN71" s="2671"/>
      <c r="DO71" s="408"/>
    </row>
    <row r="72" spans="1:119" ht="0.6" hidden="1" customHeight="1" thickTop="1" thickBot="1" x14ac:dyDescent="0.25">
      <c r="A72" s="408"/>
      <c r="B72" s="2664"/>
      <c r="C72" s="2665"/>
      <c r="D72" s="2665"/>
      <c r="E72" s="2666"/>
      <c r="F72" s="2680"/>
      <c r="G72" s="2681"/>
      <c r="H72" s="456"/>
      <c r="I72" s="457">
        <f>+CRONOGRAMA!E54+CRONOGRAMA!I54+CRONOGRAMA!M54</f>
        <v>0</v>
      </c>
      <c r="J72" s="385"/>
      <c r="K72" s="459"/>
      <c r="L72" s="1205"/>
      <c r="M72" s="1206"/>
      <c r="N72" s="1207"/>
      <c r="O72" s="2682"/>
      <c r="P72" s="2683"/>
      <c r="Q72" s="2683"/>
      <c r="R72" s="2683"/>
      <c r="S72" s="2683"/>
      <c r="T72" s="2683"/>
      <c r="U72" s="2683"/>
      <c r="V72" s="2683"/>
      <c r="W72" s="2684"/>
      <c r="X72" s="408"/>
      <c r="Y72" s="2680">
        <f t="shared" si="82"/>
        <v>0</v>
      </c>
      <c r="Z72" s="2681"/>
      <c r="AA72" s="456">
        <f t="shared" si="97"/>
        <v>0</v>
      </c>
      <c r="AB72" s="457">
        <f>MANTEN!$M$24</f>
        <v>0</v>
      </c>
      <c r="AC72" s="385">
        <v>0</v>
      </c>
      <c r="AD72" s="459" t="e">
        <f t="shared" si="105"/>
        <v>#DIV/0!</v>
      </c>
      <c r="AE72" s="1205"/>
      <c r="AF72" s="1206"/>
      <c r="AG72" s="1207"/>
      <c r="AH72" s="2682"/>
      <c r="AI72" s="2683"/>
      <c r="AJ72" s="2683"/>
      <c r="AK72" s="2683"/>
      <c r="AL72" s="2683"/>
      <c r="AM72" s="2683"/>
      <c r="AN72" s="2683"/>
      <c r="AO72" s="2683"/>
      <c r="AP72" s="2684"/>
      <c r="AQ72" s="408"/>
      <c r="AR72" s="2680">
        <f t="shared" si="88"/>
        <v>0</v>
      </c>
      <c r="AS72" s="2681"/>
      <c r="AT72" s="456">
        <f t="shared" si="98"/>
        <v>0</v>
      </c>
      <c r="AU72" s="457">
        <f>MANTEN!$M$24</f>
        <v>0</v>
      </c>
      <c r="AV72" s="385">
        <v>0</v>
      </c>
      <c r="AW72" s="459" t="e">
        <f t="shared" si="106"/>
        <v>#DIV/0!</v>
      </c>
      <c r="AX72" s="1205"/>
      <c r="AY72" s="1206"/>
      <c r="AZ72" s="1207"/>
      <c r="BA72" s="2682"/>
      <c r="BB72" s="2683"/>
      <c r="BC72" s="2683"/>
      <c r="BD72" s="2683"/>
      <c r="BE72" s="2683"/>
      <c r="BF72" s="2683"/>
      <c r="BG72" s="2683"/>
      <c r="BH72" s="2683"/>
      <c r="BI72" s="2684"/>
      <c r="BJ72" s="408"/>
      <c r="BK72" s="2680">
        <f t="shared" si="94"/>
        <v>0</v>
      </c>
      <c r="BL72" s="2681"/>
      <c r="BM72" s="456">
        <f t="shared" si="99"/>
        <v>0</v>
      </c>
      <c r="BN72" s="457">
        <f>MANTEN!$M$24</f>
        <v>0</v>
      </c>
      <c r="BO72" s="385">
        <v>0</v>
      </c>
      <c r="BP72" s="459" t="e">
        <f t="shared" si="107"/>
        <v>#DIV/0!</v>
      </c>
      <c r="BQ72" s="1205"/>
      <c r="BR72" s="1206"/>
      <c r="BS72" s="1207"/>
      <c r="BT72" s="2682"/>
      <c r="BU72" s="2683"/>
      <c r="BV72" s="2683"/>
      <c r="BW72" s="2683"/>
      <c r="BX72" s="2683"/>
      <c r="BY72" s="2683"/>
      <c r="BZ72" s="2683"/>
      <c r="CA72" s="2683"/>
      <c r="CB72" s="2684"/>
      <c r="CC72" s="408"/>
      <c r="CD72" s="2670"/>
      <c r="CE72" s="2670"/>
      <c r="CF72" s="1142"/>
      <c r="CG72" s="1143"/>
      <c r="CH72" s="1149"/>
      <c r="CI72" s="1145"/>
      <c r="CJ72" s="1146"/>
      <c r="CK72" s="1146"/>
      <c r="CL72" s="1146"/>
      <c r="CM72" s="2671"/>
      <c r="CN72" s="2671"/>
      <c r="CO72" s="2671"/>
      <c r="CP72" s="2671"/>
      <c r="CQ72" s="2671"/>
      <c r="CR72" s="2671"/>
      <c r="CS72" s="2671"/>
      <c r="CT72" s="2671"/>
      <c r="CU72" s="2671"/>
      <c r="CV72" s="408"/>
      <c r="CW72" s="2670"/>
      <c r="CX72" s="2670"/>
      <c r="CY72" s="1142"/>
      <c r="CZ72" s="1143"/>
      <c r="DA72" s="1149"/>
      <c r="DB72" s="1145"/>
      <c r="DC72" s="1146"/>
      <c r="DD72" s="1146"/>
      <c r="DE72" s="1146"/>
      <c r="DF72" s="2671"/>
      <c r="DG72" s="2671"/>
      <c r="DH72" s="2671"/>
      <c r="DI72" s="2671"/>
      <c r="DJ72" s="2671"/>
      <c r="DK72" s="2671"/>
      <c r="DL72" s="2671"/>
      <c r="DM72" s="2671"/>
      <c r="DN72" s="2671"/>
      <c r="DO72" s="408"/>
    </row>
    <row r="73" spans="1:119" ht="0.6" hidden="1" customHeight="1" thickTop="1" thickBot="1" x14ac:dyDescent="0.25">
      <c r="A73" s="408"/>
      <c r="B73" s="2664"/>
      <c r="C73" s="2665"/>
      <c r="D73" s="2665"/>
      <c r="E73" s="2666"/>
      <c r="F73" s="2680"/>
      <c r="G73" s="2681"/>
      <c r="H73" s="456"/>
      <c r="I73" s="457">
        <f>+CRONOGRAMA!E55+CRONOGRAMA!I55+CRONOGRAMA!M55</f>
        <v>0</v>
      </c>
      <c r="J73" s="385"/>
      <c r="K73" s="459"/>
      <c r="L73" s="1205"/>
      <c r="M73" s="1206"/>
      <c r="N73" s="1207"/>
      <c r="O73" s="2682"/>
      <c r="P73" s="2683"/>
      <c r="Q73" s="2683"/>
      <c r="R73" s="2683"/>
      <c r="S73" s="2683"/>
      <c r="T73" s="2683"/>
      <c r="U73" s="2683"/>
      <c r="V73" s="2683"/>
      <c r="W73" s="2684"/>
      <c r="X73" s="408"/>
      <c r="Y73" s="2680">
        <f t="shared" si="82"/>
        <v>0</v>
      </c>
      <c r="Z73" s="2681"/>
      <c r="AA73" s="456">
        <f t="shared" si="97"/>
        <v>0</v>
      </c>
      <c r="AB73" s="457">
        <f>MANTEN!$M$24</f>
        <v>0</v>
      </c>
      <c r="AC73" s="385">
        <v>0</v>
      </c>
      <c r="AD73" s="459" t="e">
        <f t="shared" si="105"/>
        <v>#DIV/0!</v>
      </c>
      <c r="AE73" s="1205"/>
      <c r="AF73" s="1206"/>
      <c r="AG73" s="1207"/>
      <c r="AH73" s="2682"/>
      <c r="AI73" s="2683"/>
      <c r="AJ73" s="2683"/>
      <c r="AK73" s="2683"/>
      <c r="AL73" s="2683"/>
      <c r="AM73" s="2683"/>
      <c r="AN73" s="2683"/>
      <c r="AO73" s="2683"/>
      <c r="AP73" s="2684"/>
      <c r="AQ73" s="408"/>
      <c r="AR73" s="2680">
        <f t="shared" si="88"/>
        <v>0</v>
      </c>
      <c r="AS73" s="2681"/>
      <c r="AT73" s="456">
        <f t="shared" si="98"/>
        <v>0</v>
      </c>
      <c r="AU73" s="457">
        <f>MANTEN!$M$24</f>
        <v>0</v>
      </c>
      <c r="AV73" s="385">
        <v>0</v>
      </c>
      <c r="AW73" s="459" t="e">
        <f t="shared" si="106"/>
        <v>#DIV/0!</v>
      </c>
      <c r="AX73" s="1205"/>
      <c r="AY73" s="1206"/>
      <c r="AZ73" s="1207"/>
      <c r="BA73" s="2682"/>
      <c r="BB73" s="2683"/>
      <c r="BC73" s="2683"/>
      <c r="BD73" s="2683"/>
      <c r="BE73" s="2683"/>
      <c r="BF73" s="2683"/>
      <c r="BG73" s="2683"/>
      <c r="BH73" s="2683"/>
      <c r="BI73" s="2684"/>
      <c r="BJ73" s="408"/>
      <c r="BK73" s="2680">
        <f t="shared" si="94"/>
        <v>0</v>
      </c>
      <c r="BL73" s="2681"/>
      <c r="BM73" s="456">
        <f t="shared" si="99"/>
        <v>0</v>
      </c>
      <c r="BN73" s="457">
        <f>MANTEN!$M$24</f>
        <v>0</v>
      </c>
      <c r="BO73" s="385">
        <v>0</v>
      </c>
      <c r="BP73" s="459" t="e">
        <f t="shared" si="107"/>
        <v>#DIV/0!</v>
      </c>
      <c r="BQ73" s="1205"/>
      <c r="BR73" s="1206"/>
      <c r="BS73" s="1207"/>
      <c r="BT73" s="2682"/>
      <c r="BU73" s="2683"/>
      <c r="BV73" s="2683"/>
      <c r="BW73" s="2683"/>
      <c r="BX73" s="2683"/>
      <c r="BY73" s="2683"/>
      <c r="BZ73" s="2683"/>
      <c r="CA73" s="2683"/>
      <c r="CB73" s="2684"/>
      <c r="CC73" s="408"/>
      <c r="CD73" s="2670"/>
      <c r="CE73" s="2670"/>
      <c r="CF73" s="1142"/>
      <c r="CG73" s="1143"/>
      <c r="CH73" s="1149"/>
      <c r="CI73" s="1145"/>
      <c r="CJ73" s="1146"/>
      <c r="CK73" s="1146"/>
      <c r="CL73" s="1146"/>
      <c r="CM73" s="2671"/>
      <c r="CN73" s="2671"/>
      <c r="CO73" s="2671"/>
      <c r="CP73" s="2671"/>
      <c r="CQ73" s="2671"/>
      <c r="CR73" s="2671"/>
      <c r="CS73" s="2671"/>
      <c r="CT73" s="2671"/>
      <c r="CU73" s="2671"/>
      <c r="CV73" s="408"/>
      <c r="CW73" s="2670"/>
      <c r="CX73" s="2670"/>
      <c r="CY73" s="1142"/>
      <c r="CZ73" s="1143"/>
      <c r="DA73" s="1149"/>
      <c r="DB73" s="1145"/>
      <c r="DC73" s="1146"/>
      <c r="DD73" s="1146"/>
      <c r="DE73" s="1146"/>
      <c r="DF73" s="2671"/>
      <c r="DG73" s="2671"/>
      <c r="DH73" s="2671"/>
      <c r="DI73" s="2671"/>
      <c r="DJ73" s="2671"/>
      <c r="DK73" s="2671"/>
      <c r="DL73" s="2671"/>
      <c r="DM73" s="2671"/>
      <c r="DN73" s="2671"/>
      <c r="DO73" s="408"/>
    </row>
    <row r="74" spans="1:119" ht="0.6" hidden="1" customHeight="1" thickTop="1" thickBot="1" x14ac:dyDescent="0.25">
      <c r="A74" s="408"/>
      <c r="B74" s="2664"/>
      <c r="C74" s="2665"/>
      <c r="D74" s="2665"/>
      <c r="E74" s="2666"/>
      <c r="F74" s="2680"/>
      <c r="G74" s="2681"/>
      <c r="H74" s="456"/>
      <c r="I74" s="457">
        <f>+CRONOGRAMA!E56+CRONOGRAMA!I56+CRONOGRAMA!M56</f>
        <v>0</v>
      </c>
      <c r="J74" s="385"/>
      <c r="K74" s="459"/>
      <c r="L74" s="1205"/>
      <c r="M74" s="1206"/>
      <c r="N74" s="1207"/>
      <c r="O74" s="2682"/>
      <c r="P74" s="2683"/>
      <c r="Q74" s="2683"/>
      <c r="R74" s="2683"/>
      <c r="S74" s="2683"/>
      <c r="T74" s="2683"/>
      <c r="U74" s="2683"/>
      <c r="V74" s="2683"/>
      <c r="W74" s="2684"/>
      <c r="X74" s="408"/>
      <c r="Y74" s="2680">
        <f t="shared" si="82"/>
        <v>0</v>
      </c>
      <c r="Z74" s="2681"/>
      <c r="AA74" s="456"/>
      <c r="AB74" s="457"/>
      <c r="AC74" s="385"/>
      <c r="AD74" s="459" t="e">
        <f t="shared" si="105"/>
        <v>#DIV/0!</v>
      </c>
      <c r="AE74" s="1205"/>
      <c r="AF74" s="1206"/>
      <c r="AG74" s="1207"/>
      <c r="AH74" s="2682"/>
      <c r="AI74" s="2683"/>
      <c r="AJ74" s="2683"/>
      <c r="AK74" s="2683"/>
      <c r="AL74" s="2683"/>
      <c r="AM74" s="2683"/>
      <c r="AN74" s="2683"/>
      <c r="AO74" s="2683"/>
      <c r="AP74" s="2684"/>
      <c r="AQ74" s="408"/>
      <c r="AR74" s="2680">
        <f t="shared" si="88"/>
        <v>0</v>
      </c>
      <c r="AS74" s="2681"/>
      <c r="AT74" s="456"/>
      <c r="AU74" s="457"/>
      <c r="AV74" s="385"/>
      <c r="AW74" s="459" t="e">
        <f t="shared" si="106"/>
        <v>#DIV/0!</v>
      </c>
      <c r="AX74" s="1205"/>
      <c r="AY74" s="1206"/>
      <c r="AZ74" s="1207"/>
      <c r="BA74" s="2682"/>
      <c r="BB74" s="2683"/>
      <c r="BC74" s="2683"/>
      <c r="BD74" s="2683"/>
      <c r="BE74" s="2683"/>
      <c r="BF74" s="2683"/>
      <c r="BG74" s="2683"/>
      <c r="BH74" s="2683"/>
      <c r="BI74" s="2684"/>
      <c r="BJ74" s="408"/>
      <c r="BK74" s="2680">
        <f t="shared" si="94"/>
        <v>0</v>
      </c>
      <c r="BL74" s="2681"/>
      <c r="BM74" s="456"/>
      <c r="BN74" s="457"/>
      <c r="BO74" s="385"/>
      <c r="BP74" s="459" t="e">
        <f t="shared" si="107"/>
        <v>#DIV/0!</v>
      </c>
      <c r="BQ74" s="1205"/>
      <c r="BR74" s="1206"/>
      <c r="BS74" s="1207"/>
      <c r="BT74" s="2682"/>
      <c r="BU74" s="2683"/>
      <c r="BV74" s="2683"/>
      <c r="BW74" s="2683"/>
      <c r="BX74" s="2683"/>
      <c r="BY74" s="2683"/>
      <c r="BZ74" s="2683"/>
      <c r="CA74" s="2683"/>
      <c r="CB74" s="2684"/>
      <c r="CC74" s="408"/>
      <c r="CD74" s="2670"/>
      <c r="CE74" s="2670"/>
      <c r="CF74" s="1142"/>
      <c r="CG74" s="1143"/>
      <c r="CH74" s="1149"/>
      <c r="CI74" s="1145"/>
      <c r="CJ74" s="1146"/>
      <c r="CK74" s="1146"/>
      <c r="CL74" s="1146"/>
      <c r="CM74" s="2671"/>
      <c r="CN74" s="2671"/>
      <c r="CO74" s="2671"/>
      <c r="CP74" s="2671"/>
      <c r="CQ74" s="2671"/>
      <c r="CR74" s="2671"/>
      <c r="CS74" s="2671"/>
      <c r="CT74" s="2671"/>
      <c r="CU74" s="2671"/>
      <c r="CV74" s="408"/>
      <c r="CW74" s="2670"/>
      <c r="CX74" s="2670"/>
      <c r="CY74" s="1142"/>
      <c r="CZ74" s="1143"/>
      <c r="DA74" s="1149"/>
      <c r="DB74" s="1145"/>
      <c r="DC74" s="1146"/>
      <c r="DD74" s="1146"/>
      <c r="DE74" s="1146"/>
      <c r="DF74" s="2671"/>
      <c r="DG74" s="2671"/>
      <c r="DH74" s="2671"/>
      <c r="DI74" s="2671"/>
      <c r="DJ74" s="2671"/>
      <c r="DK74" s="2671"/>
      <c r="DL74" s="2671"/>
      <c r="DM74" s="2671"/>
      <c r="DN74" s="2671"/>
      <c r="DO74" s="408"/>
    </row>
    <row r="75" spans="1:119" ht="0.6" hidden="1" customHeight="1" thickTop="1" thickBot="1" x14ac:dyDescent="0.25">
      <c r="A75" s="408"/>
      <c r="B75" s="2664"/>
      <c r="C75" s="2665"/>
      <c r="D75" s="2665"/>
      <c r="E75" s="2666"/>
      <c r="F75" s="2680"/>
      <c r="G75" s="2681"/>
      <c r="H75" s="456"/>
      <c r="I75" s="457">
        <f>+CRONOGRAMA!E57+CRONOGRAMA!I57+CRONOGRAMA!M57</f>
        <v>0</v>
      </c>
      <c r="J75" s="385"/>
      <c r="K75" s="459"/>
      <c r="L75" s="1205"/>
      <c r="M75" s="1206"/>
      <c r="N75" s="1207"/>
      <c r="O75" s="2682"/>
      <c r="P75" s="2683"/>
      <c r="Q75" s="2683"/>
      <c r="R75" s="2683"/>
      <c r="S75" s="2683"/>
      <c r="T75" s="2683"/>
      <c r="U75" s="2683"/>
      <c r="V75" s="2683"/>
      <c r="W75" s="2684"/>
      <c r="X75" s="408"/>
      <c r="Y75" s="2680">
        <f t="shared" si="82"/>
        <v>0</v>
      </c>
      <c r="Z75" s="2681"/>
      <c r="AA75" s="456">
        <f>+AA53</f>
        <v>0</v>
      </c>
      <c r="AB75" s="457">
        <f>I75</f>
        <v>0</v>
      </c>
      <c r="AC75" s="385">
        <v>0</v>
      </c>
      <c r="AD75" s="459" t="e">
        <f t="shared" si="105"/>
        <v>#DIV/0!</v>
      </c>
      <c r="AE75" s="1205"/>
      <c r="AF75" s="1206"/>
      <c r="AG75" s="1207"/>
      <c r="AH75" s="2682"/>
      <c r="AI75" s="2683"/>
      <c r="AJ75" s="2683"/>
      <c r="AK75" s="2683"/>
      <c r="AL75" s="2683"/>
      <c r="AM75" s="2683"/>
      <c r="AN75" s="2683"/>
      <c r="AO75" s="2683"/>
      <c r="AP75" s="2684"/>
      <c r="AQ75" s="408"/>
      <c r="AR75" s="2680">
        <f t="shared" si="88"/>
        <v>0</v>
      </c>
      <c r="AS75" s="2681"/>
      <c r="AT75" s="456">
        <f>+AT53</f>
        <v>0</v>
      </c>
      <c r="AU75" s="457">
        <f>AB75</f>
        <v>0</v>
      </c>
      <c r="AV75" s="385">
        <v>0</v>
      </c>
      <c r="AW75" s="459" t="e">
        <f t="shared" si="106"/>
        <v>#DIV/0!</v>
      </c>
      <c r="AX75" s="1205"/>
      <c r="AY75" s="1206"/>
      <c r="AZ75" s="1207"/>
      <c r="BA75" s="2682"/>
      <c r="BB75" s="2683"/>
      <c r="BC75" s="2683"/>
      <c r="BD75" s="2683"/>
      <c r="BE75" s="2683"/>
      <c r="BF75" s="2683"/>
      <c r="BG75" s="2683"/>
      <c r="BH75" s="2683"/>
      <c r="BI75" s="2684"/>
      <c r="BJ75" s="408"/>
      <c r="BK75" s="2680">
        <f t="shared" si="94"/>
        <v>0</v>
      </c>
      <c r="BL75" s="2681"/>
      <c r="BM75" s="456">
        <f>+BM53</f>
        <v>0</v>
      </c>
      <c r="BN75" s="457">
        <f>AU75</f>
        <v>0</v>
      </c>
      <c r="BO75" s="385">
        <v>0</v>
      </c>
      <c r="BP75" s="459" t="e">
        <f t="shared" si="107"/>
        <v>#DIV/0!</v>
      </c>
      <c r="BQ75" s="1205"/>
      <c r="BR75" s="1206"/>
      <c r="BS75" s="1207"/>
      <c r="BT75" s="2682"/>
      <c r="BU75" s="2683"/>
      <c r="BV75" s="2683"/>
      <c r="BW75" s="2683"/>
      <c r="BX75" s="2683"/>
      <c r="BY75" s="2683"/>
      <c r="BZ75" s="2683"/>
      <c r="CA75" s="2683"/>
      <c r="CB75" s="2684"/>
      <c r="CC75" s="408"/>
      <c r="CD75" s="2670"/>
      <c r="CE75" s="2670"/>
      <c r="CF75" s="1142"/>
      <c r="CG75" s="1143"/>
      <c r="CH75" s="1149"/>
      <c r="CI75" s="1145"/>
      <c r="CJ75" s="1146"/>
      <c r="CK75" s="1146"/>
      <c r="CL75" s="1146"/>
      <c r="CM75" s="2671"/>
      <c r="CN75" s="2671"/>
      <c r="CO75" s="2671"/>
      <c r="CP75" s="2671"/>
      <c r="CQ75" s="2671"/>
      <c r="CR75" s="2671"/>
      <c r="CS75" s="2671"/>
      <c r="CT75" s="2671"/>
      <c r="CU75" s="2671"/>
      <c r="CV75" s="408"/>
      <c r="CW75" s="2670"/>
      <c r="CX75" s="2670"/>
      <c r="CY75" s="1142"/>
      <c r="CZ75" s="1143"/>
      <c r="DA75" s="1149"/>
      <c r="DB75" s="1145"/>
      <c r="DC75" s="1146"/>
      <c r="DD75" s="1146"/>
      <c r="DE75" s="1146"/>
      <c r="DF75" s="2671"/>
      <c r="DG75" s="2671"/>
      <c r="DH75" s="2671"/>
      <c r="DI75" s="2671"/>
      <c r="DJ75" s="2671"/>
      <c r="DK75" s="2671"/>
      <c r="DL75" s="2671"/>
      <c r="DM75" s="2671"/>
      <c r="DN75" s="2671"/>
      <c r="DO75" s="408"/>
    </row>
    <row r="76" spans="1:119" ht="0.6" hidden="1" customHeight="1" thickTop="1" thickBot="1" x14ac:dyDescent="0.25">
      <c r="A76" s="408"/>
      <c r="B76" s="2664"/>
      <c r="C76" s="2665"/>
      <c r="D76" s="2665"/>
      <c r="E76" s="2666"/>
      <c r="F76" s="2680"/>
      <c r="G76" s="2681"/>
      <c r="H76" s="456"/>
      <c r="I76" s="457">
        <f>+CRONOGRAMA!E58+CRONOGRAMA!I58+CRONOGRAMA!M58</f>
        <v>0</v>
      </c>
      <c r="J76" s="385"/>
      <c r="K76" s="459"/>
      <c r="L76" s="1205"/>
      <c r="M76" s="1206"/>
      <c r="N76" s="1207"/>
      <c r="O76" s="2682"/>
      <c r="P76" s="2683"/>
      <c r="Q76" s="2683"/>
      <c r="R76" s="2683"/>
      <c r="S76" s="2683"/>
      <c r="T76" s="2683"/>
      <c r="U76" s="2683"/>
      <c r="V76" s="2683"/>
      <c r="W76" s="2684"/>
      <c r="X76" s="408"/>
      <c r="Y76" s="2680">
        <f t="shared" si="82"/>
        <v>0</v>
      </c>
      <c r="Z76" s="2681"/>
      <c r="AA76" s="456">
        <f>+AA54</f>
        <v>0</v>
      </c>
      <c r="AB76" s="457">
        <f t="shared" ref="AB76" si="108">I76</f>
        <v>0</v>
      </c>
      <c r="AC76" s="385">
        <v>0</v>
      </c>
      <c r="AD76" s="459" t="e">
        <f t="shared" si="105"/>
        <v>#DIV/0!</v>
      </c>
      <c r="AE76" s="1205"/>
      <c r="AF76" s="1206"/>
      <c r="AG76" s="1207"/>
      <c r="AH76" s="2682"/>
      <c r="AI76" s="2683"/>
      <c r="AJ76" s="2683"/>
      <c r="AK76" s="2683"/>
      <c r="AL76" s="2683"/>
      <c r="AM76" s="2683"/>
      <c r="AN76" s="2683"/>
      <c r="AO76" s="2683"/>
      <c r="AP76" s="2684"/>
      <c r="AQ76" s="408"/>
      <c r="AR76" s="2680">
        <f t="shared" si="88"/>
        <v>0</v>
      </c>
      <c r="AS76" s="2681"/>
      <c r="AT76" s="456">
        <f>+AT54</f>
        <v>0</v>
      </c>
      <c r="AU76" s="457">
        <f t="shared" ref="AU76" si="109">AB76</f>
        <v>0</v>
      </c>
      <c r="AV76" s="385">
        <v>0</v>
      </c>
      <c r="AW76" s="459" t="e">
        <f t="shared" si="106"/>
        <v>#DIV/0!</v>
      </c>
      <c r="AX76" s="1205"/>
      <c r="AY76" s="1206"/>
      <c r="AZ76" s="1207"/>
      <c r="BA76" s="2682"/>
      <c r="BB76" s="2683"/>
      <c r="BC76" s="2683"/>
      <c r="BD76" s="2683"/>
      <c r="BE76" s="2683"/>
      <c r="BF76" s="2683"/>
      <c r="BG76" s="2683"/>
      <c r="BH76" s="2683"/>
      <c r="BI76" s="2684"/>
      <c r="BJ76" s="408"/>
      <c r="BK76" s="2680">
        <f t="shared" si="94"/>
        <v>0</v>
      </c>
      <c r="BL76" s="2681"/>
      <c r="BM76" s="456">
        <f>+BM54</f>
        <v>0</v>
      </c>
      <c r="BN76" s="457">
        <f t="shared" ref="BN76" si="110">AU76</f>
        <v>0</v>
      </c>
      <c r="BO76" s="385">
        <v>0</v>
      </c>
      <c r="BP76" s="459" t="e">
        <f t="shared" si="107"/>
        <v>#DIV/0!</v>
      </c>
      <c r="BQ76" s="1205"/>
      <c r="BR76" s="1206"/>
      <c r="BS76" s="1207"/>
      <c r="BT76" s="2682"/>
      <c r="BU76" s="2683"/>
      <c r="BV76" s="2683"/>
      <c r="BW76" s="2683"/>
      <c r="BX76" s="2683"/>
      <c r="BY76" s="2683"/>
      <c r="BZ76" s="2683"/>
      <c r="CA76" s="2683"/>
      <c r="CB76" s="2684"/>
      <c r="CC76" s="408"/>
      <c r="CD76" s="2670"/>
      <c r="CE76" s="2670"/>
      <c r="CF76" s="1142"/>
      <c r="CG76" s="1143"/>
      <c r="CH76" s="1149"/>
      <c r="CI76" s="1145"/>
      <c r="CJ76" s="1146"/>
      <c r="CK76" s="1146"/>
      <c r="CL76" s="1146"/>
      <c r="CM76" s="2671"/>
      <c r="CN76" s="2671"/>
      <c r="CO76" s="2671"/>
      <c r="CP76" s="2671"/>
      <c r="CQ76" s="2671"/>
      <c r="CR76" s="2671"/>
      <c r="CS76" s="2671"/>
      <c r="CT76" s="2671"/>
      <c r="CU76" s="2671"/>
      <c r="CV76" s="408"/>
      <c r="CW76" s="2670"/>
      <c r="CX76" s="2670"/>
      <c r="CY76" s="1142"/>
      <c r="CZ76" s="1143"/>
      <c r="DA76" s="1149"/>
      <c r="DB76" s="1145"/>
      <c r="DC76" s="1146"/>
      <c r="DD76" s="1146"/>
      <c r="DE76" s="1146"/>
      <c r="DF76" s="2671"/>
      <c r="DG76" s="2671"/>
      <c r="DH76" s="2671"/>
      <c r="DI76" s="2671"/>
      <c r="DJ76" s="2671"/>
      <c r="DK76" s="2671"/>
      <c r="DL76" s="2671"/>
      <c r="DM76" s="2671"/>
      <c r="DN76" s="2671"/>
      <c r="DO76" s="408"/>
    </row>
    <row r="77" spans="1:119" ht="0.6" hidden="1" customHeight="1" thickTop="1" thickBot="1" x14ac:dyDescent="0.25">
      <c r="A77" s="408"/>
      <c r="B77" s="2664"/>
      <c r="C77" s="2665"/>
      <c r="D77" s="2665"/>
      <c r="E77" s="2666"/>
      <c r="F77" s="2680"/>
      <c r="G77" s="2681"/>
      <c r="H77" s="456"/>
      <c r="I77" s="457">
        <f>+CRONOGRAMA!E59+CRONOGRAMA!I59+CRONOGRAMA!M59</f>
        <v>0</v>
      </c>
      <c r="J77" s="385"/>
      <c r="K77" s="459"/>
      <c r="L77" s="1205"/>
      <c r="M77" s="1206"/>
      <c r="N77" s="1207"/>
      <c r="O77" s="2682"/>
      <c r="P77" s="2683"/>
      <c r="Q77" s="2683"/>
      <c r="R77" s="2683"/>
      <c r="S77" s="2683"/>
      <c r="T77" s="2683"/>
      <c r="U77" s="2683"/>
      <c r="V77" s="2683"/>
      <c r="W77" s="2684"/>
      <c r="X77" s="408"/>
      <c r="Y77" s="2680">
        <f t="shared" si="82"/>
        <v>0</v>
      </c>
      <c r="Z77" s="2681"/>
      <c r="AA77" s="456">
        <f>+AA55</f>
        <v>0</v>
      </c>
      <c r="AB77" s="464"/>
      <c r="AC77" s="385">
        <v>0</v>
      </c>
      <c r="AD77" s="459" t="e">
        <f t="shared" si="105"/>
        <v>#DIV/0!</v>
      </c>
      <c r="AE77" s="1205"/>
      <c r="AF77" s="1206"/>
      <c r="AG77" s="1207"/>
      <c r="AH77" s="2682"/>
      <c r="AI77" s="2683"/>
      <c r="AJ77" s="2683"/>
      <c r="AK77" s="2683"/>
      <c r="AL77" s="2683"/>
      <c r="AM77" s="2683"/>
      <c r="AN77" s="2683"/>
      <c r="AO77" s="2683"/>
      <c r="AP77" s="2684"/>
      <c r="AQ77" s="408"/>
      <c r="AR77" s="2680">
        <f t="shared" si="88"/>
        <v>0</v>
      </c>
      <c r="AS77" s="2681"/>
      <c r="AT77" s="456">
        <f>+AT55</f>
        <v>0</v>
      </c>
      <c r="AU77" s="464"/>
      <c r="AV77" s="385">
        <v>0</v>
      </c>
      <c r="AW77" s="459" t="e">
        <f t="shared" si="106"/>
        <v>#DIV/0!</v>
      </c>
      <c r="AX77" s="1205"/>
      <c r="AY77" s="1206"/>
      <c r="AZ77" s="1207"/>
      <c r="BA77" s="2682"/>
      <c r="BB77" s="2683"/>
      <c r="BC77" s="2683"/>
      <c r="BD77" s="2683"/>
      <c r="BE77" s="2683"/>
      <c r="BF77" s="2683"/>
      <c r="BG77" s="2683"/>
      <c r="BH77" s="2683"/>
      <c r="BI77" s="2684"/>
      <c r="BJ77" s="408"/>
      <c r="BK77" s="2680">
        <f t="shared" si="94"/>
        <v>0</v>
      </c>
      <c r="BL77" s="2681"/>
      <c r="BM77" s="456">
        <f>+BM55</f>
        <v>0</v>
      </c>
      <c r="BN77" s="464"/>
      <c r="BO77" s="385">
        <v>0</v>
      </c>
      <c r="BP77" s="459" t="e">
        <f t="shared" si="107"/>
        <v>#DIV/0!</v>
      </c>
      <c r="BQ77" s="1205"/>
      <c r="BR77" s="1206"/>
      <c r="BS77" s="1207"/>
      <c r="BT77" s="2682"/>
      <c r="BU77" s="2683"/>
      <c r="BV77" s="2683"/>
      <c r="BW77" s="2683"/>
      <c r="BX77" s="2683"/>
      <c r="BY77" s="2683"/>
      <c r="BZ77" s="2683"/>
      <c r="CA77" s="2683"/>
      <c r="CB77" s="2684"/>
      <c r="CC77" s="408"/>
      <c r="CD77" s="2670"/>
      <c r="CE77" s="2670"/>
      <c r="CF77" s="1142"/>
      <c r="CG77" s="1148"/>
      <c r="CH77" s="1149"/>
      <c r="CI77" s="1145"/>
      <c r="CJ77" s="1146"/>
      <c r="CK77" s="1146"/>
      <c r="CL77" s="1146"/>
      <c r="CM77" s="2671"/>
      <c r="CN77" s="2671"/>
      <c r="CO77" s="2671"/>
      <c r="CP77" s="2671"/>
      <c r="CQ77" s="2671"/>
      <c r="CR77" s="2671"/>
      <c r="CS77" s="2671"/>
      <c r="CT77" s="2671"/>
      <c r="CU77" s="2671"/>
      <c r="CV77" s="408"/>
      <c r="CW77" s="2670"/>
      <c r="CX77" s="2670"/>
      <c r="CY77" s="1142"/>
      <c r="CZ77" s="1148"/>
      <c r="DA77" s="1149"/>
      <c r="DB77" s="1145"/>
      <c r="DC77" s="1146"/>
      <c r="DD77" s="1146"/>
      <c r="DE77" s="1146"/>
      <c r="DF77" s="2671"/>
      <c r="DG77" s="2671"/>
      <c r="DH77" s="2671"/>
      <c r="DI77" s="2671"/>
      <c r="DJ77" s="2671"/>
      <c r="DK77" s="2671"/>
      <c r="DL77" s="2671"/>
      <c r="DM77" s="2671"/>
      <c r="DN77" s="2671"/>
      <c r="DO77" s="408"/>
    </row>
    <row r="78" spans="1:119" ht="0.6" hidden="1" customHeight="1" thickTop="1" thickBot="1" x14ac:dyDescent="0.25">
      <c r="A78" s="408"/>
      <c r="B78" s="2664"/>
      <c r="C78" s="2665"/>
      <c r="D78" s="2665"/>
      <c r="E78" s="2666"/>
      <c r="F78" s="2680"/>
      <c r="G78" s="2681"/>
      <c r="H78" s="456"/>
      <c r="I78" s="457">
        <f>+CRONOGRAMA!E60+CRONOGRAMA!I60+CRONOGRAMA!M60</f>
        <v>0</v>
      </c>
      <c r="J78" s="385"/>
      <c r="K78" s="459"/>
      <c r="L78" s="1205"/>
      <c r="M78" s="1206"/>
      <c r="N78" s="1207"/>
      <c r="O78" s="2682"/>
      <c r="P78" s="2683"/>
      <c r="Q78" s="2683"/>
      <c r="R78" s="2683"/>
      <c r="S78" s="2683"/>
      <c r="T78" s="2683"/>
      <c r="U78" s="2683"/>
      <c r="V78" s="2683"/>
      <c r="W78" s="2684"/>
      <c r="X78" s="408"/>
      <c r="Y78" s="2680">
        <f t="shared" si="82"/>
        <v>0</v>
      </c>
      <c r="Z78" s="2681"/>
      <c r="AA78" s="456">
        <f>+AA56</f>
        <v>0</v>
      </c>
      <c r="AB78" s="457">
        <f t="shared" ref="AB78:AB79" si="111">I78</f>
        <v>0</v>
      </c>
      <c r="AC78" s="385">
        <v>0</v>
      </c>
      <c r="AD78" s="459" t="e">
        <f t="shared" si="105"/>
        <v>#DIV/0!</v>
      </c>
      <c r="AE78" s="1205"/>
      <c r="AF78" s="1206"/>
      <c r="AG78" s="1207"/>
      <c r="AH78" s="2682"/>
      <c r="AI78" s="2683"/>
      <c r="AJ78" s="2683"/>
      <c r="AK78" s="2683"/>
      <c r="AL78" s="2683"/>
      <c r="AM78" s="2683"/>
      <c r="AN78" s="2683"/>
      <c r="AO78" s="2683"/>
      <c r="AP78" s="2684"/>
      <c r="AQ78" s="408"/>
      <c r="AR78" s="2680">
        <f t="shared" si="88"/>
        <v>0</v>
      </c>
      <c r="AS78" s="2681"/>
      <c r="AT78" s="456">
        <f>+AT56</f>
        <v>0</v>
      </c>
      <c r="AU78" s="457">
        <f t="shared" ref="AU78:AU79" si="112">AB78</f>
        <v>0</v>
      </c>
      <c r="AV78" s="385">
        <v>0</v>
      </c>
      <c r="AW78" s="459" t="e">
        <f t="shared" si="106"/>
        <v>#DIV/0!</v>
      </c>
      <c r="AX78" s="1205"/>
      <c r="AY78" s="1206"/>
      <c r="AZ78" s="1207"/>
      <c r="BA78" s="2682"/>
      <c r="BB78" s="2683"/>
      <c r="BC78" s="2683"/>
      <c r="BD78" s="2683"/>
      <c r="BE78" s="2683"/>
      <c r="BF78" s="2683"/>
      <c r="BG78" s="2683"/>
      <c r="BH78" s="2683"/>
      <c r="BI78" s="2684"/>
      <c r="BJ78" s="408"/>
      <c r="BK78" s="2680">
        <f t="shared" si="94"/>
        <v>0</v>
      </c>
      <c r="BL78" s="2681"/>
      <c r="BM78" s="456">
        <f>+BM56</f>
        <v>0</v>
      </c>
      <c r="BN78" s="457">
        <f t="shared" ref="BN78:BN79" si="113">AU78</f>
        <v>0</v>
      </c>
      <c r="BO78" s="385">
        <v>0</v>
      </c>
      <c r="BP78" s="459" t="e">
        <f t="shared" si="107"/>
        <v>#DIV/0!</v>
      </c>
      <c r="BQ78" s="1205"/>
      <c r="BR78" s="1206"/>
      <c r="BS78" s="1207"/>
      <c r="BT78" s="2682"/>
      <c r="BU78" s="2683"/>
      <c r="BV78" s="2683"/>
      <c r="BW78" s="2683"/>
      <c r="BX78" s="2683"/>
      <c r="BY78" s="2683"/>
      <c r="BZ78" s="2683"/>
      <c r="CA78" s="2683"/>
      <c r="CB78" s="2684"/>
      <c r="CC78" s="408"/>
      <c r="CD78" s="2670"/>
      <c r="CE78" s="2670"/>
      <c r="CF78" s="1142"/>
      <c r="CG78" s="1143"/>
      <c r="CH78" s="1149"/>
      <c r="CI78" s="1145"/>
      <c r="CJ78" s="1146"/>
      <c r="CK78" s="1146"/>
      <c r="CL78" s="1146"/>
      <c r="CM78" s="2671"/>
      <c r="CN78" s="2671"/>
      <c r="CO78" s="2671"/>
      <c r="CP78" s="2671"/>
      <c r="CQ78" s="2671"/>
      <c r="CR78" s="2671"/>
      <c r="CS78" s="2671"/>
      <c r="CT78" s="2671"/>
      <c r="CU78" s="2671"/>
      <c r="CV78" s="408"/>
      <c r="CW78" s="2670"/>
      <c r="CX78" s="2670"/>
      <c r="CY78" s="1142"/>
      <c r="CZ78" s="1143"/>
      <c r="DA78" s="1149"/>
      <c r="DB78" s="1145"/>
      <c r="DC78" s="1146"/>
      <c r="DD78" s="1146"/>
      <c r="DE78" s="1146"/>
      <c r="DF78" s="2671"/>
      <c r="DG78" s="2671"/>
      <c r="DH78" s="2671"/>
      <c r="DI78" s="2671"/>
      <c r="DJ78" s="2671"/>
      <c r="DK78" s="2671"/>
      <c r="DL78" s="2671"/>
      <c r="DM78" s="2671"/>
      <c r="DN78" s="2671"/>
      <c r="DO78" s="408"/>
    </row>
    <row r="79" spans="1:119" ht="0.6" hidden="1" customHeight="1" thickTop="1" thickBot="1" x14ac:dyDescent="0.25">
      <c r="A79" s="408"/>
      <c r="B79" s="2664"/>
      <c r="C79" s="2665"/>
      <c r="D79" s="2665"/>
      <c r="E79" s="2666"/>
      <c r="F79" s="2685"/>
      <c r="G79" s="2686"/>
      <c r="H79" s="456"/>
      <c r="I79" s="457">
        <f>+CRONOGRAMA!E61+CRONOGRAMA!I61+CRONOGRAMA!M61</f>
        <v>0</v>
      </c>
      <c r="J79" s="385"/>
      <c r="K79" s="876"/>
      <c r="L79" s="1208"/>
      <c r="M79" s="1209"/>
      <c r="N79" s="1210"/>
      <c r="O79" s="2687"/>
      <c r="P79" s="2688"/>
      <c r="Q79" s="2688"/>
      <c r="R79" s="2688"/>
      <c r="S79" s="2688"/>
      <c r="T79" s="2688"/>
      <c r="U79" s="2688"/>
      <c r="V79" s="2688"/>
      <c r="W79" s="2689"/>
      <c r="X79" s="408"/>
      <c r="Y79" s="2685">
        <f t="shared" si="82"/>
        <v>0</v>
      </c>
      <c r="Z79" s="2686"/>
      <c r="AA79" s="456">
        <f>+AA57</f>
        <v>0</v>
      </c>
      <c r="AB79" s="457">
        <f t="shared" si="111"/>
        <v>0</v>
      </c>
      <c r="AC79" s="385">
        <v>0</v>
      </c>
      <c r="AD79" s="876" t="e">
        <f t="shared" si="105"/>
        <v>#DIV/0!</v>
      </c>
      <c r="AE79" s="1208"/>
      <c r="AF79" s="1209"/>
      <c r="AG79" s="1210"/>
      <c r="AH79" s="2687"/>
      <c r="AI79" s="2688"/>
      <c r="AJ79" s="2688"/>
      <c r="AK79" s="2688"/>
      <c r="AL79" s="2688"/>
      <c r="AM79" s="2688"/>
      <c r="AN79" s="2688"/>
      <c r="AO79" s="2688"/>
      <c r="AP79" s="2689"/>
      <c r="AQ79" s="408"/>
      <c r="AR79" s="2685">
        <f t="shared" si="88"/>
        <v>0</v>
      </c>
      <c r="AS79" s="2686"/>
      <c r="AT79" s="456">
        <f>+AT57</f>
        <v>0</v>
      </c>
      <c r="AU79" s="457">
        <f t="shared" si="112"/>
        <v>0</v>
      </c>
      <c r="AV79" s="385">
        <v>0</v>
      </c>
      <c r="AW79" s="876" t="e">
        <f t="shared" si="106"/>
        <v>#DIV/0!</v>
      </c>
      <c r="AX79" s="1208"/>
      <c r="AY79" s="1209"/>
      <c r="AZ79" s="1210"/>
      <c r="BA79" s="2687"/>
      <c r="BB79" s="2688"/>
      <c r="BC79" s="2688"/>
      <c r="BD79" s="2688"/>
      <c r="BE79" s="2688"/>
      <c r="BF79" s="2688"/>
      <c r="BG79" s="2688"/>
      <c r="BH79" s="2688"/>
      <c r="BI79" s="2689"/>
      <c r="BJ79" s="408"/>
      <c r="BK79" s="2685">
        <f t="shared" si="94"/>
        <v>0</v>
      </c>
      <c r="BL79" s="2686"/>
      <c r="BM79" s="456">
        <f>+BM57</f>
        <v>0</v>
      </c>
      <c r="BN79" s="457">
        <f t="shared" si="113"/>
        <v>0</v>
      </c>
      <c r="BO79" s="385">
        <v>0</v>
      </c>
      <c r="BP79" s="876" t="e">
        <f t="shared" si="107"/>
        <v>#DIV/0!</v>
      </c>
      <c r="BQ79" s="1208"/>
      <c r="BR79" s="1209"/>
      <c r="BS79" s="1210"/>
      <c r="BT79" s="2687"/>
      <c r="BU79" s="2688"/>
      <c r="BV79" s="2688"/>
      <c r="BW79" s="2688"/>
      <c r="BX79" s="2688"/>
      <c r="BY79" s="2688"/>
      <c r="BZ79" s="2688"/>
      <c r="CA79" s="2688"/>
      <c r="CB79" s="2689"/>
      <c r="CC79" s="408"/>
      <c r="CD79" s="2670"/>
      <c r="CE79" s="2670"/>
      <c r="CF79" s="1142"/>
      <c r="CG79" s="1143"/>
      <c r="CH79" s="1149"/>
      <c r="CI79" s="1150"/>
      <c r="CJ79" s="1146"/>
      <c r="CK79" s="1146"/>
      <c r="CL79" s="1146"/>
      <c r="CM79" s="2671"/>
      <c r="CN79" s="2671"/>
      <c r="CO79" s="2671"/>
      <c r="CP79" s="2671"/>
      <c r="CQ79" s="2671"/>
      <c r="CR79" s="2671"/>
      <c r="CS79" s="2671"/>
      <c r="CT79" s="2671"/>
      <c r="CU79" s="2671"/>
      <c r="CV79" s="408"/>
      <c r="CW79" s="2670"/>
      <c r="CX79" s="2670"/>
      <c r="CY79" s="1142"/>
      <c r="CZ79" s="1143"/>
      <c r="DA79" s="1149"/>
      <c r="DB79" s="1150"/>
      <c r="DC79" s="1146"/>
      <c r="DD79" s="1146"/>
      <c r="DE79" s="1146"/>
      <c r="DF79" s="2671"/>
      <c r="DG79" s="2671"/>
      <c r="DH79" s="2671"/>
      <c r="DI79" s="2671"/>
      <c r="DJ79" s="2671"/>
      <c r="DK79" s="2671"/>
      <c r="DL79" s="2671"/>
      <c r="DM79" s="2671"/>
      <c r="DN79" s="2671"/>
      <c r="DO79" s="408"/>
    </row>
    <row r="80" spans="1:119" ht="27" hidden="1" customHeight="1" thickTop="1" thickBot="1" x14ac:dyDescent="0.25">
      <c r="A80" s="408"/>
      <c r="B80" s="2667"/>
      <c r="C80" s="2668"/>
      <c r="D80" s="2668"/>
      <c r="E80" s="2669"/>
      <c r="F80" s="2697" t="s">
        <v>1169</v>
      </c>
      <c r="G80" s="2698"/>
      <c r="H80" s="2699" t="str">
        <f>F59</f>
        <v>Plantación de Material Vegetal al azar o por núcleos</v>
      </c>
      <c r="I80" s="2699"/>
      <c r="J80" s="2699"/>
      <c r="K80" s="2700"/>
      <c r="L80" s="622">
        <f>K250/N250</f>
        <v>1</v>
      </c>
      <c r="M80" s="623">
        <f>L250/N250</f>
        <v>0</v>
      </c>
      <c r="N80" s="624">
        <f>M250/N250</f>
        <v>0</v>
      </c>
      <c r="O80" s="2708"/>
      <c r="P80" s="2709"/>
      <c r="Q80" s="2709"/>
      <c r="R80" s="2709"/>
      <c r="S80" s="2709"/>
      <c r="T80" s="2709"/>
      <c r="U80" s="2709"/>
      <c r="V80" s="2709"/>
      <c r="W80" s="2710"/>
      <c r="X80" s="408"/>
      <c r="Y80" s="2697" t="s">
        <v>1169</v>
      </c>
      <c r="Z80" s="2698"/>
      <c r="AA80" s="2699" t="str">
        <f>Y59</f>
        <v>Plantación de Material Vegetal al azar o por núcleos</v>
      </c>
      <c r="AB80" s="2699"/>
      <c r="AC80" s="2699"/>
      <c r="AD80" s="2700"/>
      <c r="AE80" s="622">
        <f>AD250/AG250</f>
        <v>1</v>
      </c>
      <c r="AF80" s="623">
        <f>AE250/AG250</f>
        <v>0</v>
      </c>
      <c r="AG80" s="624">
        <f>AF250/AG250</f>
        <v>0</v>
      </c>
      <c r="AH80" s="2708"/>
      <c r="AI80" s="2709"/>
      <c r="AJ80" s="2709"/>
      <c r="AK80" s="2709"/>
      <c r="AL80" s="2709"/>
      <c r="AM80" s="2709"/>
      <c r="AN80" s="2709"/>
      <c r="AO80" s="2709"/>
      <c r="AP80" s="2710"/>
      <c r="AQ80" s="408"/>
      <c r="AR80" s="2697" t="s">
        <v>1169</v>
      </c>
      <c r="AS80" s="2698"/>
      <c r="AT80" s="2699">
        <f>AR59</f>
        <v>0</v>
      </c>
      <c r="AU80" s="2699"/>
      <c r="AV80" s="2699"/>
      <c r="AW80" s="2700"/>
      <c r="AX80" s="622">
        <f>AW250/AZ250</f>
        <v>1</v>
      </c>
      <c r="AY80" s="623">
        <f>AX250/AZ250</f>
        <v>0</v>
      </c>
      <c r="AZ80" s="624">
        <f>AY250/AZ250</f>
        <v>0</v>
      </c>
      <c r="BA80" s="2708"/>
      <c r="BB80" s="2709"/>
      <c r="BC80" s="2709"/>
      <c r="BD80" s="2709"/>
      <c r="BE80" s="2709"/>
      <c r="BF80" s="2709"/>
      <c r="BG80" s="2709"/>
      <c r="BH80" s="2709"/>
      <c r="BI80" s="2710"/>
      <c r="BJ80" s="408"/>
      <c r="BK80" s="2697" t="s">
        <v>1169</v>
      </c>
      <c r="BL80" s="2698"/>
      <c r="BM80" s="2699">
        <f>BK59</f>
        <v>0</v>
      </c>
      <c r="BN80" s="2699"/>
      <c r="BO80" s="2699"/>
      <c r="BP80" s="2700"/>
      <c r="BQ80" s="622">
        <f>BP250/BS250</f>
        <v>1</v>
      </c>
      <c r="BR80" s="623">
        <f>BQ250/BS250</f>
        <v>0</v>
      </c>
      <c r="BS80" s="624">
        <f>BR250/BS250</f>
        <v>0</v>
      </c>
      <c r="BT80" s="2708"/>
      <c r="BU80" s="2709"/>
      <c r="BV80" s="2709"/>
      <c r="BW80" s="2709"/>
      <c r="BX80" s="2709"/>
      <c r="BY80" s="2709"/>
      <c r="BZ80" s="2709"/>
      <c r="CA80" s="2709"/>
      <c r="CB80" s="2710"/>
      <c r="CC80" s="408"/>
      <c r="CD80" s="2672"/>
      <c r="CE80" s="2672"/>
      <c r="CF80" s="2673"/>
      <c r="CG80" s="2673"/>
      <c r="CH80" s="2673"/>
      <c r="CI80" s="2673"/>
      <c r="CJ80" s="1147"/>
      <c r="CK80" s="1147"/>
      <c r="CL80" s="1147"/>
      <c r="CM80" s="2674"/>
      <c r="CN80" s="2674"/>
      <c r="CO80" s="2674"/>
      <c r="CP80" s="2674"/>
      <c r="CQ80" s="2674"/>
      <c r="CR80" s="2674"/>
      <c r="CS80" s="2674"/>
      <c r="CT80" s="2674"/>
      <c r="CU80" s="2674"/>
      <c r="CV80" s="408"/>
      <c r="CW80" s="2672"/>
      <c r="CX80" s="2672"/>
      <c r="CY80" s="2673"/>
      <c r="CZ80" s="2673"/>
      <c r="DA80" s="2673"/>
      <c r="DB80" s="2673"/>
      <c r="DC80" s="1147"/>
      <c r="DD80" s="1147"/>
      <c r="DE80" s="1147"/>
      <c r="DF80" s="2674"/>
      <c r="DG80" s="2674"/>
      <c r="DH80" s="2674"/>
      <c r="DI80" s="2674"/>
      <c r="DJ80" s="2674"/>
      <c r="DK80" s="2674"/>
      <c r="DL80" s="2674"/>
      <c r="DM80" s="2674"/>
      <c r="DN80" s="2674"/>
      <c r="DO80" s="408"/>
    </row>
    <row r="81" spans="1:119" ht="19.5" hidden="1" customHeight="1" x14ac:dyDescent="0.2">
      <c r="A81" s="408"/>
      <c r="B81" s="2661" t="s">
        <v>1367</v>
      </c>
      <c r="C81" s="2662"/>
      <c r="D81" s="2662"/>
      <c r="E81" s="2663"/>
      <c r="F81" s="2714" t="str">
        <f>OBJETIVOS!D28</f>
        <v>Reforestación Protectora - Productora con Guadua</v>
      </c>
      <c r="G81" s="2711"/>
      <c r="H81" s="2711"/>
      <c r="I81" s="2711"/>
      <c r="J81" s="2711"/>
      <c r="K81" s="2711"/>
      <c r="L81" s="2711"/>
      <c r="M81" s="2711"/>
      <c r="N81" s="2711"/>
      <c r="O81" s="2711"/>
      <c r="P81" s="2711"/>
      <c r="Q81" s="2711"/>
      <c r="R81" s="2711"/>
      <c r="S81" s="2711"/>
      <c r="T81" s="2711"/>
      <c r="U81" s="2711"/>
      <c r="V81" s="2711"/>
      <c r="W81" s="2712"/>
      <c r="X81" s="408"/>
      <c r="Y81" s="2714" t="str">
        <f>F81</f>
        <v>Reforestación Protectora - Productora con Guadua</v>
      </c>
      <c r="Z81" s="2711"/>
      <c r="AA81" s="2711"/>
      <c r="AB81" s="2711"/>
      <c r="AC81" s="2711"/>
      <c r="AD81" s="2711"/>
      <c r="AE81" s="2711"/>
      <c r="AF81" s="2711"/>
      <c r="AG81" s="2711"/>
      <c r="AH81" s="2711"/>
      <c r="AI81" s="2711"/>
      <c r="AJ81" s="2711"/>
      <c r="AK81" s="2711"/>
      <c r="AL81" s="2711"/>
      <c r="AM81" s="2711"/>
      <c r="AN81" s="2711"/>
      <c r="AO81" s="2711"/>
      <c r="AP81" s="2712"/>
      <c r="AQ81" s="408"/>
      <c r="AR81" s="2714" t="str">
        <f>Y81</f>
        <v>Reforestación Protectora - Productora con Guadua</v>
      </c>
      <c r="AS81" s="2711"/>
      <c r="AT81" s="2711"/>
      <c r="AU81" s="2711"/>
      <c r="AV81" s="2711"/>
      <c r="AW81" s="2711"/>
      <c r="AX81" s="2711"/>
      <c r="AY81" s="2711"/>
      <c r="AZ81" s="2711"/>
      <c r="BA81" s="2711"/>
      <c r="BB81" s="2711"/>
      <c r="BC81" s="2711"/>
      <c r="BD81" s="2711"/>
      <c r="BE81" s="2711"/>
      <c r="BF81" s="2711"/>
      <c r="BG81" s="2711"/>
      <c r="BH81" s="2711"/>
      <c r="BI81" s="2712"/>
      <c r="BJ81" s="408"/>
      <c r="BK81" s="2714" t="str">
        <f>AR81</f>
        <v>Reforestación Protectora - Productora con Guadua</v>
      </c>
      <c r="BL81" s="2711"/>
      <c r="BM81" s="2711"/>
      <c r="BN81" s="2711"/>
      <c r="BO81" s="2711"/>
      <c r="BP81" s="2711"/>
      <c r="BQ81" s="2711"/>
      <c r="BR81" s="2711"/>
      <c r="BS81" s="2711"/>
      <c r="BT81" s="2711"/>
      <c r="BU81" s="2711"/>
      <c r="BV81" s="2711"/>
      <c r="BW81" s="2711"/>
      <c r="BX81" s="2711"/>
      <c r="BY81" s="2711"/>
      <c r="BZ81" s="2711"/>
      <c r="CA81" s="2711"/>
      <c r="CB81" s="2712"/>
      <c r="CC81" s="408"/>
      <c r="CD81" s="2675"/>
      <c r="CE81" s="2675"/>
      <c r="CF81" s="2675"/>
      <c r="CG81" s="2675"/>
      <c r="CH81" s="2675"/>
      <c r="CI81" s="2675"/>
      <c r="CJ81" s="2675"/>
      <c r="CK81" s="2675"/>
      <c r="CL81" s="2675"/>
      <c r="CM81" s="2675"/>
      <c r="CN81" s="2675"/>
      <c r="CO81" s="2675"/>
      <c r="CP81" s="2675"/>
      <c r="CQ81" s="2675"/>
      <c r="CR81" s="2675"/>
      <c r="CS81" s="2675"/>
      <c r="CT81" s="2675"/>
      <c r="CU81" s="2675"/>
      <c r="CV81" s="408"/>
      <c r="CW81" s="2675"/>
      <c r="CX81" s="2675"/>
      <c r="CY81" s="2675"/>
      <c r="CZ81" s="2675"/>
      <c r="DA81" s="2675"/>
      <c r="DB81" s="2675"/>
      <c r="DC81" s="2675"/>
      <c r="DD81" s="2675"/>
      <c r="DE81" s="2675"/>
      <c r="DF81" s="2675"/>
      <c r="DG81" s="2675"/>
      <c r="DH81" s="2675"/>
      <c r="DI81" s="2675"/>
      <c r="DJ81" s="2675"/>
      <c r="DK81" s="2675"/>
      <c r="DL81" s="2675"/>
      <c r="DM81" s="2675"/>
      <c r="DN81" s="2675"/>
      <c r="DO81" s="408"/>
    </row>
    <row r="82" spans="1:119" ht="12.75" hidden="1" customHeight="1" x14ac:dyDescent="0.2">
      <c r="A82" s="408"/>
      <c r="B82" s="2664"/>
      <c r="C82" s="2665"/>
      <c r="D82" s="2665"/>
      <c r="E82" s="2666"/>
      <c r="F82" s="2680" t="str">
        <f t="shared" ref="F82:F86" si="114">+F60</f>
        <v>4. Limpias</v>
      </c>
      <c r="G82" s="2681"/>
      <c r="H82" s="1179" t="str">
        <f>CRONOGRAMA!C48</f>
        <v>Has</v>
      </c>
      <c r="I82" s="457">
        <f>+CRONOGRAMA!E48+CRONOGRAMA!I48+CRONOGRAMA!M48</f>
        <v>0</v>
      </c>
      <c r="J82" s="385">
        <v>0</v>
      </c>
      <c r="K82" s="459" t="e">
        <f>J82/I82</f>
        <v>#DIV/0!</v>
      </c>
      <c r="L82" s="1180" t="str">
        <f>+IF(I82=J82,"x",0)</f>
        <v>x</v>
      </c>
      <c r="M82" s="1181">
        <f>+IF(L82="x",0,IF(J82&gt;0,"x",0))</f>
        <v>0</v>
      </c>
      <c r="N82" s="1182">
        <f>+IF(L82="x",0,IF(M82="x",0,"x"))</f>
        <v>0</v>
      </c>
      <c r="O82" s="2682"/>
      <c r="P82" s="2683"/>
      <c r="Q82" s="2683"/>
      <c r="R82" s="2683"/>
      <c r="S82" s="2683"/>
      <c r="T82" s="2683"/>
      <c r="U82" s="2683"/>
      <c r="V82" s="2683"/>
      <c r="W82" s="2684"/>
      <c r="X82" s="408"/>
      <c r="Y82" s="2680" t="str">
        <f t="shared" ref="Y82:Y101" si="115">+Y60</f>
        <v>4. Limpias</v>
      </c>
      <c r="Z82" s="2681"/>
      <c r="AA82" s="1179" t="str">
        <f>+AA60</f>
        <v>Has</v>
      </c>
      <c r="AB82" s="457">
        <f>IF((I82-J82)=0,CRONOGRAMA!Q48+CRONOGRAMA!U48+CRONOGRAMA!Y48,CRONOGRAMA!Q48+CRONOGRAMA!U48+CRONOGRAMA!Y48+SEGUIMIENTO!I82-SEGUIMIENTO!J82)</f>
        <v>0</v>
      </c>
      <c r="AC82" s="385"/>
      <c r="AD82" s="459" t="e">
        <f>AC82/AB82</f>
        <v>#DIV/0!</v>
      </c>
      <c r="AE82" s="1180" t="str">
        <f>+IF(AB82=AC82,"x",0)</f>
        <v>x</v>
      </c>
      <c r="AF82" s="1181">
        <f>+IF(AE82="x",0,IF(AC82&gt;0,"x",0))</f>
        <v>0</v>
      </c>
      <c r="AG82" s="1182">
        <f>+IF(AE82="x",0,IF(AF82="x",0,"x"))</f>
        <v>0</v>
      </c>
      <c r="AH82" s="2682"/>
      <c r="AI82" s="2683"/>
      <c r="AJ82" s="2683"/>
      <c r="AK82" s="2683"/>
      <c r="AL82" s="2683"/>
      <c r="AM82" s="2683"/>
      <c r="AN82" s="2683"/>
      <c r="AO82" s="2683"/>
      <c r="AP82" s="2684"/>
      <c r="AQ82" s="408"/>
      <c r="AR82" s="2680" t="str">
        <f t="shared" ref="AR82:AR101" si="116">+AR60</f>
        <v>4. Limpias</v>
      </c>
      <c r="AS82" s="2681"/>
      <c r="AT82" s="1179" t="str">
        <f>+AT60</f>
        <v>Has</v>
      </c>
      <c r="AU82" s="457">
        <f>IF((AB82-AC82)=0,CRONOGRAMA!AC48+CRONOGRAMA!AG48+CRONOGRAMA!AK48,CRONOGRAMA!AC48+CRONOGRAMA!AG48+CRONOGRAMA!AK48+SEGUIMIENTO!AB82-SEGUIMIENTO!AC82)</f>
        <v>0</v>
      </c>
      <c r="AV82" s="385">
        <v>0</v>
      </c>
      <c r="AW82" s="459" t="e">
        <f>AV82/AU82</f>
        <v>#DIV/0!</v>
      </c>
      <c r="AX82" s="1180" t="str">
        <f>+IF(AU82=AV82,"x",0)</f>
        <v>x</v>
      </c>
      <c r="AY82" s="1181">
        <f>+IF(AX82="x",0,IF(AV82&gt;0,"x",0))</f>
        <v>0</v>
      </c>
      <c r="AZ82" s="1182">
        <f>+IF(AX82="x",0,IF(AY82="x",0,"x"))</f>
        <v>0</v>
      </c>
      <c r="BA82" s="2682"/>
      <c r="BB82" s="2683"/>
      <c r="BC82" s="2683"/>
      <c r="BD82" s="2683"/>
      <c r="BE82" s="2683"/>
      <c r="BF82" s="2683"/>
      <c r="BG82" s="2683"/>
      <c r="BH82" s="2683"/>
      <c r="BI82" s="2684"/>
      <c r="BJ82" s="408"/>
      <c r="BK82" s="2680" t="str">
        <f t="shared" ref="BK82:BK101" si="117">+BK60</f>
        <v>4. Limpias</v>
      </c>
      <c r="BL82" s="2681"/>
      <c r="BM82" s="1179" t="str">
        <f>+BM60</f>
        <v>Has</v>
      </c>
      <c r="BN82" s="457">
        <f>IF((AU82-AV82)=0,CRONOGRAMA!AO48+CRONOGRAMA!AS48+CRONOGRAMA!AW48,CRONOGRAMA!AO48+CRONOGRAMA!AS48+CRONOGRAMA!AW48+AU82-AV82)</f>
        <v>0</v>
      </c>
      <c r="BO82" s="385">
        <v>0</v>
      </c>
      <c r="BP82" s="459" t="e">
        <f>BO82/BN82</f>
        <v>#DIV/0!</v>
      </c>
      <c r="BQ82" s="1180" t="str">
        <f t="shared" ref="BQ82:BQ86" si="118">+IF(BN82=BO82,"x",0)</f>
        <v>x</v>
      </c>
      <c r="BR82" s="1181">
        <f t="shared" ref="BR82:BR86" si="119">+IF(BQ82="x",0,IF(BO82&gt;0,"x",0))</f>
        <v>0</v>
      </c>
      <c r="BS82" s="1182">
        <f t="shared" ref="BS82:BS86" si="120">+IF(BQ82="x",0,IF(BR82="x",0,"x"))</f>
        <v>0</v>
      </c>
      <c r="BT82" s="2682"/>
      <c r="BU82" s="2683"/>
      <c r="BV82" s="2683"/>
      <c r="BW82" s="2683"/>
      <c r="BX82" s="2683"/>
      <c r="BY82" s="2683"/>
      <c r="BZ82" s="2683"/>
      <c r="CA82" s="2683"/>
      <c r="CB82" s="2684"/>
      <c r="CC82" s="408"/>
      <c r="CD82" s="2670"/>
      <c r="CE82" s="2670"/>
      <c r="CF82" s="1142"/>
      <c r="CG82" s="1143"/>
      <c r="CH82" s="1149"/>
      <c r="CI82" s="1145"/>
      <c r="CJ82" s="1146"/>
      <c r="CK82" s="1146"/>
      <c r="CL82" s="1146"/>
      <c r="CM82" s="2671"/>
      <c r="CN82" s="2671"/>
      <c r="CO82" s="2671"/>
      <c r="CP82" s="2671"/>
      <c r="CQ82" s="2671"/>
      <c r="CR82" s="2671"/>
      <c r="CS82" s="2671"/>
      <c r="CT82" s="2671"/>
      <c r="CU82" s="2671"/>
      <c r="CV82" s="408"/>
      <c r="CW82" s="2670"/>
      <c r="CX82" s="2670"/>
      <c r="CY82" s="1142"/>
      <c r="CZ82" s="1143"/>
      <c r="DA82" s="1149"/>
      <c r="DB82" s="1145"/>
      <c r="DC82" s="1146"/>
      <c r="DD82" s="1146"/>
      <c r="DE82" s="1146"/>
      <c r="DF82" s="2671"/>
      <c r="DG82" s="2671"/>
      <c r="DH82" s="2671"/>
      <c r="DI82" s="2671"/>
      <c r="DJ82" s="2671"/>
      <c r="DK82" s="2671"/>
      <c r="DL82" s="2671"/>
      <c r="DM82" s="2671"/>
      <c r="DN82" s="2671"/>
      <c r="DO82" s="408"/>
    </row>
    <row r="83" spans="1:119" ht="12.75" hidden="1" customHeight="1" x14ac:dyDescent="0.2">
      <c r="A83" s="408"/>
      <c r="B83" s="2664"/>
      <c r="C83" s="2665"/>
      <c r="D83" s="2665"/>
      <c r="E83" s="2666"/>
      <c r="F83" s="2680" t="str">
        <f t="shared" si="114"/>
        <v>5. Plateo</v>
      </c>
      <c r="G83" s="2681"/>
      <c r="H83" s="1179" t="str">
        <f>CRONOGRAMA!C49</f>
        <v>Has</v>
      </c>
      <c r="I83" s="457">
        <f>+CRONOGRAMA!E49+CRONOGRAMA!I49+CRONOGRAMA!M49</f>
        <v>0</v>
      </c>
      <c r="J83" s="385">
        <v>0</v>
      </c>
      <c r="K83" s="459" t="e">
        <f t="shared" ref="K83:K86" si="121">J83/I83</f>
        <v>#DIV/0!</v>
      </c>
      <c r="L83" s="1180" t="str">
        <f t="shared" ref="L83:L86" si="122">+IF(I83=J83,"x",0)</f>
        <v>x</v>
      </c>
      <c r="M83" s="1181">
        <f t="shared" ref="M83:M86" si="123">+IF(L83="x",0,IF(J83&gt;0,"x",0))</f>
        <v>0</v>
      </c>
      <c r="N83" s="1182">
        <f t="shared" ref="N83:N86" si="124">+IF(L83="x",0,IF(M83="x",0,"x"))</f>
        <v>0</v>
      </c>
      <c r="O83" s="2682"/>
      <c r="P83" s="2683"/>
      <c r="Q83" s="2683"/>
      <c r="R83" s="2683"/>
      <c r="S83" s="2683"/>
      <c r="T83" s="2683"/>
      <c r="U83" s="2683"/>
      <c r="V83" s="2683"/>
      <c r="W83" s="2684"/>
      <c r="X83" s="408"/>
      <c r="Y83" s="2680" t="str">
        <f t="shared" si="115"/>
        <v>5. Plateo</v>
      </c>
      <c r="Z83" s="2681"/>
      <c r="AA83" s="1179" t="str">
        <f t="shared" ref="AA83:AA86" si="125">+AA61</f>
        <v>Has</v>
      </c>
      <c r="AB83" s="457">
        <f>IF((I83-J83)=0,CRONOGRAMA!Q49+CRONOGRAMA!U49+CRONOGRAMA!Y49,CRONOGRAMA!Q49+CRONOGRAMA!U49+CRONOGRAMA!Y49+SEGUIMIENTO!I83-SEGUIMIENTO!J83)</f>
        <v>0</v>
      </c>
      <c r="AC83" s="385">
        <v>0</v>
      </c>
      <c r="AD83" s="459" t="e">
        <f t="shared" ref="AD83:AD91" si="126">AC83/AB83</f>
        <v>#DIV/0!</v>
      </c>
      <c r="AE83" s="1180" t="str">
        <f t="shared" ref="AE83:AE86" si="127">+IF(AB83=AC83,"x",0)</f>
        <v>x</v>
      </c>
      <c r="AF83" s="1181">
        <f t="shared" ref="AF83:AF86" si="128">+IF(AE83="x",0,IF(AC83&gt;0,"x",0))</f>
        <v>0</v>
      </c>
      <c r="AG83" s="1182">
        <f t="shared" ref="AG83:AG86" si="129">+IF(AE83="x",0,IF(AF83="x",0,"x"))</f>
        <v>0</v>
      </c>
      <c r="AH83" s="2682"/>
      <c r="AI83" s="2683"/>
      <c r="AJ83" s="2683"/>
      <c r="AK83" s="2683"/>
      <c r="AL83" s="2683"/>
      <c r="AM83" s="2683"/>
      <c r="AN83" s="2683"/>
      <c r="AO83" s="2683"/>
      <c r="AP83" s="2684"/>
      <c r="AQ83" s="408"/>
      <c r="AR83" s="2680" t="str">
        <f t="shared" si="116"/>
        <v>5. Plateo</v>
      </c>
      <c r="AS83" s="2681"/>
      <c r="AT83" s="1179" t="str">
        <f>+AT61</f>
        <v>Has</v>
      </c>
      <c r="AU83" s="457">
        <f>IF((AB83-AC83)=0,CRONOGRAMA!AC49+CRONOGRAMA!AG49+CRONOGRAMA!AK49,CRONOGRAMA!AC49+CRONOGRAMA!AG49+CRONOGRAMA!AK49+SEGUIMIENTO!AB83-SEGUIMIENTO!AC83)</f>
        <v>0</v>
      </c>
      <c r="AV83" s="385">
        <v>0</v>
      </c>
      <c r="AW83" s="459" t="e">
        <f t="shared" ref="AW83:AW91" si="130">AV83/AU83</f>
        <v>#DIV/0!</v>
      </c>
      <c r="AX83" s="1180" t="str">
        <f t="shared" ref="AX83:AX86" si="131">+IF(AU83=AV83,"x",0)</f>
        <v>x</v>
      </c>
      <c r="AY83" s="1181">
        <f t="shared" ref="AY83:AY86" si="132">+IF(AX83="x",0,IF(AV83&gt;0,"x",0))</f>
        <v>0</v>
      </c>
      <c r="AZ83" s="1182">
        <f t="shared" ref="AZ83:AZ86" si="133">+IF(AX83="x",0,IF(AY83="x",0,"x"))</f>
        <v>0</v>
      </c>
      <c r="BA83" s="2682"/>
      <c r="BB83" s="2683"/>
      <c r="BC83" s="2683"/>
      <c r="BD83" s="2683"/>
      <c r="BE83" s="2683"/>
      <c r="BF83" s="2683"/>
      <c r="BG83" s="2683"/>
      <c r="BH83" s="2683"/>
      <c r="BI83" s="2684"/>
      <c r="BJ83" s="408"/>
      <c r="BK83" s="2680" t="str">
        <f t="shared" si="117"/>
        <v>5. Plateo</v>
      </c>
      <c r="BL83" s="2681"/>
      <c r="BM83" s="1179" t="str">
        <f>+BM61</f>
        <v>Has</v>
      </c>
      <c r="BN83" s="457">
        <f>IF((AU83-AV83)=0,CRONOGRAMA!AO49+CRONOGRAMA!AS49+CRONOGRAMA!AW49,CRONOGRAMA!AO49+CRONOGRAMA!AS49+CRONOGRAMA!AW49+AU83-AV83)</f>
        <v>0</v>
      </c>
      <c r="BO83" s="385">
        <v>0</v>
      </c>
      <c r="BP83" s="459" t="e">
        <f t="shared" ref="BP83:BP91" si="134">BO83/BN83</f>
        <v>#DIV/0!</v>
      </c>
      <c r="BQ83" s="1180" t="str">
        <f t="shared" si="118"/>
        <v>x</v>
      </c>
      <c r="BR83" s="1181">
        <f t="shared" si="119"/>
        <v>0</v>
      </c>
      <c r="BS83" s="1182">
        <f t="shared" si="120"/>
        <v>0</v>
      </c>
      <c r="BT83" s="2682"/>
      <c r="BU83" s="2683"/>
      <c r="BV83" s="2683"/>
      <c r="BW83" s="2683"/>
      <c r="BX83" s="2683"/>
      <c r="BY83" s="2683"/>
      <c r="BZ83" s="2683"/>
      <c r="CA83" s="2683"/>
      <c r="CB83" s="2684"/>
      <c r="CC83" s="408"/>
      <c r="CD83" s="2670"/>
      <c r="CE83" s="2670"/>
      <c r="CF83" s="1142"/>
      <c r="CG83" s="1143"/>
      <c r="CH83" s="1149"/>
      <c r="CI83" s="1145"/>
      <c r="CJ83" s="1146"/>
      <c r="CK83" s="1146"/>
      <c r="CL83" s="1146"/>
      <c r="CM83" s="2671"/>
      <c r="CN83" s="2671"/>
      <c r="CO83" s="2671"/>
      <c r="CP83" s="2671"/>
      <c r="CQ83" s="2671"/>
      <c r="CR83" s="2671"/>
      <c r="CS83" s="2671"/>
      <c r="CT83" s="2671"/>
      <c r="CU83" s="2671"/>
      <c r="CV83" s="408"/>
      <c r="CW83" s="2670"/>
      <c r="CX83" s="2670"/>
      <c r="CY83" s="1142"/>
      <c r="CZ83" s="1143"/>
      <c r="DA83" s="1149"/>
      <c r="DB83" s="1145"/>
      <c r="DC83" s="1146"/>
      <c r="DD83" s="1146"/>
      <c r="DE83" s="1146"/>
      <c r="DF83" s="2671"/>
      <c r="DG83" s="2671"/>
      <c r="DH83" s="2671"/>
      <c r="DI83" s="2671"/>
      <c r="DJ83" s="2671"/>
      <c r="DK83" s="2671"/>
      <c r="DL83" s="2671"/>
      <c r="DM83" s="2671"/>
      <c r="DN83" s="2671"/>
      <c r="DO83" s="408"/>
    </row>
    <row r="84" spans="1:119" ht="12.75" hidden="1" customHeight="1" x14ac:dyDescent="0.2">
      <c r="A84" s="408"/>
      <c r="B84" s="2664"/>
      <c r="C84" s="2665"/>
      <c r="D84" s="2665"/>
      <c r="E84" s="2666"/>
      <c r="F84" s="2680" t="str">
        <f t="shared" si="114"/>
        <v>6. Fertilización y control fitosanitario</v>
      </c>
      <c r="G84" s="2681"/>
      <c r="H84" s="1179" t="str">
        <f>CRONOGRAMA!C50</f>
        <v>Has</v>
      </c>
      <c r="I84" s="457">
        <f>+CRONOGRAMA!E50+CRONOGRAMA!I50+CRONOGRAMA!M50</f>
        <v>0</v>
      </c>
      <c r="J84" s="385">
        <v>0</v>
      </c>
      <c r="K84" s="459" t="e">
        <f t="shared" si="121"/>
        <v>#DIV/0!</v>
      </c>
      <c r="L84" s="1180" t="str">
        <f t="shared" si="122"/>
        <v>x</v>
      </c>
      <c r="M84" s="1181">
        <f t="shared" si="123"/>
        <v>0</v>
      </c>
      <c r="N84" s="1182">
        <f t="shared" si="124"/>
        <v>0</v>
      </c>
      <c r="O84" s="2682"/>
      <c r="P84" s="2683"/>
      <c r="Q84" s="2683"/>
      <c r="R84" s="2683"/>
      <c r="S84" s="2683"/>
      <c r="T84" s="2683"/>
      <c r="U84" s="2683"/>
      <c r="V84" s="2683"/>
      <c r="W84" s="2684"/>
      <c r="X84" s="408"/>
      <c r="Y84" s="2680" t="str">
        <f t="shared" si="115"/>
        <v>6. Fertilización y control fitosanitario</v>
      </c>
      <c r="Z84" s="2681"/>
      <c r="AA84" s="1179" t="str">
        <f t="shared" si="125"/>
        <v>Has</v>
      </c>
      <c r="AB84" s="457">
        <f>IF((I84-J84)=0,CRONOGRAMA!Q50+CRONOGRAMA!U50+CRONOGRAMA!Y50,CRONOGRAMA!Q50+CRONOGRAMA!U50+CRONOGRAMA!Y50+SEGUIMIENTO!I84-SEGUIMIENTO!J84)</f>
        <v>0</v>
      </c>
      <c r="AC84" s="385">
        <v>0</v>
      </c>
      <c r="AD84" s="459" t="e">
        <f t="shared" si="126"/>
        <v>#DIV/0!</v>
      </c>
      <c r="AE84" s="1180" t="str">
        <f t="shared" si="127"/>
        <v>x</v>
      </c>
      <c r="AF84" s="1181">
        <f t="shared" si="128"/>
        <v>0</v>
      </c>
      <c r="AG84" s="1182">
        <f t="shared" si="129"/>
        <v>0</v>
      </c>
      <c r="AH84" s="2682"/>
      <c r="AI84" s="2683"/>
      <c r="AJ84" s="2683"/>
      <c r="AK84" s="2683"/>
      <c r="AL84" s="2683"/>
      <c r="AM84" s="2683"/>
      <c r="AN84" s="2683"/>
      <c r="AO84" s="2683"/>
      <c r="AP84" s="2684"/>
      <c r="AQ84" s="408"/>
      <c r="AR84" s="2680" t="str">
        <f t="shared" si="116"/>
        <v>6. Fertilización y control fitosanitario</v>
      </c>
      <c r="AS84" s="2681"/>
      <c r="AT84" s="1179" t="str">
        <f>+AT62</f>
        <v>Has</v>
      </c>
      <c r="AU84" s="457">
        <f>IF((AB84-AC84)=0,CRONOGRAMA!AC50+CRONOGRAMA!AG50+CRONOGRAMA!AK50,CRONOGRAMA!AC50+CRONOGRAMA!AG50+CRONOGRAMA!AK50+SEGUIMIENTO!AB84-SEGUIMIENTO!AC84)</f>
        <v>0</v>
      </c>
      <c r="AV84" s="385">
        <v>0</v>
      </c>
      <c r="AW84" s="459" t="e">
        <f t="shared" si="130"/>
        <v>#DIV/0!</v>
      </c>
      <c r="AX84" s="1180" t="str">
        <f t="shared" si="131"/>
        <v>x</v>
      </c>
      <c r="AY84" s="1181">
        <f t="shared" si="132"/>
        <v>0</v>
      </c>
      <c r="AZ84" s="1182">
        <f t="shared" si="133"/>
        <v>0</v>
      </c>
      <c r="BA84" s="2682"/>
      <c r="BB84" s="2683"/>
      <c r="BC84" s="2683"/>
      <c r="BD84" s="2683"/>
      <c r="BE84" s="2683"/>
      <c r="BF84" s="2683"/>
      <c r="BG84" s="2683"/>
      <c r="BH84" s="2683"/>
      <c r="BI84" s="2684"/>
      <c r="BJ84" s="408"/>
      <c r="BK84" s="2680" t="str">
        <f t="shared" si="117"/>
        <v>6. Fertilización y control fitosanitario</v>
      </c>
      <c r="BL84" s="2681"/>
      <c r="BM84" s="1179" t="str">
        <f>+BM62</f>
        <v>Has</v>
      </c>
      <c r="BN84" s="457">
        <f>IF((AU84-AV84)=0,CRONOGRAMA!AO50+CRONOGRAMA!AS50+CRONOGRAMA!AW50,CRONOGRAMA!AO50+CRONOGRAMA!AS50+CRONOGRAMA!AW50+AU84-AV84)</f>
        <v>0</v>
      </c>
      <c r="BO84" s="385">
        <v>0</v>
      </c>
      <c r="BP84" s="459" t="e">
        <f t="shared" si="134"/>
        <v>#DIV/0!</v>
      </c>
      <c r="BQ84" s="1180" t="str">
        <f t="shared" si="118"/>
        <v>x</v>
      </c>
      <c r="BR84" s="1181">
        <f t="shared" si="119"/>
        <v>0</v>
      </c>
      <c r="BS84" s="1182">
        <f t="shared" si="120"/>
        <v>0</v>
      </c>
      <c r="BT84" s="2682"/>
      <c r="BU84" s="2683"/>
      <c r="BV84" s="2683"/>
      <c r="BW84" s="2683"/>
      <c r="BX84" s="2683"/>
      <c r="BY84" s="2683"/>
      <c r="BZ84" s="2683"/>
      <c r="CA84" s="2683"/>
      <c r="CB84" s="2684"/>
      <c r="CC84" s="408"/>
      <c r="CD84" s="2670"/>
      <c r="CE84" s="2670"/>
      <c r="CF84" s="1142"/>
      <c r="CG84" s="1143"/>
      <c r="CH84" s="1149"/>
      <c r="CI84" s="1145"/>
      <c r="CJ84" s="1146"/>
      <c r="CK84" s="1146"/>
      <c r="CL84" s="1146"/>
      <c r="CM84" s="2671"/>
      <c r="CN84" s="2671"/>
      <c r="CO84" s="2671"/>
      <c r="CP84" s="2671"/>
      <c r="CQ84" s="2671"/>
      <c r="CR84" s="2671"/>
      <c r="CS84" s="2671"/>
      <c r="CT84" s="2671"/>
      <c r="CU84" s="2671"/>
      <c r="CV84" s="408"/>
      <c r="CW84" s="2670"/>
      <c r="CX84" s="2670"/>
      <c r="CY84" s="1142"/>
      <c r="CZ84" s="1143"/>
      <c r="DA84" s="1149"/>
      <c r="DB84" s="1145"/>
      <c r="DC84" s="1146"/>
      <c r="DD84" s="1146"/>
      <c r="DE84" s="1146"/>
      <c r="DF84" s="2671"/>
      <c r="DG84" s="2671"/>
      <c r="DH84" s="2671"/>
      <c r="DI84" s="2671"/>
      <c r="DJ84" s="2671"/>
      <c r="DK84" s="2671"/>
      <c r="DL84" s="2671"/>
      <c r="DM84" s="2671"/>
      <c r="DN84" s="2671"/>
      <c r="DO84" s="408"/>
    </row>
    <row r="85" spans="1:119" ht="12.75" hidden="1" customHeight="1" x14ac:dyDescent="0.2">
      <c r="A85" s="408"/>
      <c r="B85" s="2664"/>
      <c r="C85" s="2665"/>
      <c r="D85" s="2665"/>
      <c r="E85" s="2666"/>
      <c r="F85" s="2680" t="str">
        <f t="shared" si="114"/>
        <v>7. Reposición (material vegetal)</v>
      </c>
      <c r="G85" s="2681"/>
      <c r="H85" s="1179" t="str">
        <f>CRONOGRAMA!C51</f>
        <v>Plántulas</v>
      </c>
      <c r="I85" s="457">
        <f>+CRONOGRAMA!E51+CRONOGRAMA!I51+CRONOGRAMA!M51</f>
        <v>0</v>
      </c>
      <c r="J85" s="385">
        <v>0</v>
      </c>
      <c r="K85" s="459" t="e">
        <f t="shared" si="121"/>
        <v>#DIV/0!</v>
      </c>
      <c r="L85" s="1180" t="str">
        <f t="shared" si="122"/>
        <v>x</v>
      </c>
      <c r="M85" s="1181">
        <f t="shared" si="123"/>
        <v>0</v>
      </c>
      <c r="N85" s="1182">
        <f t="shared" si="124"/>
        <v>0</v>
      </c>
      <c r="O85" s="2682"/>
      <c r="P85" s="2683"/>
      <c r="Q85" s="2683"/>
      <c r="R85" s="2683"/>
      <c r="S85" s="2683"/>
      <c r="T85" s="2683"/>
      <c r="U85" s="2683"/>
      <c r="V85" s="2683"/>
      <c r="W85" s="2684"/>
      <c r="X85" s="408"/>
      <c r="Y85" s="2680" t="str">
        <f t="shared" si="115"/>
        <v>7. Reposición (material vegetal)</v>
      </c>
      <c r="Z85" s="2681"/>
      <c r="AA85" s="1179" t="str">
        <f t="shared" si="125"/>
        <v>Plántulas</v>
      </c>
      <c r="AB85" s="457">
        <f>IF((I85-J85)=0,CRONOGRAMA!Q51+CRONOGRAMA!U51+CRONOGRAMA!Y51,CRONOGRAMA!Q51+CRONOGRAMA!U51+CRONOGRAMA!Y51+SEGUIMIENTO!I85-SEGUIMIENTO!J85)</f>
        <v>0</v>
      </c>
      <c r="AC85" s="385">
        <v>0</v>
      </c>
      <c r="AD85" s="459" t="e">
        <f t="shared" si="126"/>
        <v>#DIV/0!</v>
      </c>
      <c r="AE85" s="1180" t="str">
        <f t="shared" si="127"/>
        <v>x</v>
      </c>
      <c r="AF85" s="1181">
        <f t="shared" si="128"/>
        <v>0</v>
      </c>
      <c r="AG85" s="1182">
        <f t="shared" si="129"/>
        <v>0</v>
      </c>
      <c r="AH85" s="2682"/>
      <c r="AI85" s="2683"/>
      <c r="AJ85" s="2683"/>
      <c r="AK85" s="2683"/>
      <c r="AL85" s="2683"/>
      <c r="AM85" s="2683"/>
      <c r="AN85" s="2683"/>
      <c r="AO85" s="2683"/>
      <c r="AP85" s="2684"/>
      <c r="AQ85" s="408"/>
      <c r="AR85" s="2680" t="str">
        <f t="shared" si="116"/>
        <v>7. Reposición (material vegetal)</v>
      </c>
      <c r="AS85" s="2681"/>
      <c r="AT85" s="1179" t="str">
        <f>+AT63</f>
        <v>Plántulas</v>
      </c>
      <c r="AU85" s="457">
        <f>IF((AB85-AC85)=0,CRONOGRAMA!AC51+CRONOGRAMA!AG51+CRONOGRAMA!AK51,CRONOGRAMA!AC51+CRONOGRAMA!AG51+CRONOGRAMA!AK51+SEGUIMIENTO!AB85-SEGUIMIENTO!AC85)</f>
        <v>0</v>
      </c>
      <c r="AV85" s="385">
        <v>0</v>
      </c>
      <c r="AW85" s="459" t="e">
        <f t="shared" si="130"/>
        <v>#DIV/0!</v>
      </c>
      <c r="AX85" s="1180" t="str">
        <f t="shared" si="131"/>
        <v>x</v>
      </c>
      <c r="AY85" s="1181">
        <f t="shared" si="132"/>
        <v>0</v>
      </c>
      <c r="AZ85" s="1182">
        <f t="shared" si="133"/>
        <v>0</v>
      </c>
      <c r="BA85" s="2682"/>
      <c r="BB85" s="2683"/>
      <c r="BC85" s="2683"/>
      <c r="BD85" s="2683"/>
      <c r="BE85" s="2683"/>
      <c r="BF85" s="2683"/>
      <c r="BG85" s="2683"/>
      <c r="BH85" s="2683"/>
      <c r="BI85" s="2684"/>
      <c r="BJ85" s="408"/>
      <c r="BK85" s="2680" t="str">
        <f t="shared" si="117"/>
        <v>7. Reposición (material vegetal)</v>
      </c>
      <c r="BL85" s="2681"/>
      <c r="BM85" s="1179" t="str">
        <f>+BM63</f>
        <v>Plántulas</v>
      </c>
      <c r="BN85" s="457">
        <f>IF((AU85-AV85)=0,CRONOGRAMA!AO51+CRONOGRAMA!AS51+CRONOGRAMA!AW51,CRONOGRAMA!AO51+CRONOGRAMA!AS51+CRONOGRAMA!AW51+AU85-AV85)</f>
        <v>0</v>
      </c>
      <c r="BO85" s="385">
        <v>0</v>
      </c>
      <c r="BP85" s="459" t="e">
        <f t="shared" si="134"/>
        <v>#DIV/0!</v>
      </c>
      <c r="BQ85" s="1180" t="str">
        <f t="shared" si="118"/>
        <v>x</v>
      </c>
      <c r="BR85" s="1181">
        <f t="shared" si="119"/>
        <v>0</v>
      </c>
      <c r="BS85" s="1182">
        <f t="shared" si="120"/>
        <v>0</v>
      </c>
      <c r="BT85" s="2682"/>
      <c r="BU85" s="2683"/>
      <c r="BV85" s="2683"/>
      <c r="BW85" s="2683"/>
      <c r="BX85" s="2683"/>
      <c r="BY85" s="2683"/>
      <c r="BZ85" s="2683"/>
      <c r="CA85" s="2683"/>
      <c r="CB85" s="2684"/>
      <c r="CC85" s="408"/>
      <c r="CD85" s="2670"/>
      <c r="CE85" s="2670"/>
      <c r="CF85" s="1142"/>
      <c r="CG85" s="1143"/>
      <c r="CH85" s="1149"/>
      <c r="CI85" s="1145"/>
      <c r="CJ85" s="1146"/>
      <c r="CK85" s="1146"/>
      <c r="CL85" s="1146"/>
      <c r="CM85" s="2671"/>
      <c r="CN85" s="2671"/>
      <c r="CO85" s="2671"/>
      <c r="CP85" s="2671"/>
      <c r="CQ85" s="2671"/>
      <c r="CR85" s="2671"/>
      <c r="CS85" s="2671"/>
      <c r="CT85" s="2671"/>
      <c r="CU85" s="2671"/>
      <c r="CV85" s="408"/>
      <c r="CW85" s="2670"/>
      <c r="CX85" s="2670"/>
      <c r="CY85" s="1142"/>
      <c r="CZ85" s="1143"/>
      <c r="DA85" s="1149"/>
      <c r="DB85" s="1145"/>
      <c r="DC85" s="1146"/>
      <c r="DD85" s="1146"/>
      <c r="DE85" s="1146"/>
      <c r="DF85" s="2671"/>
      <c r="DG85" s="2671"/>
      <c r="DH85" s="2671"/>
      <c r="DI85" s="2671"/>
      <c r="DJ85" s="2671"/>
      <c r="DK85" s="2671"/>
      <c r="DL85" s="2671"/>
      <c r="DM85" s="2671"/>
      <c r="DN85" s="2671"/>
      <c r="DO85" s="408"/>
    </row>
    <row r="86" spans="1:119" ht="13.5" hidden="1" customHeight="1" thickBot="1" x14ac:dyDescent="0.25">
      <c r="A86" s="408"/>
      <c r="B86" s="2664"/>
      <c r="C86" s="2665"/>
      <c r="D86" s="2665"/>
      <c r="E86" s="2666"/>
      <c r="F86" s="2680" t="str">
        <f t="shared" si="114"/>
        <v>8. Pago de mano de obra</v>
      </c>
      <c r="G86" s="2681"/>
      <c r="H86" s="1179" t="str">
        <f>CRONOGRAMA!C52</f>
        <v>$</v>
      </c>
      <c r="I86" s="457">
        <f>+CRONOGRAMA!E52+CRONOGRAMA!I52+CRONOGRAMA!M52</f>
        <v>0</v>
      </c>
      <c r="J86" s="385"/>
      <c r="K86" s="459" t="e">
        <f t="shared" si="121"/>
        <v>#DIV/0!</v>
      </c>
      <c r="L86" s="1212" t="str">
        <f t="shared" si="122"/>
        <v>x</v>
      </c>
      <c r="M86" s="1213">
        <f t="shared" si="123"/>
        <v>0</v>
      </c>
      <c r="N86" s="1214">
        <f t="shared" si="124"/>
        <v>0</v>
      </c>
      <c r="O86" s="2682"/>
      <c r="P86" s="2683"/>
      <c r="Q86" s="2683"/>
      <c r="R86" s="2683"/>
      <c r="S86" s="2683"/>
      <c r="T86" s="2683"/>
      <c r="U86" s="2683"/>
      <c r="V86" s="2683"/>
      <c r="W86" s="2684"/>
      <c r="X86" s="408"/>
      <c r="Y86" s="2680" t="str">
        <f t="shared" si="115"/>
        <v>8. Pago de mano de obra</v>
      </c>
      <c r="Z86" s="2681"/>
      <c r="AA86" s="1179" t="str">
        <f t="shared" si="125"/>
        <v>$</v>
      </c>
      <c r="AB86" s="457">
        <f>IF((I86-J86)=0,CRONOGRAMA!Q52+CRONOGRAMA!U52+CRONOGRAMA!Y52,CRONOGRAMA!Q52+CRONOGRAMA!U52+CRONOGRAMA!Y52+SEGUIMIENTO!I86-SEGUIMIENTO!J86)</f>
        <v>0</v>
      </c>
      <c r="AC86" s="385"/>
      <c r="AD86" s="459" t="e">
        <f t="shared" si="126"/>
        <v>#DIV/0!</v>
      </c>
      <c r="AE86" s="1212" t="str">
        <f t="shared" si="127"/>
        <v>x</v>
      </c>
      <c r="AF86" s="1213">
        <f t="shared" si="128"/>
        <v>0</v>
      </c>
      <c r="AG86" s="1214">
        <f t="shared" si="129"/>
        <v>0</v>
      </c>
      <c r="AH86" s="2682"/>
      <c r="AI86" s="2683"/>
      <c r="AJ86" s="2683"/>
      <c r="AK86" s="2683"/>
      <c r="AL86" s="2683"/>
      <c r="AM86" s="2683"/>
      <c r="AN86" s="2683"/>
      <c r="AO86" s="2683"/>
      <c r="AP86" s="2684"/>
      <c r="AQ86" s="408"/>
      <c r="AR86" s="2680" t="str">
        <f t="shared" si="116"/>
        <v>8. Pago de mano de obra</v>
      </c>
      <c r="AS86" s="2681"/>
      <c r="AT86" s="1179" t="str">
        <f>+AT64</f>
        <v>$</v>
      </c>
      <c r="AU86" s="457">
        <f>IF((AB86-AC86)=0,CRONOGRAMA!AC52+CRONOGRAMA!AG52+CRONOGRAMA!AK52,CRONOGRAMA!AC52+CRONOGRAMA!AG52+CRONOGRAMA!AK52+SEGUIMIENTO!AB86-SEGUIMIENTO!AC86)</f>
        <v>0</v>
      </c>
      <c r="AV86" s="385"/>
      <c r="AW86" s="459" t="e">
        <f t="shared" si="130"/>
        <v>#DIV/0!</v>
      </c>
      <c r="AX86" s="1212" t="str">
        <f t="shared" si="131"/>
        <v>x</v>
      </c>
      <c r="AY86" s="1213">
        <f t="shared" si="132"/>
        <v>0</v>
      </c>
      <c r="AZ86" s="1214">
        <f t="shared" si="133"/>
        <v>0</v>
      </c>
      <c r="BA86" s="2682"/>
      <c r="BB86" s="2683"/>
      <c r="BC86" s="2683"/>
      <c r="BD86" s="2683"/>
      <c r="BE86" s="2683"/>
      <c r="BF86" s="2683"/>
      <c r="BG86" s="2683"/>
      <c r="BH86" s="2683"/>
      <c r="BI86" s="2684"/>
      <c r="BJ86" s="408"/>
      <c r="BK86" s="2680" t="str">
        <f t="shared" si="117"/>
        <v>8. Pago de mano de obra</v>
      </c>
      <c r="BL86" s="2681"/>
      <c r="BM86" s="1179" t="str">
        <f>+BM64</f>
        <v>$</v>
      </c>
      <c r="BN86" s="457">
        <f>IF((AU86-AV86)=0,CRONOGRAMA!AO52+CRONOGRAMA!AS52+CRONOGRAMA!AW52,CRONOGRAMA!AO52+CRONOGRAMA!AS52+CRONOGRAMA!AW52+AU86-AV86)</f>
        <v>0</v>
      </c>
      <c r="BO86" s="385"/>
      <c r="BP86" s="459" t="e">
        <f t="shared" si="134"/>
        <v>#DIV/0!</v>
      </c>
      <c r="BQ86" s="1212" t="str">
        <f t="shared" si="118"/>
        <v>x</v>
      </c>
      <c r="BR86" s="1213">
        <f t="shared" si="119"/>
        <v>0</v>
      </c>
      <c r="BS86" s="1214">
        <f t="shared" si="120"/>
        <v>0</v>
      </c>
      <c r="BT86" s="2682"/>
      <c r="BU86" s="2683"/>
      <c r="BV86" s="2683"/>
      <c r="BW86" s="2683"/>
      <c r="BX86" s="2683"/>
      <c r="BY86" s="2683"/>
      <c r="BZ86" s="2683"/>
      <c r="CA86" s="2683"/>
      <c r="CB86" s="2684"/>
      <c r="CC86" s="408"/>
      <c r="CD86" s="2670"/>
      <c r="CE86" s="2670"/>
      <c r="CF86" s="1142"/>
      <c r="CG86" s="1143"/>
      <c r="CH86" s="1149"/>
      <c r="CI86" s="1145"/>
      <c r="CJ86" s="1146"/>
      <c r="CK86" s="1146"/>
      <c r="CL86" s="1146"/>
      <c r="CM86" s="2671"/>
      <c r="CN86" s="2671"/>
      <c r="CO86" s="2671"/>
      <c r="CP86" s="2671"/>
      <c r="CQ86" s="2671"/>
      <c r="CR86" s="2671"/>
      <c r="CS86" s="2671"/>
      <c r="CT86" s="2671"/>
      <c r="CU86" s="2671"/>
      <c r="CV86" s="408"/>
      <c r="CW86" s="2670"/>
      <c r="CX86" s="2670"/>
      <c r="CY86" s="1142"/>
      <c r="CZ86" s="1143"/>
      <c r="DA86" s="1149"/>
      <c r="DB86" s="1145"/>
      <c r="DC86" s="1146"/>
      <c r="DD86" s="1146"/>
      <c r="DE86" s="1146"/>
      <c r="DF86" s="2671"/>
      <c r="DG86" s="2671"/>
      <c r="DH86" s="2671"/>
      <c r="DI86" s="2671"/>
      <c r="DJ86" s="2671"/>
      <c r="DK86" s="2671"/>
      <c r="DL86" s="2671"/>
      <c r="DM86" s="2671"/>
      <c r="DN86" s="2671"/>
      <c r="DO86" s="408"/>
    </row>
    <row r="87" spans="1:119" ht="0.6" hidden="1" customHeight="1" thickTop="1" thickBot="1" x14ac:dyDescent="0.25">
      <c r="A87" s="408"/>
      <c r="B87" s="2664"/>
      <c r="C87" s="2665"/>
      <c r="D87" s="2665"/>
      <c r="E87" s="2666"/>
      <c r="F87" s="2680"/>
      <c r="G87" s="2681"/>
      <c r="H87" s="456"/>
      <c r="I87" s="457"/>
      <c r="J87" s="385"/>
      <c r="K87" s="459"/>
      <c r="L87" s="1205"/>
      <c r="M87" s="1206"/>
      <c r="N87" s="1207"/>
      <c r="O87" s="2682"/>
      <c r="P87" s="2683"/>
      <c r="Q87" s="2683"/>
      <c r="R87" s="2683"/>
      <c r="S87" s="2683"/>
      <c r="T87" s="2683"/>
      <c r="U87" s="2683"/>
      <c r="V87" s="2683"/>
      <c r="W87" s="2684"/>
      <c r="X87" s="408"/>
      <c r="Y87" s="2680">
        <f t="shared" si="115"/>
        <v>0</v>
      </c>
      <c r="Z87" s="2681"/>
      <c r="AA87" s="456">
        <f t="shared" ref="AA87:AA95" si="135">+AA65</f>
        <v>0</v>
      </c>
      <c r="AB87" s="457">
        <f>I87</f>
        <v>0</v>
      </c>
      <c r="AC87" s="385">
        <v>0</v>
      </c>
      <c r="AD87" s="459" t="e">
        <f t="shared" si="126"/>
        <v>#DIV/0!</v>
      </c>
      <c r="AE87" s="1205"/>
      <c r="AF87" s="1206"/>
      <c r="AG87" s="1207"/>
      <c r="AH87" s="2682"/>
      <c r="AI87" s="2683"/>
      <c r="AJ87" s="2683"/>
      <c r="AK87" s="2683"/>
      <c r="AL87" s="2683"/>
      <c r="AM87" s="2683"/>
      <c r="AN87" s="2683"/>
      <c r="AO87" s="2683"/>
      <c r="AP87" s="2684"/>
      <c r="AQ87" s="408"/>
      <c r="AR87" s="2680">
        <f t="shared" si="116"/>
        <v>0</v>
      </c>
      <c r="AS87" s="2681"/>
      <c r="AT87" s="456">
        <f t="shared" ref="AT87:AT95" si="136">+AT65</f>
        <v>0</v>
      </c>
      <c r="AU87" s="457">
        <f>AB87</f>
        <v>0</v>
      </c>
      <c r="AV87" s="385">
        <v>0</v>
      </c>
      <c r="AW87" s="459" t="e">
        <f t="shared" si="130"/>
        <v>#DIV/0!</v>
      </c>
      <c r="AX87" s="1205"/>
      <c r="AY87" s="1206"/>
      <c r="AZ87" s="1207"/>
      <c r="BA87" s="2682"/>
      <c r="BB87" s="2683"/>
      <c r="BC87" s="2683"/>
      <c r="BD87" s="2683"/>
      <c r="BE87" s="2683"/>
      <c r="BF87" s="2683"/>
      <c r="BG87" s="2683"/>
      <c r="BH87" s="2683"/>
      <c r="BI87" s="2684"/>
      <c r="BJ87" s="408"/>
      <c r="BK87" s="2680">
        <f t="shared" si="117"/>
        <v>0</v>
      </c>
      <c r="BL87" s="2681"/>
      <c r="BM87" s="456">
        <f t="shared" ref="BM87:BM95" si="137">+BM65</f>
        <v>0</v>
      </c>
      <c r="BN87" s="457">
        <f>AU87</f>
        <v>0</v>
      </c>
      <c r="BO87" s="385">
        <v>0</v>
      </c>
      <c r="BP87" s="459" t="e">
        <f t="shared" si="134"/>
        <v>#DIV/0!</v>
      </c>
      <c r="BQ87" s="1205"/>
      <c r="BR87" s="1206"/>
      <c r="BS87" s="1207"/>
      <c r="BT87" s="2682"/>
      <c r="BU87" s="2683"/>
      <c r="BV87" s="2683"/>
      <c r="BW87" s="2683"/>
      <c r="BX87" s="2683"/>
      <c r="BY87" s="2683"/>
      <c r="BZ87" s="2683"/>
      <c r="CA87" s="2683"/>
      <c r="CB87" s="2684"/>
      <c r="CC87" s="408"/>
      <c r="CD87" s="2670"/>
      <c r="CE87" s="2670"/>
      <c r="CF87" s="1142"/>
      <c r="CG87" s="1143"/>
      <c r="CH87" s="1149"/>
      <c r="CI87" s="1145"/>
      <c r="CJ87" s="1146"/>
      <c r="CK87" s="1146"/>
      <c r="CL87" s="1146"/>
      <c r="CM87" s="2671"/>
      <c r="CN87" s="2671"/>
      <c r="CO87" s="2671"/>
      <c r="CP87" s="2671"/>
      <c r="CQ87" s="2671"/>
      <c r="CR87" s="2671"/>
      <c r="CS87" s="2671"/>
      <c r="CT87" s="2671"/>
      <c r="CU87" s="2671"/>
      <c r="CV87" s="408"/>
      <c r="CW87" s="2670"/>
      <c r="CX87" s="2670"/>
      <c r="CY87" s="1142"/>
      <c r="CZ87" s="1143"/>
      <c r="DA87" s="1149"/>
      <c r="DB87" s="1145"/>
      <c r="DC87" s="1146"/>
      <c r="DD87" s="1146"/>
      <c r="DE87" s="1146"/>
      <c r="DF87" s="2671"/>
      <c r="DG87" s="2671"/>
      <c r="DH87" s="2671"/>
      <c r="DI87" s="2671"/>
      <c r="DJ87" s="2671"/>
      <c r="DK87" s="2671"/>
      <c r="DL87" s="2671"/>
      <c r="DM87" s="2671"/>
      <c r="DN87" s="2671"/>
      <c r="DO87" s="408"/>
    </row>
    <row r="88" spans="1:119" ht="0.6" hidden="1" customHeight="1" thickTop="1" thickBot="1" x14ac:dyDescent="0.25">
      <c r="A88" s="408"/>
      <c r="B88" s="2664"/>
      <c r="C88" s="2665"/>
      <c r="D88" s="2665"/>
      <c r="E88" s="2666"/>
      <c r="F88" s="2680"/>
      <c r="G88" s="2681"/>
      <c r="H88" s="456"/>
      <c r="I88" s="457"/>
      <c r="J88" s="385"/>
      <c r="K88" s="459"/>
      <c r="L88" s="1205"/>
      <c r="M88" s="1206"/>
      <c r="N88" s="1207"/>
      <c r="O88" s="2682"/>
      <c r="P88" s="2683"/>
      <c r="Q88" s="2683"/>
      <c r="R88" s="2683"/>
      <c r="S88" s="2683"/>
      <c r="T88" s="2683"/>
      <c r="U88" s="2683"/>
      <c r="V88" s="2683"/>
      <c r="W88" s="2684"/>
      <c r="X88" s="408"/>
      <c r="Y88" s="2680">
        <f t="shared" si="115"/>
        <v>0</v>
      </c>
      <c r="Z88" s="2681"/>
      <c r="AA88" s="456">
        <f t="shared" si="135"/>
        <v>0</v>
      </c>
      <c r="AB88" s="457">
        <f t="shared" ref="AB88:AB91" si="138">I88</f>
        <v>0</v>
      </c>
      <c r="AC88" s="385">
        <v>0</v>
      </c>
      <c r="AD88" s="459" t="e">
        <f t="shared" si="126"/>
        <v>#DIV/0!</v>
      </c>
      <c r="AE88" s="1205"/>
      <c r="AF88" s="1206"/>
      <c r="AG88" s="1207"/>
      <c r="AH88" s="2682"/>
      <c r="AI88" s="2683"/>
      <c r="AJ88" s="2683"/>
      <c r="AK88" s="2683"/>
      <c r="AL88" s="2683"/>
      <c r="AM88" s="2683"/>
      <c r="AN88" s="2683"/>
      <c r="AO88" s="2683"/>
      <c r="AP88" s="2684"/>
      <c r="AQ88" s="408"/>
      <c r="AR88" s="2680">
        <f t="shared" si="116"/>
        <v>0</v>
      </c>
      <c r="AS88" s="2681"/>
      <c r="AT88" s="456">
        <f t="shared" si="136"/>
        <v>0</v>
      </c>
      <c r="AU88" s="457">
        <f t="shared" ref="AU88" si="139">AB88</f>
        <v>0</v>
      </c>
      <c r="AV88" s="385">
        <v>0</v>
      </c>
      <c r="AW88" s="459" t="e">
        <f t="shared" si="130"/>
        <v>#DIV/0!</v>
      </c>
      <c r="AX88" s="1205"/>
      <c r="AY88" s="1206"/>
      <c r="AZ88" s="1207"/>
      <c r="BA88" s="2682"/>
      <c r="BB88" s="2683"/>
      <c r="BC88" s="2683"/>
      <c r="BD88" s="2683"/>
      <c r="BE88" s="2683"/>
      <c r="BF88" s="2683"/>
      <c r="BG88" s="2683"/>
      <c r="BH88" s="2683"/>
      <c r="BI88" s="2684"/>
      <c r="BJ88" s="408"/>
      <c r="BK88" s="2680">
        <f t="shared" si="117"/>
        <v>0</v>
      </c>
      <c r="BL88" s="2681"/>
      <c r="BM88" s="456">
        <f t="shared" si="137"/>
        <v>0</v>
      </c>
      <c r="BN88" s="457">
        <f t="shared" ref="BN88" si="140">AU88</f>
        <v>0</v>
      </c>
      <c r="BO88" s="385">
        <v>0</v>
      </c>
      <c r="BP88" s="459" t="e">
        <f t="shared" si="134"/>
        <v>#DIV/0!</v>
      </c>
      <c r="BQ88" s="1205"/>
      <c r="BR88" s="1206"/>
      <c r="BS88" s="1207"/>
      <c r="BT88" s="2682"/>
      <c r="BU88" s="2683"/>
      <c r="BV88" s="2683"/>
      <c r="BW88" s="2683"/>
      <c r="BX88" s="2683"/>
      <c r="BY88" s="2683"/>
      <c r="BZ88" s="2683"/>
      <c r="CA88" s="2683"/>
      <c r="CB88" s="2684"/>
      <c r="CC88" s="408"/>
      <c r="CD88" s="2670"/>
      <c r="CE88" s="2670"/>
      <c r="CF88" s="1142"/>
      <c r="CG88" s="1143"/>
      <c r="CH88" s="1149"/>
      <c r="CI88" s="1145"/>
      <c r="CJ88" s="1146"/>
      <c r="CK88" s="1146"/>
      <c r="CL88" s="1146"/>
      <c r="CM88" s="2671"/>
      <c r="CN88" s="2671"/>
      <c r="CO88" s="2671"/>
      <c r="CP88" s="2671"/>
      <c r="CQ88" s="2671"/>
      <c r="CR88" s="2671"/>
      <c r="CS88" s="2671"/>
      <c r="CT88" s="2671"/>
      <c r="CU88" s="2671"/>
      <c r="CV88" s="408"/>
      <c r="CW88" s="2670"/>
      <c r="CX88" s="2670"/>
      <c r="CY88" s="1142"/>
      <c r="CZ88" s="1143"/>
      <c r="DA88" s="1149"/>
      <c r="DB88" s="1145"/>
      <c r="DC88" s="1146"/>
      <c r="DD88" s="1146"/>
      <c r="DE88" s="1146"/>
      <c r="DF88" s="2671"/>
      <c r="DG88" s="2671"/>
      <c r="DH88" s="2671"/>
      <c r="DI88" s="2671"/>
      <c r="DJ88" s="2671"/>
      <c r="DK88" s="2671"/>
      <c r="DL88" s="2671"/>
      <c r="DM88" s="2671"/>
      <c r="DN88" s="2671"/>
      <c r="DO88" s="408"/>
    </row>
    <row r="89" spans="1:119" ht="0.6" hidden="1" customHeight="1" thickTop="1" thickBot="1" x14ac:dyDescent="0.25">
      <c r="A89" s="408"/>
      <c r="B89" s="2664"/>
      <c r="C89" s="2665"/>
      <c r="D89" s="2665"/>
      <c r="E89" s="2666"/>
      <c r="F89" s="2680"/>
      <c r="G89" s="2681"/>
      <c r="H89" s="456"/>
      <c r="I89" s="464"/>
      <c r="J89" s="385"/>
      <c r="K89" s="459"/>
      <c r="L89" s="1205"/>
      <c r="M89" s="1206"/>
      <c r="N89" s="1207"/>
      <c r="O89" s="2682"/>
      <c r="P89" s="2683"/>
      <c r="Q89" s="2683"/>
      <c r="R89" s="2683"/>
      <c r="S89" s="2683"/>
      <c r="T89" s="2683"/>
      <c r="U89" s="2683"/>
      <c r="V89" s="2683"/>
      <c r="W89" s="2684"/>
      <c r="X89" s="408"/>
      <c r="Y89" s="2680">
        <f t="shared" si="115"/>
        <v>0</v>
      </c>
      <c r="Z89" s="2681"/>
      <c r="AA89" s="456">
        <f t="shared" si="135"/>
        <v>0</v>
      </c>
      <c r="AB89" s="464"/>
      <c r="AC89" s="385">
        <v>0</v>
      </c>
      <c r="AD89" s="459" t="e">
        <f t="shared" si="126"/>
        <v>#DIV/0!</v>
      </c>
      <c r="AE89" s="1205"/>
      <c r="AF89" s="1206"/>
      <c r="AG89" s="1207"/>
      <c r="AH89" s="2682"/>
      <c r="AI89" s="2683"/>
      <c r="AJ89" s="2683"/>
      <c r="AK89" s="2683"/>
      <c r="AL89" s="2683"/>
      <c r="AM89" s="2683"/>
      <c r="AN89" s="2683"/>
      <c r="AO89" s="2683"/>
      <c r="AP89" s="2684"/>
      <c r="AQ89" s="408"/>
      <c r="AR89" s="2680">
        <f t="shared" si="116"/>
        <v>0</v>
      </c>
      <c r="AS89" s="2681"/>
      <c r="AT89" s="456">
        <f t="shared" si="136"/>
        <v>0</v>
      </c>
      <c r="AU89" s="464"/>
      <c r="AV89" s="385">
        <v>0</v>
      </c>
      <c r="AW89" s="459" t="e">
        <f t="shared" si="130"/>
        <v>#DIV/0!</v>
      </c>
      <c r="AX89" s="1205"/>
      <c r="AY89" s="1206"/>
      <c r="AZ89" s="1207"/>
      <c r="BA89" s="2682"/>
      <c r="BB89" s="2683"/>
      <c r="BC89" s="2683"/>
      <c r="BD89" s="2683"/>
      <c r="BE89" s="2683"/>
      <c r="BF89" s="2683"/>
      <c r="BG89" s="2683"/>
      <c r="BH89" s="2683"/>
      <c r="BI89" s="2684"/>
      <c r="BJ89" s="408"/>
      <c r="BK89" s="2680">
        <f t="shared" si="117"/>
        <v>0</v>
      </c>
      <c r="BL89" s="2681"/>
      <c r="BM89" s="456">
        <f t="shared" si="137"/>
        <v>0</v>
      </c>
      <c r="BN89" s="464"/>
      <c r="BO89" s="385">
        <v>0</v>
      </c>
      <c r="BP89" s="459" t="e">
        <f t="shared" si="134"/>
        <v>#DIV/0!</v>
      </c>
      <c r="BQ89" s="1205"/>
      <c r="BR89" s="1206"/>
      <c r="BS89" s="1207"/>
      <c r="BT89" s="2682"/>
      <c r="BU89" s="2683"/>
      <c r="BV89" s="2683"/>
      <c r="BW89" s="2683"/>
      <c r="BX89" s="2683"/>
      <c r="BY89" s="2683"/>
      <c r="BZ89" s="2683"/>
      <c r="CA89" s="2683"/>
      <c r="CB89" s="2684"/>
      <c r="CC89" s="408"/>
      <c r="CD89" s="2670"/>
      <c r="CE89" s="2670"/>
      <c r="CF89" s="1142"/>
      <c r="CG89" s="1148"/>
      <c r="CH89" s="1149"/>
      <c r="CI89" s="1145"/>
      <c r="CJ89" s="1146"/>
      <c r="CK89" s="1146"/>
      <c r="CL89" s="1146"/>
      <c r="CM89" s="2671"/>
      <c r="CN89" s="2671"/>
      <c r="CO89" s="2671"/>
      <c r="CP89" s="2671"/>
      <c r="CQ89" s="2671"/>
      <c r="CR89" s="2671"/>
      <c r="CS89" s="2671"/>
      <c r="CT89" s="2671"/>
      <c r="CU89" s="2671"/>
      <c r="CV89" s="408"/>
      <c r="CW89" s="2670"/>
      <c r="CX89" s="2670"/>
      <c r="CY89" s="1142"/>
      <c r="CZ89" s="1148"/>
      <c r="DA89" s="1149"/>
      <c r="DB89" s="1145"/>
      <c r="DC89" s="1146"/>
      <c r="DD89" s="1146"/>
      <c r="DE89" s="1146"/>
      <c r="DF89" s="2671"/>
      <c r="DG89" s="2671"/>
      <c r="DH89" s="2671"/>
      <c r="DI89" s="2671"/>
      <c r="DJ89" s="2671"/>
      <c r="DK89" s="2671"/>
      <c r="DL89" s="2671"/>
      <c r="DM89" s="2671"/>
      <c r="DN89" s="2671"/>
      <c r="DO89" s="408"/>
    </row>
    <row r="90" spans="1:119" ht="0.6" hidden="1" customHeight="1" thickTop="1" thickBot="1" x14ac:dyDescent="0.25">
      <c r="A90" s="408"/>
      <c r="B90" s="2664"/>
      <c r="C90" s="2665"/>
      <c r="D90" s="2665"/>
      <c r="E90" s="2666"/>
      <c r="F90" s="2680"/>
      <c r="G90" s="2681"/>
      <c r="H90" s="456"/>
      <c r="I90" s="457"/>
      <c r="J90" s="385"/>
      <c r="K90" s="459"/>
      <c r="L90" s="1205"/>
      <c r="M90" s="1206"/>
      <c r="N90" s="1207"/>
      <c r="O90" s="2682"/>
      <c r="P90" s="2683"/>
      <c r="Q90" s="2683"/>
      <c r="R90" s="2683"/>
      <c r="S90" s="2683"/>
      <c r="T90" s="2683"/>
      <c r="U90" s="2683"/>
      <c r="V90" s="2683"/>
      <c r="W90" s="2684"/>
      <c r="X90" s="408"/>
      <c r="Y90" s="2680">
        <f t="shared" si="115"/>
        <v>0</v>
      </c>
      <c r="Z90" s="2681"/>
      <c r="AA90" s="456">
        <f t="shared" si="135"/>
        <v>0</v>
      </c>
      <c r="AB90" s="457">
        <f t="shared" si="138"/>
        <v>0</v>
      </c>
      <c r="AC90" s="385">
        <v>0</v>
      </c>
      <c r="AD90" s="459" t="e">
        <f t="shared" si="126"/>
        <v>#DIV/0!</v>
      </c>
      <c r="AE90" s="1205"/>
      <c r="AF90" s="1206"/>
      <c r="AG90" s="1207"/>
      <c r="AH90" s="2682"/>
      <c r="AI90" s="2683"/>
      <c r="AJ90" s="2683"/>
      <c r="AK90" s="2683"/>
      <c r="AL90" s="2683"/>
      <c r="AM90" s="2683"/>
      <c r="AN90" s="2683"/>
      <c r="AO90" s="2683"/>
      <c r="AP90" s="2684"/>
      <c r="AQ90" s="408"/>
      <c r="AR90" s="2680">
        <f t="shared" si="116"/>
        <v>0</v>
      </c>
      <c r="AS90" s="2681"/>
      <c r="AT90" s="456">
        <f t="shared" si="136"/>
        <v>0</v>
      </c>
      <c r="AU90" s="457">
        <f t="shared" ref="AU90:AU91" si="141">AB90</f>
        <v>0</v>
      </c>
      <c r="AV90" s="385">
        <v>0</v>
      </c>
      <c r="AW90" s="459" t="e">
        <f t="shared" si="130"/>
        <v>#DIV/0!</v>
      </c>
      <c r="AX90" s="1205"/>
      <c r="AY90" s="1206"/>
      <c r="AZ90" s="1207"/>
      <c r="BA90" s="2682"/>
      <c r="BB90" s="2683"/>
      <c r="BC90" s="2683"/>
      <c r="BD90" s="2683"/>
      <c r="BE90" s="2683"/>
      <c r="BF90" s="2683"/>
      <c r="BG90" s="2683"/>
      <c r="BH90" s="2683"/>
      <c r="BI90" s="2684"/>
      <c r="BJ90" s="408"/>
      <c r="BK90" s="2680">
        <f t="shared" si="117"/>
        <v>0</v>
      </c>
      <c r="BL90" s="2681"/>
      <c r="BM90" s="456">
        <f t="shared" si="137"/>
        <v>0</v>
      </c>
      <c r="BN90" s="457">
        <f t="shared" ref="BN90:BN91" si="142">AU90</f>
        <v>0</v>
      </c>
      <c r="BO90" s="385">
        <v>0</v>
      </c>
      <c r="BP90" s="459" t="e">
        <f t="shared" si="134"/>
        <v>#DIV/0!</v>
      </c>
      <c r="BQ90" s="1205"/>
      <c r="BR90" s="1206"/>
      <c r="BS90" s="1207"/>
      <c r="BT90" s="2682"/>
      <c r="BU90" s="2683"/>
      <c r="BV90" s="2683"/>
      <c r="BW90" s="2683"/>
      <c r="BX90" s="2683"/>
      <c r="BY90" s="2683"/>
      <c r="BZ90" s="2683"/>
      <c r="CA90" s="2683"/>
      <c r="CB90" s="2684"/>
      <c r="CC90" s="408"/>
      <c r="CD90" s="2670"/>
      <c r="CE90" s="2670"/>
      <c r="CF90" s="1142"/>
      <c r="CG90" s="1143"/>
      <c r="CH90" s="1149"/>
      <c r="CI90" s="1145"/>
      <c r="CJ90" s="1146"/>
      <c r="CK90" s="1146"/>
      <c r="CL90" s="1146"/>
      <c r="CM90" s="2671"/>
      <c r="CN90" s="2671"/>
      <c r="CO90" s="2671"/>
      <c r="CP90" s="2671"/>
      <c r="CQ90" s="2671"/>
      <c r="CR90" s="2671"/>
      <c r="CS90" s="2671"/>
      <c r="CT90" s="2671"/>
      <c r="CU90" s="2671"/>
      <c r="CV90" s="408"/>
      <c r="CW90" s="2670"/>
      <c r="CX90" s="2670"/>
      <c r="CY90" s="1142"/>
      <c r="CZ90" s="1143"/>
      <c r="DA90" s="1149"/>
      <c r="DB90" s="1145"/>
      <c r="DC90" s="1146"/>
      <c r="DD90" s="1146"/>
      <c r="DE90" s="1146"/>
      <c r="DF90" s="2671"/>
      <c r="DG90" s="2671"/>
      <c r="DH90" s="2671"/>
      <c r="DI90" s="2671"/>
      <c r="DJ90" s="2671"/>
      <c r="DK90" s="2671"/>
      <c r="DL90" s="2671"/>
      <c r="DM90" s="2671"/>
      <c r="DN90" s="2671"/>
      <c r="DO90" s="408"/>
    </row>
    <row r="91" spans="1:119" ht="0.6" hidden="1" customHeight="1" thickTop="1" thickBot="1" x14ac:dyDescent="0.25">
      <c r="A91" s="408"/>
      <c r="B91" s="2664"/>
      <c r="C91" s="2665"/>
      <c r="D91" s="2665"/>
      <c r="E91" s="2666"/>
      <c r="F91" s="2680"/>
      <c r="G91" s="2681"/>
      <c r="H91" s="456"/>
      <c r="I91" s="457"/>
      <c r="J91" s="385"/>
      <c r="K91" s="459"/>
      <c r="L91" s="1205"/>
      <c r="M91" s="1206"/>
      <c r="N91" s="1207"/>
      <c r="O91" s="2682"/>
      <c r="P91" s="2683"/>
      <c r="Q91" s="2683"/>
      <c r="R91" s="2683"/>
      <c r="S91" s="2683"/>
      <c r="T91" s="2683"/>
      <c r="U91" s="2683"/>
      <c r="V91" s="2683"/>
      <c r="W91" s="2684"/>
      <c r="X91" s="408"/>
      <c r="Y91" s="2680">
        <f t="shared" si="115"/>
        <v>0</v>
      </c>
      <c r="Z91" s="2681"/>
      <c r="AA91" s="456">
        <f t="shared" si="135"/>
        <v>0</v>
      </c>
      <c r="AB91" s="457">
        <f t="shared" si="138"/>
        <v>0</v>
      </c>
      <c r="AC91" s="385">
        <v>0</v>
      </c>
      <c r="AD91" s="459" t="e">
        <f t="shared" si="126"/>
        <v>#DIV/0!</v>
      </c>
      <c r="AE91" s="1205"/>
      <c r="AF91" s="1206"/>
      <c r="AG91" s="1207"/>
      <c r="AH91" s="2682"/>
      <c r="AI91" s="2683"/>
      <c r="AJ91" s="2683"/>
      <c r="AK91" s="2683"/>
      <c r="AL91" s="2683"/>
      <c r="AM91" s="2683"/>
      <c r="AN91" s="2683"/>
      <c r="AO91" s="2683"/>
      <c r="AP91" s="2684"/>
      <c r="AQ91" s="408"/>
      <c r="AR91" s="2680">
        <f t="shared" si="116"/>
        <v>0</v>
      </c>
      <c r="AS91" s="2681"/>
      <c r="AT91" s="456">
        <f t="shared" si="136"/>
        <v>0</v>
      </c>
      <c r="AU91" s="457">
        <f t="shared" si="141"/>
        <v>0</v>
      </c>
      <c r="AV91" s="385">
        <v>0</v>
      </c>
      <c r="AW91" s="459" t="e">
        <f t="shared" si="130"/>
        <v>#DIV/0!</v>
      </c>
      <c r="AX91" s="1205"/>
      <c r="AY91" s="1206"/>
      <c r="AZ91" s="1207"/>
      <c r="BA91" s="2682"/>
      <c r="BB91" s="2683"/>
      <c r="BC91" s="2683"/>
      <c r="BD91" s="2683"/>
      <c r="BE91" s="2683"/>
      <c r="BF91" s="2683"/>
      <c r="BG91" s="2683"/>
      <c r="BH91" s="2683"/>
      <c r="BI91" s="2684"/>
      <c r="BJ91" s="408"/>
      <c r="BK91" s="2680">
        <f t="shared" si="117"/>
        <v>0</v>
      </c>
      <c r="BL91" s="2681"/>
      <c r="BM91" s="456">
        <f t="shared" si="137"/>
        <v>0</v>
      </c>
      <c r="BN91" s="457">
        <f t="shared" si="142"/>
        <v>0</v>
      </c>
      <c r="BO91" s="385">
        <v>0</v>
      </c>
      <c r="BP91" s="459" t="e">
        <f t="shared" si="134"/>
        <v>#DIV/0!</v>
      </c>
      <c r="BQ91" s="1205"/>
      <c r="BR91" s="1206"/>
      <c r="BS91" s="1207"/>
      <c r="BT91" s="2682"/>
      <c r="BU91" s="2683"/>
      <c r="BV91" s="2683"/>
      <c r="BW91" s="2683"/>
      <c r="BX91" s="2683"/>
      <c r="BY91" s="2683"/>
      <c r="BZ91" s="2683"/>
      <c r="CA91" s="2683"/>
      <c r="CB91" s="2684"/>
      <c r="CC91" s="408"/>
      <c r="CD91" s="2670"/>
      <c r="CE91" s="2670"/>
      <c r="CF91" s="1142"/>
      <c r="CG91" s="1143"/>
      <c r="CH91" s="1149"/>
      <c r="CI91" s="1145"/>
      <c r="CJ91" s="1146"/>
      <c r="CK91" s="1146"/>
      <c r="CL91" s="1146"/>
      <c r="CM91" s="2671"/>
      <c r="CN91" s="2671"/>
      <c r="CO91" s="2671"/>
      <c r="CP91" s="2671"/>
      <c r="CQ91" s="2671"/>
      <c r="CR91" s="2671"/>
      <c r="CS91" s="2671"/>
      <c r="CT91" s="2671"/>
      <c r="CU91" s="2671"/>
      <c r="CV91" s="408"/>
      <c r="CW91" s="2670"/>
      <c r="CX91" s="2670"/>
      <c r="CY91" s="1142"/>
      <c r="CZ91" s="1143"/>
      <c r="DA91" s="1149"/>
      <c r="DB91" s="1145"/>
      <c r="DC91" s="1146"/>
      <c r="DD91" s="1146"/>
      <c r="DE91" s="1146"/>
      <c r="DF91" s="2671"/>
      <c r="DG91" s="2671"/>
      <c r="DH91" s="2671"/>
      <c r="DI91" s="2671"/>
      <c r="DJ91" s="2671"/>
      <c r="DK91" s="2671"/>
      <c r="DL91" s="2671"/>
      <c r="DM91" s="2671"/>
      <c r="DN91" s="2671"/>
      <c r="DO91" s="408"/>
    </row>
    <row r="92" spans="1:119" ht="0.6" hidden="1" customHeight="1" thickTop="1" thickBot="1" x14ac:dyDescent="0.25">
      <c r="A92" s="408"/>
      <c r="B92" s="2664"/>
      <c r="C92" s="2665"/>
      <c r="D92" s="2665"/>
      <c r="E92" s="2666"/>
      <c r="F92" s="2680"/>
      <c r="G92" s="2681"/>
      <c r="H92" s="456"/>
      <c r="I92" s="457"/>
      <c r="J92" s="385"/>
      <c r="K92" s="459"/>
      <c r="L92" s="1205"/>
      <c r="M92" s="1206"/>
      <c r="N92" s="1207"/>
      <c r="O92" s="2682"/>
      <c r="P92" s="2683"/>
      <c r="Q92" s="2683"/>
      <c r="R92" s="2683"/>
      <c r="S92" s="2683"/>
      <c r="T92" s="2683"/>
      <c r="U92" s="2683"/>
      <c r="V92" s="2683"/>
      <c r="W92" s="2684"/>
      <c r="X92" s="408"/>
      <c r="Y92" s="2680">
        <f t="shared" si="115"/>
        <v>0</v>
      </c>
      <c r="Z92" s="2681"/>
      <c r="AA92" s="456">
        <f t="shared" si="135"/>
        <v>0</v>
      </c>
      <c r="AB92" s="457">
        <f>MANTEN!$S$24</f>
        <v>0</v>
      </c>
      <c r="AC92" s="385">
        <v>0</v>
      </c>
      <c r="AD92" s="459" t="e">
        <f>AC92/AB92</f>
        <v>#DIV/0!</v>
      </c>
      <c r="AE92" s="1205"/>
      <c r="AF92" s="1206"/>
      <c r="AG92" s="1207"/>
      <c r="AH92" s="2682"/>
      <c r="AI92" s="2683"/>
      <c r="AJ92" s="2683"/>
      <c r="AK92" s="2683"/>
      <c r="AL92" s="2683"/>
      <c r="AM92" s="2683"/>
      <c r="AN92" s="2683"/>
      <c r="AO92" s="2683"/>
      <c r="AP92" s="2684"/>
      <c r="AQ92" s="408"/>
      <c r="AR92" s="2680">
        <f t="shared" si="116"/>
        <v>0</v>
      </c>
      <c r="AS92" s="2681"/>
      <c r="AT92" s="456">
        <f t="shared" si="136"/>
        <v>0</v>
      </c>
      <c r="AU92" s="457">
        <f>MANTEN!$S$24</f>
        <v>0</v>
      </c>
      <c r="AV92" s="385">
        <v>0</v>
      </c>
      <c r="AW92" s="459" t="e">
        <f>AV92/AU92</f>
        <v>#DIV/0!</v>
      </c>
      <c r="AX92" s="1205"/>
      <c r="AY92" s="1206"/>
      <c r="AZ92" s="1207"/>
      <c r="BA92" s="2682"/>
      <c r="BB92" s="2683"/>
      <c r="BC92" s="2683"/>
      <c r="BD92" s="2683"/>
      <c r="BE92" s="2683"/>
      <c r="BF92" s="2683"/>
      <c r="BG92" s="2683"/>
      <c r="BH92" s="2683"/>
      <c r="BI92" s="2684"/>
      <c r="BJ92" s="408"/>
      <c r="BK92" s="2680">
        <f t="shared" si="117"/>
        <v>0</v>
      </c>
      <c r="BL92" s="2681"/>
      <c r="BM92" s="456">
        <f t="shared" si="137"/>
        <v>0</v>
      </c>
      <c r="BN92" s="457">
        <f>MANTEN!$S$24</f>
        <v>0</v>
      </c>
      <c r="BO92" s="385">
        <v>0</v>
      </c>
      <c r="BP92" s="459" t="e">
        <f>BO92/BN92</f>
        <v>#DIV/0!</v>
      </c>
      <c r="BQ92" s="1205"/>
      <c r="BR92" s="1206"/>
      <c r="BS92" s="1207"/>
      <c r="BT92" s="2682"/>
      <c r="BU92" s="2683"/>
      <c r="BV92" s="2683"/>
      <c r="BW92" s="2683"/>
      <c r="BX92" s="2683"/>
      <c r="BY92" s="2683"/>
      <c r="BZ92" s="2683"/>
      <c r="CA92" s="2683"/>
      <c r="CB92" s="2684"/>
      <c r="CC92" s="408"/>
      <c r="CD92" s="2670"/>
      <c r="CE92" s="2670"/>
      <c r="CF92" s="1142"/>
      <c r="CG92" s="1143"/>
      <c r="CH92" s="1149"/>
      <c r="CI92" s="1145"/>
      <c r="CJ92" s="1146"/>
      <c r="CK92" s="1146"/>
      <c r="CL92" s="1146"/>
      <c r="CM92" s="2671"/>
      <c r="CN92" s="2671"/>
      <c r="CO92" s="2671"/>
      <c r="CP92" s="2671"/>
      <c r="CQ92" s="2671"/>
      <c r="CR92" s="2671"/>
      <c r="CS92" s="2671"/>
      <c r="CT92" s="2671"/>
      <c r="CU92" s="2671"/>
      <c r="CV92" s="408"/>
      <c r="CW92" s="2670"/>
      <c r="CX92" s="2670"/>
      <c r="CY92" s="1142"/>
      <c r="CZ92" s="1143"/>
      <c r="DA92" s="1149"/>
      <c r="DB92" s="1145"/>
      <c r="DC92" s="1146"/>
      <c r="DD92" s="1146"/>
      <c r="DE92" s="1146"/>
      <c r="DF92" s="2671"/>
      <c r="DG92" s="2671"/>
      <c r="DH92" s="2671"/>
      <c r="DI92" s="2671"/>
      <c r="DJ92" s="2671"/>
      <c r="DK92" s="2671"/>
      <c r="DL92" s="2671"/>
      <c r="DM92" s="2671"/>
      <c r="DN92" s="2671"/>
      <c r="DO92" s="408"/>
    </row>
    <row r="93" spans="1:119" ht="0.6" hidden="1" customHeight="1" thickTop="1" thickBot="1" x14ac:dyDescent="0.25">
      <c r="A93" s="408"/>
      <c r="B93" s="2664"/>
      <c r="C93" s="2665"/>
      <c r="D93" s="2665"/>
      <c r="E93" s="2666"/>
      <c r="F93" s="2680"/>
      <c r="G93" s="2681"/>
      <c r="H93" s="456"/>
      <c r="I93" s="457"/>
      <c r="J93" s="385"/>
      <c r="K93" s="459"/>
      <c r="L93" s="1205"/>
      <c r="M93" s="1206"/>
      <c r="N93" s="1207"/>
      <c r="O93" s="2682"/>
      <c r="P93" s="2683"/>
      <c r="Q93" s="2683"/>
      <c r="R93" s="2683"/>
      <c r="S93" s="2683"/>
      <c r="T93" s="2683"/>
      <c r="U93" s="2683"/>
      <c r="V93" s="2683"/>
      <c r="W93" s="2684"/>
      <c r="X93" s="408"/>
      <c r="Y93" s="2680">
        <f t="shared" si="115"/>
        <v>0</v>
      </c>
      <c r="Z93" s="2681"/>
      <c r="AA93" s="456">
        <f t="shared" si="135"/>
        <v>0</v>
      </c>
      <c r="AB93" s="457">
        <f>MANTEN!$S$24</f>
        <v>0</v>
      </c>
      <c r="AC93" s="385">
        <v>0</v>
      </c>
      <c r="AD93" s="459" t="e">
        <f t="shared" ref="AD93:AD101" si="143">AC93/AB93</f>
        <v>#DIV/0!</v>
      </c>
      <c r="AE93" s="1205"/>
      <c r="AF93" s="1206"/>
      <c r="AG93" s="1207"/>
      <c r="AH93" s="2682"/>
      <c r="AI93" s="2683"/>
      <c r="AJ93" s="2683"/>
      <c r="AK93" s="2683"/>
      <c r="AL93" s="2683"/>
      <c r="AM93" s="2683"/>
      <c r="AN93" s="2683"/>
      <c r="AO93" s="2683"/>
      <c r="AP93" s="2684"/>
      <c r="AQ93" s="408"/>
      <c r="AR93" s="2680">
        <f t="shared" si="116"/>
        <v>0</v>
      </c>
      <c r="AS93" s="2681"/>
      <c r="AT93" s="456">
        <f t="shared" si="136"/>
        <v>0</v>
      </c>
      <c r="AU93" s="457">
        <f>MANTEN!$S$24</f>
        <v>0</v>
      </c>
      <c r="AV93" s="385">
        <v>0</v>
      </c>
      <c r="AW93" s="459" t="e">
        <f t="shared" ref="AW93:AW101" si="144">AV93/AU93</f>
        <v>#DIV/0!</v>
      </c>
      <c r="AX93" s="1205"/>
      <c r="AY93" s="1206"/>
      <c r="AZ93" s="1207"/>
      <c r="BA93" s="2682"/>
      <c r="BB93" s="2683"/>
      <c r="BC93" s="2683"/>
      <c r="BD93" s="2683"/>
      <c r="BE93" s="2683"/>
      <c r="BF93" s="2683"/>
      <c r="BG93" s="2683"/>
      <c r="BH93" s="2683"/>
      <c r="BI93" s="2684"/>
      <c r="BJ93" s="408"/>
      <c r="BK93" s="2680">
        <f t="shared" si="117"/>
        <v>0</v>
      </c>
      <c r="BL93" s="2681"/>
      <c r="BM93" s="456">
        <f t="shared" si="137"/>
        <v>0</v>
      </c>
      <c r="BN93" s="457">
        <f>MANTEN!$S$24</f>
        <v>0</v>
      </c>
      <c r="BO93" s="385">
        <v>0</v>
      </c>
      <c r="BP93" s="459" t="e">
        <f t="shared" ref="BP93:BP101" si="145">BO93/BN93</f>
        <v>#DIV/0!</v>
      </c>
      <c r="BQ93" s="1205"/>
      <c r="BR93" s="1206"/>
      <c r="BS93" s="1207"/>
      <c r="BT93" s="2682"/>
      <c r="BU93" s="2683"/>
      <c r="BV93" s="2683"/>
      <c r="BW93" s="2683"/>
      <c r="BX93" s="2683"/>
      <c r="BY93" s="2683"/>
      <c r="BZ93" s="2683"/>
      <c r="CA93" s="2683"/>
      <c r="CB93" s="2684"/>
      <c r="CC93" s="408"/>
      <c r="CD93" s="2670"/>
      <c r="CE93" s="2670"/>
      <c r="CF93" s="1142"/>
      <c r="CG93" s="1143"/>
      <c r="CH93" s="1149"/>
      <c r="CI93" s="1145"/>
      <c r="CJ93" s="1146"/>
      <c r="CK93" s="1146"/>
      <c r="CL93" s="1146"/>
      <c r="CM93" s="2671"/>
      <c r="CN93" s="2671"/>
      <c r="CO93" s="2671"/>
      <c r="CP93" s="2671"/>
      <c r="CQ93" s="2671"/>
      <c r="CR93" s="2671"/>
      <c r="CS93" s="2671"/>
      <c r="CT93" s="2671"/>
      <c r="CU93" s="2671"/>
      <c r="CV93" s="408"/>
      <c r="CW93" s="2670"/>
      <c r="CX93" s="2670"/>
      <c r="CY93" s="1142"/>
      <c r="CZ93" s="1143"/>
      <c r="DA93" s="1149"/>
      <c r="DB93" s="1145"/>
      <c r="DC93" s="1146"/>
      <c r="DD93" s="1146"/>
      <c r="DE93" s="1146"/>
      <c r="DF93" s="2671"/>
      <c r="DG93" s="2671"/>
      <c r="DH93" s="2671"/>
      <c r="DI93" s="2671"/>
      <c r="DJ93" s="2671"/>
      <c r="DK93" s="2671"/>
      <c r="DL93" s="2671"/>
      <c r="DM93" s="2671"/>
      <c r="DN93" s="2671"/>
      <c r="DO93" s="408"/>
    </row>
    <row r="94" spans="1:119" ht="0.6" hidden="1" customHeight="1" thickTop="1" thickBot="1" x14ac:dyDescent="0.25">
      <c r="A94" s="408"/>
      <c r="B94" s="2664"/>
      <c r="C94" s="2665"/>
      <c r="D94" s="2665"/>
      <c r="E94" s="2666"/>
      <c r="F94" s="2680"/>
      <c r="G94" s="2681"/>
      <c r="H94" s="456"/>
      <c r="I94" s="457"/>
      <c r="J94" s="385"/>
      <c r="K94" s="459"/>
      <c r="L94" s="1205"/>
      <c r="M94" s="1206"/>
      <c r="N94" s="1207"/>
      <c r="O94" s="2682"/>
      <c r="P94" s="2683"/>
      <c r="Q94" s="2683"/>
      <c r="R94" s="2683"/>
      <c r="S94" s="2683"/>
      <c r="T94" s="2683"/>
      <c r="U94" s="2683"/>
      <c r="V94" s="2683"/>
      <c r="W94" s="2684"/>
      <c r="X94" s="408"/>
      <c r="Y94" s="2680">
        <f t="shared" si="115"/>
        <v>0</v>
      </c>
      <c r="Z94" s="2681"/>
      <c r="AA94" s="456">
        <f t="shared" si="135"/>
        <v>0</v>
      </c>
      <c r="AB94" s="457">
        <f>MANTEN!$S$24</f>
        <v>0</v>
      </c>
      <c r="AC94" s="385">
        <v>0</v>
      </c>
      <c r="AD94" s="459" t="e">
        <f t="shared" si="143"/>
        <v>#DIV/0!</v>
      </c>
      <c r="AE94" s="1205"/>
      <c r="AF94" s="1206"/>
      <c r="AG94" s="1207"/>
      <c r="AH94" s="2682"/>
      <c r="AI94" s="2683"/>
      <c r="AJ94" s="2683"/>
      <c r="AK94" s="2683"/>
      <c r="AL94" s="2683"/>
      <c r="AM94" s="2683"/>
      <c r="AN94" s="2683"/>
      <c r="AO94" s="2683"/>
      <c r="AP94" s="2684"/>
      <c r="AQ94" s="408"/>
      <c r="AR94" s="2680">
        <f t="shared" si="116"/>
        <v>0</v>
      </c>
      <c r="AS94" s="2681"/>
      <c r="AT94" s="456">
        <f t="shared" si="136"/>
        <v>0</v>
      </c>
      <c r="AU94" s="457">
        <f>MANTEN!$S$24</f>
        <v>0</v>
      </c>
      <c r="AV94" s="385">
        <v>0</v>
      </c>
      <c r="AW94" s="459" t="e">
        <f t="shared" si="144"/>
        <v>#DIV/0!</v>
      </c>
      <c r="AX94" s="1205"/>
      <c r="AY94" s="1206"/>
      <c r="AZ94" s="1207"/>
      <c r="BA94" s="2682"/>
      <c r="BB94" s="2683"/>
      <c r="BC94" s="2683"/>
      <c r="BD94" s="2683"/>
      <c r="BE94" s="2683"/>
      <c r="BF94" s="2683"/>
      <c r="BG94" s="2683"/>
      <c r="BH94" s="2683"/>
      <c r="BI94" s="2684"/>
      <c r="BJ94" s="408"/>
      <c r="BK94" s="2680">
        <f t="shared" si="117"/>
        <v>0</v>
      </c>
      <c r="BL94" s="2681"/>
      <c r="BM94" s="456">
        <f t="shared" si="137"/>
        <v>0</v>
      </c>
      <c r="BN94" s="457">
        <f>MANTEN!$S$24</f>
        <v>0</v>
      </c>
      <c r="BO94" s="385">
        <v>0</v>
      </c>
      <c r="BP94" s="459" t="e">
        <f t="shared" si="145"/>
        <v>#DIV/0!</v>
      </c>
      <c r="BQ94" s="1205"/>
      <c r="BR94" s="1206"/>
      <c r="BS94" s="1207"/>
      <c r="BT94" s="2682"/>
      <c r="BU94" s="2683"/>
      <c r="BV94" s="2683"/>
      <c r="BW94" s="2683"/>
      <c r="BX94" s="2683"/>
      <c r="BY94" s="2683"/>
      <c r="BZ94" s="2683"/>
      <c r="CA94" s="2683"/>
      <c r="CB94" s="2684"/>
      <c r="CC94" s="408"/>
      <c r="CD94" s="2670"/>
      <c r="CE94" s="2670"/>
      <c r="CF94" s="1142"/>
      <c r="CG94" s="1143"/>
      <c r="CH94" s="1149"/>
      <c r="CI94" s="1145"/>
      <c r="CJ94" s="1146"/>
      <c r="CK94" s="1146"/>
      <c r="CL94" s="1146"/>
      <c r="CM94" s="2671"/>
      <c r="CN94" s="2671"/>
      <c r="CO94" s="2671"/>
      <c r="CP94" s="2671"/>
      <c r="CQ94" s="2671"/>
      <c r="CR94" s="2671"/>
      <c r="CS94" s="2671"/>
      <c r="CT94" s="2671"/>
      <c r="CU94" s="2671"/>
      <c r="CV94" s="408"/>
      <c r="CW94" s="2670"/>
      <c r="CX94" s="2670"/>
      <c r="CY94" s="1142"/>
      <c r="CZ94" s="1143"/>
      <c r="DA94" s="1149"/>
      <c r="DB94" s="1145"/>
      <c r="DC94" s="1146"/>
      <c r="DD94" s="1146"/>
      <c r="DE94" s="1146"/>
      <c r="DF94" s="2671"/>
      <c r="DG94" s="2671"/>
      <c r="DH94" s="2671"/>
      <c r="DI94" s="2671"/>
      <c r="DJ94" s="2671"/>
      <c r="DK94" s="2671"/>
      <c r="DL94" s="2671"/>
      <c r="DM94" s="2671"/>
      <c r="DN94" s="2671"/>
      <c r="DO94" s="408"/>
    </row>
    <row r="95" spans="1:119" ht="0.6" hidden="1" customHeight="1" thickTop="1" thickBot="1" x14ac:dyDescent="0.25">
      <c r="A95" s="408"/>
      <c r="B95" s="2664"/>
      <c r="C95" s="2665"/>
      <c r="D95" s="2665"/>
      <c r="E95" s="2666"/>
      <c r="F95" s="2680"/>
      <c r="G95" s="2681"/>
      <c r="H95" s="456"/>
      <c r="I95" s="457"/>
      <c r="J95" s="385"/>
      <c r="K95" s="459"/>
      <c r="L95" s="1205"/>
      <c r="M95" s="1206"/>
      <c r="N95" s="1207"/>
      <c r="O95" s="2682"/>
      <c r="P95" s="2683"/>
      <c r="Q95" s="2683"/>
      <c r="R95" s="2683"/>
      <c r="S95" s="2683"/>
      <c r="T95" s="2683"/>
      <c r="U95" s="2683"/>
      <c r="V95" s="2683"/>
      <c r="W95" s="2684"/>
      <c r="X95" s="408"/>
      <c r="Y95" s="2680">
        <f t="shared" si="115"/>
        <v>0</v>
      </c>
      <c r="Z95" s="2681"/>
      <c r="AA95" s="456">
        <f t="shared" si="135"/>
        <v>0</v>
      </c>
      <c r="AB95" s="457">
        <f>MANTEN!$S$24</f>
        <v>0</v>
      </c>
      <c r="AC95" s="385">
        <v>0</v>
      </c>
      <c r="AD95" s="459" t="e">
        <f t="shared" si="143"/>
        <v>#DIV/0!</v>
      </c>
      <c r="AE95" s="1205"/>
      <c r="AF95" s="1206"/>
      <c r="AG95" s="1207"/>
      <c r="AH95" s="2682"/>
      <c r="AI95" s="2683"/>
      <c r="AJ95" s="2683"/>
      <c r="AK95" s="2683"/>
      <c r="AL95" s="2683"/>
      <c r="AM95" s="2683"/>
      <c r="AN95" s="2683"/>
      <c r="AO95" s="2683"/>
      <c r="AP95" s="2684"/>
      <c r="AQ95" s="408"/>
      <c r="AR95" s="2680">
        <f t="shared" si="116"/>
        <v>0</v>
      </c>
      <c r="AS95" s="2681"/>
      <c r="AT95" s="456">
        <f t="shared" si="136"/>
        <v>0</v>
      </c>
      <c r="AU95" s="457">
        <f>MANTEN!$S$24</f>
        <v>0</v>
      </c>
      <c r="AV95" s="385">
        <v>0</v>
      </c>
      <c r="AW95" s="459" t="e">
        <f t="shared" si="144"/>
        <v>#DIV/0!</v>
      </c>
      <c r="AX95" s="1205"/>
      <c r="AY95" s="1206"/>
      <c r="AZ95" s="1207"/>
      <c r="BA95" s="2682"/>
      <c r="BB95" s="2683"/>
      <c r="BC95" s="2683"/>
      <c r="BD95" s="2683"/>
      <c r="BE95" s="2683"/>
      <c r="BF95" s="2683"/>
      <c r="BG95" s="2683"/>
      <c r="BH95" s="2683"/>
      <c r="BI95" s="2684"/>
      <c r="BJ95" s="408"/>
      <c r="BK95" s="2680">
        <f t="shared" si="117"/>
        <v>0</v>
      </c>
      <c r="BL95" s="2681"/>
      <c r="BM95" s="456">
        <f t="shared" si="137"/>
        <v>0</v>
      </c>
      <c r="BN95" s="457">
        <f>MANTEN!$S$24</f>
        <v>0</v>
      </c>
      <c r="BO95" s="385">
        <v>0</v>
      </c>
      <c r="BP95" s="459" t="e">
        <f t="shared" si="145"/>
        <v>#DIV/0!</v>
      </c>
      <c r="BQ95" s="1205"/>
      <c r="BR95" s="1206"/>
      <c r="BS95" s="1207"/>
      <c r="BT95" s="2682"/>
      <c r="BU95" s="2683"/>
      <c r="BV95" s="2683"/>
      <c r="BW95" s="2683"/>
      <c r="BX95" s="2683"/>
      <c r="BY95" s="2683"/>
      <c r="BZ95" s="2683"/>
      <c r="CA95" s="2683"/>
      <c r="CB95" s="2684"/>
      <c r="CC95" s="408"/>
      <c r="CD95" s="2670"/>
      <c r="CE95" s="2670"/>
      <c r="CF95" s="1142"/>
      <c r="CG95" s="1143"/>
      <c r="CH95" s="1149"/>
      <c r="CI95" s="1145"/>
      <c r="CJ95" s="1146"/>
      <c r="CK95" s="1146"/>
      <c r="CL95" s="1146"/>
      <c r="CM95" s="2671"/>
      <c r="CN95" s="2671"/>
      <c r="CO95" s="2671"/>
      <c r="CP95" s="2671"/>
      <c r="CQ95" s="2671"/>
      <c r="CR95" s="2671"/>
      <c r="CS95" s="2671"/>
      <c r="CT95" s="2671"/>
      <c r="CU95" s="2671"/>
      <c r="CV95" s="408"/>
      <c r="CW95" s="2670"/>
      <c r="CX95" s="2670"/>
      <c r="CY95" s="1142"/>
      <c r="CZ95" s="1143"/>
      <c r="DA95" s="1149"/>
      <c r="DB95" s="1145"/>
      <c r="DC95" s="1146"/>
      <c r="DD95" s="1146"/>
      <c r="DE95" s="1146"/>
      <c r="DF95" s="2671"/>
      <c r="DG95" s="2671"/>
      <c r="DH95" s="2671"/>
      <c r="DI95" s="2671"/>
      <c r="DJ95" s="2671"/>
      <c r="DK95" s="2671"/>
      <c r="DL95" s="2671"/>
      <c r="DM95" s="2671"/>
      <c r="DN95" s="2671"/>
      <c r="DO95" s="408"/>
    </row>
    <row r="96" spans="1:119" ht="0.6" hidden="1" customHeight="1" thickTop="1" thickBot="1" x14ac:dyDescent="0.25">
      <c r="A96" s="408"/>
      <c r="B96" s="2664"/>
      <c r="C96" s="2665"/>
      <c r="D96" s="2665"/>
      <c r="E96" s="2666"/>
      <c r="F96" s="2680"/>
      <c r="G96" s="2681"/>
      <c r="H96" s="456"/>
      <c r="I96" s="457"/>
      <c r="J96" s="385"/>
      <c r="K96" s="459"/>
      <c r="L96" s="1205"/>
      <c r="M96" s="1206"/>
      <c r="N96" s="1207"/>
      <c r="O96" s="2682"/>
      <c r="P96" s="2683"/>
      <c r="Q96" s="2683"/>
      <c r="R96" s="2683"/>
      <c r="S96" s="2683"/>
      <c r="T96" s="2683"/>
      <c r="U96" s="2683"/>
      <c r="V96" s="2683"/>
      <c r="W96" s="2684"/>
      <c r="X96" s="408"/>
      <c r="Y96" s="2680">
        <f t="shared" si="115"/>
        <v>0</v>
      </c>
      <c r="Z96" s="2681"/>
      <c r="AA96" s="456"/>
      <c r="AB96" s="457"/>
      <c r="AC96" s="385"/>
      <c r="AD96" s="459" t="e">
        <f t="shared" si="143"/>
        <v>#DIV/0!</v>
      </c>
      <c r="AE96" s="1205"/>
      <c r="AF96" s="1206"/>
      <c r="AG96" s="1207"/>
      <c r="AH96" s="2682"/>
      <c r="AI96" s="2683"/>
      <c r="AJ96" s="2683"/>
      <c r="AK96" s="2683"/>
      <c r="AL96" s="2683"/>
      <c r="AM96" s="2683"/>
      <c r="AN96" s="2683"/>
      <c r="AO96" s="2683"/>
      <c r="AP96" s="2684"/>
      <c r="AQ96" s="408"/>
      <c r="AR96" s="2680">
        <f t="shared" si="116"/>
        <v>0</v>
      </c>
      <c r="AS96" s="2681"/>
      <c r="AT96" s="456"/>
      <c r="AU96" s="457"/>
      <c r="AV96" s="385"/>
      <c r="AW96" s="459" t="e">
        <f t="shared" si="144"/>
        <v>#DIV/0!</v>
      </c>
      <c r="AX96" s="1205"/>
      <c r="AY96" s="1206"/>
      <c r="AZ96" s="1207"/>
      <c r="BA96" s="2682"/>
      <c r="BB96" s="2683"/>
      <c r="BC96" s="2683"/>
      <c r="BD96" s="2683"/>
      <c r="BE96" s="2683"/>
      <c r="BF96" s="2683"/>
      <c r="BG96" s="2683"/>
      <c r="BH96" s="2683"/>
      <c r="BI96" s="2684"/>
      <c r="BJ96" s="408"/>
      <c r="BK96" s="2680">
        <f t="shared" si="117"/>
        <v>0</v>
      </c>
      <c r="BL96" s="2681"/>
      <c r="BM96" s="456"/>
      <c r="BN96" s="457"/>
      <c r="BO96" s="385"/>
      <c r="BP96" s="459" t="e">
        <f t="shared" si="145"/>
        <v>#DIV/0!</v>
      </c>
      <c r="BQ96" s="1205"/>
      <c r="BR96" s="1206"/>
      <c r="BS96" s="1207"/>
      <c r="BT96" s="2682"/>
      <c r="BU96" s="2683"/>
      <c r="BV96" s="2683"/>
      <c r="BW96" s="2683"/>
      <c r="BX96" s="2683"/>
      <c r="BY96" s="2683"/>
      <c r="BZ96" s="2683"/>
      <c r="CA96" s="2683"/>
      <c r="CB96" s="2684"/>
      <c r="CC96" s="408"/>
      <c r="CD96" s="2670"/>
      <c r="CE96" s="2670"/>
      <c r="CF96" s="1142"/>
      <c r="CG96" s="1143"/>
      <c r="CH96" s="1149"/>
      <c r="CI96" s="1145"/>
      <c r="CJ96" s="1146"/>
      <c r="CK96" s="1146"/>
      <c r="CL96" s="1146"/>
      <c r="CM96" s="2671"/>
      <c r="CN96" s="2671"/>
      <c r="CO96" s="2671"/>
      <c r="CP96" s="2671"/>
      <c r="CQ96" s="2671"/>
      <c r="CR96" s="2671"/>
      <c r="CS96" s="2671"/>
      <c r="CT96" s="2671"/>
      <c r="CU96" s="2671"/>
      <c r="CV96" s="408"/>
      <c r="CW96" s="2670"/>
      <c r="CX96" s="2670"/>
      <c r="CY96" s="1142"/>
      <c r="CZ96" s="1143"/>
      <c r="DA96" s="1149"/>
      <c r="DB96" s="1145"/>
      <c r="DC96" s="1146"/>
      <c r="DD96" s="1146"/>
      <c r="DE96" s="1146"/>
      <c r="DF96" s="2671"/>
      <c r="DG96" s="2671"/>
      <c r="DH96" s="2671"/>
      <c r="DI96" s="2671"/>
      <c r="DJ96" s="2671"/>
      <c r="DK96" s="2671"/>
      <c r="DL96" s="2671"/>
      <c r="DM96" s="2671"/>
      <c r="DN96" s="2671"/>
      <c r="DO96" s="408"/>
    </row>
    <row r="97" spans="1:119" ht="0.6" hidden="1" customHeight="1" thickTop="1" thickBot="1" x14ac:dyDescent="0.25">
      <c r="A97" s="408"/>
      <c r="B97" s="2664"/>
      <c r="C97" s="2665"/>
      <c r="D97" s="2665"/>
      <c r="E97" s="2666"/>
      <c r="F97" s="2680"/>
      <c r="G97" s="2681"/>
      <c r="H97" s="456"/>
      <c r="I97" s="457"/>
      <c r="J97" s="385"/>
      <c r="K97" s="459"/>
      <c r="L97" s="1205"/>
      <c r="M97" s="1206"/>
      <c r="N97" s="1207"/>
      <c r="O97" s="2682"/>
      <c r="P97" s="2683"/>
      <c r="Q97" s="2683"/>
      <c r="R97" s="2683"/>
      <c r="S97" s="2683"/>
      <c r="T97" s="2683"/>
      <c r="U97" s="2683"/>
      <c r="V97" s="2683"/>
      <c r="W97" s="2684"/>
      <c r="X97" s="408"/>
      <c r="Y97" s="2680">
        <f t="shared" si="115"/>
        <v>0</v>
      </c>
      <c r="Z97" s="2681"/>
      <c r="AA97" s="456">
        <f>+AA75</f>
        <v>0</v>
      </c>
      <c r="AB97" s="457">
        <f>I97</f>
        <v>0</v>
      </c>
      <c r="AC97" s="385">
        <v>0</v>
      </c>
      <c r="AD97" s="459" t="e">
        <f t="shared" si="143"/>
        <v>#DIV/0!</v>
      </c>
      <c r="AE97" s="1205"/>
      <c r="AF97" s="1206"/>
      <c r="AG97" s="1207"/>
      <c r="AH97" s="2682"/>
      <c r="AI97" s="2683"/>
      <c r="AJ97" s="2683"/>
      <c r="AK97" s="2683"/>
      <c r="AL97" s="2683"/>
      <c r="AM97" s="2683"/>
      <c r="AN97" s="2683"/>
      <c r="AO97" s="2683"/>
      <c r="AP97" s="2684"/>
      <c r="AQ97" s="408"/>
      <c r="AR97" s="2680">
        <f t="shared" si="116"/>
        <v>0</v>
      </c>
      <c r="AS97" s="2681"/>
      <c r="AT97" s="456">
        <f>+AT75</f>
        <v>0</v>
      </c>
      <c r="AU97" s="457">
        <f>AB97</f>
        <v>0</v>
      </c>
      <c r="AV97" s="385">
        <v>0</v>
      </c>
      <c r="AW97" s="459" t="e">
        <f t="shared" si="144"/>
        <v>#DIV/0!</v>
      </c>
      <c r="AX97" s="1205"/>
      <c r="AY97" s="1206"/>
      <c r="AZ97" s="1207"/>
      <c r="BA97" s="2682"/>
      <c r="BB97" s="2683"/>
      <c r="BC97" s="2683"/>
      <c r="BD97" s="2683"/>
      <c r="BE97" s="2683"/>
      <c r="BF97" s="2683"/>
      <c r="BG97" s="2683"/>
      <c r="BH97" s="2683"/>
      <c r="BI97" s="2684"/>
      <c r="BJ97" s="408"/>
      <c r="BK97" s="2680">
        <f t="shared" si="117"/>
        <v>0</v>
      </c>
      <c r="BL97" s="2681"/>
      <c r="BM97" s="456">
        <f>+BM75</f>
        <v>0</v>
      </c>
      <c r="BN97" s="457">
        <f>AU97</f>
        <v>0</v>
      </c>
      <c r="BO97" s="385">
        <v>0</v>
      </c>
      <c r="BP97" s="459" t="e">
        <f t="shared" si="145"/>
        <v>#DIV/0!</v>
      </c>
      <c r="BQ97" s="1205"/>
      <c r="BR97" s="1206"/>
      <c r="BS97" s="1207"/>
      <c r="BT97" s="2682"/>
      <c r="BU97" s="2683"/>
      <c r="BV97" s="2683"/>
      <c r="BW97" s="2683"/>
      <c r="BX97" s="2683"/>
      <c r="BY97" s="2683"/>
      <c r="BZ97" s="2683"/>
      <c r="CA97" s="2683"/>
      <c r="CB97" s="2684"/>
      <c r="CC97" s="408"/>
      <c r="CD97" s="2670"/>
      <c r="CE97" s="2670"/>
      <c r="CF97" s="1142"/>
      <c r="CG97" s="1143"/>
      <c r="CH97" s="1149"/>
      <c r="CI97" s="1145"/>
      <c r="CJ97" s="1146"/>
      <c r="CK97" s="1146"/>
      <c r="CL97" s="1146"/>
      <c r="CM97" s="2671"/>
      <c r="CN97" s="2671"/>
      <c r="CO97" s="2671"/>
      <c r="CP97" s="2671"/>
      <c r="CQ97" s="2671"/>
      <c r="CR97" s="2671"/>
      <c r="CS97" s="2671"/>
      <c r="CT97" s="2671"/>
      <c r="CU97" s="2671"/>
      <c r="CV97" s="408"/>
      <c r="CW97" s="2670"/>
      <c r="CX97" s="2670"/>
      <c r="CY97" s="1142"/>
      <c r="CZ97" s="1143"/>
      <c r="DA97" s="1149"/>
      <c r="DB97" s="1145"/>
      <c r="DC97" s="1146"/>
      <c r="DD97" s="1146"/>
      <c r="DE97" s="1146"/>
      <c r="DF97" s="2671"/>
      <c r="DG97" s="2671"/>
      <c r="DH97" s="2671"/>
      <c r="DI97" s="2671"/>
      <c r="DJ97" s="2671"/>
      <c r="DK97" s="2671"/>
      <c r="DL97" s="2671"/>
      <c r="DM97" s="2671"/>
      <c r="DN97" s="2671"/>
      <c r="DO97" s="408"/>
    </row>
    <row r="98" spans="1:119" ht="0.6" hidden="1" customHeight="1" thickTop="1" thickBot="1" x14ac:dyDescent="0.25">
      <c r="A98" s="408"/>
      <c r="B98" s="2664"/>
      <c r="C98" s="2665"/>
      <c r="D98" s="2665"/>
      <c r="E98" s="2666"/>
      <c r="F98" s="2680"/>
      <c r="G98" s="2681"/>
      <c r="H98" s="456"/>
      <c r="I98" s="457"/>
      <c r="J98" s="385"/>
      <c r="K98" s="459"/>
      <c r="L98" s="1205"/>
      <c r="M98" s="1206"/>
      <c r="N98" s="1207"/>
      <c r="O98" s="2682"/>
      <c r="P98" s="2683"/>
      <c r="Q98" s="2683"/>
      <c r="R98" s="2683"/>
      <c r="S98" s="2683"/>
      <c r="T98" s="2683"/>
      <c r="U98" s="2683"/>
      <c r="V98" s="2683"/>
      <c r="W98" s="2684"/>
      <c r="X98" s="408"/>
      <c r="Y98" s="2680">
        <f t="shared" si="115"/>
        <v>0</v>
      </c>
      <c r="Z98" s="2681"/>
      <c r="AA98" s="456">
        <f>+AA76</f>
        <v>0</v>
      </c>
      <c r="AB98" s="457">
        <f t="shared" ref="AB98" si="146">I98</f>
        <v>0</v>
      </c>
      <c r="AC98" s="385">
        <v>0</v>
      </c>
      <c r="AD98" s="459" t="e">
        <f t="shared" si="143"/>
        <v>#DIV/0!</v>
      </c>
      <c r="AE98" s="1205"/>
      <c r="AF98" s="1206"/>
      <c r="AG98" s="1207"/>
      <c r="AH98" s="2682"/>
      <c r="AI98" s="2683"/>
      <c r="AJ98" s="2683"/>
      <c r="AK98" s="2683"/>
      <c r="AL98" s="2683"/>
      <c r="AM98" s="2683"/>
      <c r="AN98" s="2683"/>
      <c r="AO98" s="2683"/>
      <c r="AP98" s="2684"/>
      <c r="AQ98" s="408"/>
      <c r="AR98" s="2680">
        <f t="shared" si="116"/>
        <v>0</v>
      </c>
      <c r="AS98" s="2681"/>
      <c r="AT98" s="456">
        <f>+AT76</f>
        <v>0</v>
      </c>
      <c r="AU98" s="457">
        <f t="shared" ref="AU98" si="147">AB98</f>
        <v>0</v>
      </c>
      <c r="AV98" s="385">
        <v>0</v>
      </c>
      <c r="AW98" s="459" t="e">
        <f t="shared" si="144"/>
        <v>#DIV/0!</v>
      </c>
      <c r="AX98" s="1205"/>
      <c r="AY98" s="1206"/>
      <c r="AZ98" s="1207"/>
      <c r="BA98" s="2682"/>
      <c r="BB98" s="2683"/>
      <c r="BC98" s="2683"/>
      <c r="BD98" s="2683"/>
      <c r="BE98" s="2683"/>
      <c r="BF98" s="2683"/>
      <c r="BG98" s="2683"/>
      <c r="BH98" s="2683"/>
      <c r="BI98" s="2684"/>
      <c r="BJ98" s="408"/>
      <c r="BK98" s="2680">
        <f t="shared" si="117"/>
        <v>0</v>
      </c>
      <c r="BL98" s="2681"/>
      <c r="BM98" s="456">
        <f>+BM76</f>
        <v>0</v>
      </c>
      <c r="BN98" s="457">
        <f t="shared" ref="BN98" si="148">AU98</f>
        <v>0</v>
      </c>
      <c r="BO98" s="385">
        <v>0</v>
      </c>
      <c r="BP98" s="459" t="e">
        <f t="shared" si="145"/>
        <v>#DIV/0!</v>
      </c>
      <c r="BQ98" s="1205"/>
      <c r="BR98" s="1206"/>
      <c r="BS98" s="1207"/>
      <c r="BT98" s="2682"/>
      <c r="BU98" s="2683"/>
      <c r="BV98" s="2683"/>
      <c r="BW98" s="2683"/>
      <c r="BX98" s="2683"/>
      <c r="BY98" s="2683"/>
      <c r="BZ98" s="2683"/>
      <c r="CA98" s="2683"/>
      <c r="CB98" s="2684"/>
      <c r="CC98" s="408"/>
      <c r="CD98" s="2670"/>
      <c r="CE98" s="2670"/>
      <c r="CF98" s="1142"/>
      <c r="CG98" s="1143"/>
      <c r="CH98" s="1149"/>
      <c r="CI98" s="1145"/>
      <c r="CJ98" s="1146"/>
      <c r="CK98" s="1146"/>
      <c r="CL98" s="1146"/>
      <c r="CM98" s="2671"/>
      <c r="CN98" s="2671"/>
      <c r="CO98" s="2671"/>
      <c r="CP98" s="2671"/>
      <c r="CQ98" s="2671"/>
      <c r="CR98" s="2671"/>
      <c r="CS98" s="2671"/>
      <c r="CT98" s="2671"/>
      <c r="CU98" s="2671"/>
      <c r="CV98" s="408"/>
      <c r="CW98" s="2670"/>
      <c r="CX98" s="2670"/>
      <c r="CY98" s="1142"/>
      <c r="CZ98" s="1143"/>
      <c r="DA98" s="1149"/>
      <c r="DB98" s="1145"/>
      <c r="DC98" s="1146"/>
      <c r="DD98" s="1146"/>
      <c r="DE98" s="1146"/>
      <c r="DF98" s="2671"/>
      <c r="DG98" s="2671"/>
      <c r="DH98" s="2671"/>
      <c r="DI98" s="2671"/>
      <c r="DJ98" s="2671"/>
      <c r="DK98" s="2671"/>
      <c r="DL98" s="2671"/>
      <c r="DM98" s="2671"/>
      <c r="DN98" s="2671"/>
      <c r="DO98" s="408"/>
    </row>
    <row r="99" spans="1:119" ht="0.6" hidden="1" customHeight="1" thickTop="1" thickBot="1" x14ac:dyDescent="0.25">
      <c r="A99" s="408"/>
      <c r="B99" s="2664"/>
      <c r="C99" s="2665"/>
      <c r="D99" s="2665"/>
      <c r="E99" s="2666"/>
      <c r="F99" s="2680"/>
      <c r="G99" s="2681"/>
      <c r="H99" s="456"/>
      <c r="I99" s="464"/>
      <c r="J99" s="385"/>
      <c r="K99" s="459"/>
      <c r="L99" s="1205"/>
      <c r="M99" s="1206"/>
      <c r="N99" s="1207"/>
      <c r="O99" s="2682"/>
      <c r="P99" s="2683"/>
      <c r="Q99" s="2683"/>
      <c r="R99" s="2683"/>
      <c r="S99" s="2683"/>
      <c r="T99" s="2683"/>
      <c r="U99" s="2683"/>
      <c r="V99" s="2683"/>
      <c r="W99" s="2684"/>
      <c r="X99" s="408"/>
      <c r="Y99" s="2680">
        <f t="shared" si="115"/>
        <v>0</v>
      </c>
      <c r="Z99" s="2681"/>
      <c r="AA99" s="456">
        <f>+AA77</f>
        <v>0</v>
      </c>
      <c r="AB99" s="464"/>
      <c r="AC99" s="385">
        <v>0</v>
      </c>
      <c r="AD99" s="459" t="e">
        <f t="shared" si="143"/>
        <v>#DIV/0!</v>
      </c>
      <c r="AE99" s="1205"/>
      <c r="AF99" s="1206"/>
      <c r="AG99" s="1207"/>
      <c r="AH99" s="2682"/>
      <c r="AI99" s="2683"/>
      <c r="AJ99" s="2683"/>
      <c r="AK99" s="2683"/>
      <c r="AL99" s="2683"/>
      <c r="AM99" s="2683"/>
      <c r="AN99" s="2683"/>
      <c r="AO99" s="2683"/>
      <c r="AP99" s="2684"/>
      <c r="AQ99" s="408"/>
      <c r="AR99" s="2680">
        <f t="shared" si="116"/>
        <v>0</v>
      </c>
      <c r="AS99" s="2681"/>
      <c r="AT99" s="456">
        <f>+AT77</f>
        <v>0</v>
      </c>
      <c r="AU99" s="464"/>
      <c r="AV99" s="385">
        <v>0</v>
      </c>
      <c r="AW99" s="459" t="e">
        <f t="shared" si="144"/>
        <v>#DIV/0!</v>
      </c>
      <c r="AX99" s="1205"/>
      <c r="AY99" s="1206"/>
      <c r="AZ99" s="1207"/>
      <c r="BA99" s="2682"/>
      <c r="BB99" s="2683"/>
      <c r="BC99" s="2683"/>
      <c r="BD99" s="2683"/>
      <c r="BE99" s="2683"/>
      <c r="BF99" s="2683"/>
      <c r="BG99" s="2683"/>
      <c r="BH99" s="2683"/>
      <c r="BI99" s="2684"/>
      <c r="BJ99" s="408"/>
      <c r="BK99" s="2680">
        <f t="shared" si="117"/>
        <v>0</v>
      </c>
      <c r="BL99" s="2681"/>
      <c r="BM99" s="456">
        <f>+BM77</f>
        <v>0</v>
      </c>
      <c r="BN99" s="464"/>
      <c r="BO99" s="385">
        <v>0</v>
      </c>
      <c r="BP99" s="459" t="e">
        <f t="shared" si="145"/>
        <v>#DIV/0!</v>
      </c>
      <c r="BQ99" s="1205"/>
      <c r="BR99" s="1206"/>
      <c r="BS99" s="1207"/>
      <c r="BT99" s="2682"/>
      <c r="BU99" s="2683"/>
      <c r="BV99" s="2683"/>
      <c r="BW99" s="2683"/>
      <c r="BX99" s="2683"/>
      <c r="BY99" s="2683"/>
      <c r="BZ99" s="2683"/>
      <c r="CA99" s="2683"/>
      <c r="CB99" s="2684"/>
      <c r="CC99" s="408"/>
      <c r="CD99" s="2670"/>
      <c r="CE99" s="2670"/>
      <c r="CF99" s="1142"/>
      <c r="CG99" s="1148"/>
      <c r="CH99" s="1149"/>
      <c r="CI99" s="1145"/>
      <c r="CJ99" s="1146"/>
      <c r="CK99" s="1146"/>
      <c r="CL99" s="1146"/>
      <c r="CM99" s="2671"/>
      <c r="CN99" s="2671"/>
      <c r="CO99" s="2671"/>
      <c r="CP99" s="2671"/>
      <c r="CQ99" s="2671"/>
      <c r="CR99" s="2671"/>
      <c r="CS99" s="2671"/>
      <c r="CT99" s="2671"/>
      <c r="CU99" s="2671"/>
      <c r="CV99" s="408"/>
      <c r="CW99" s="2670"/>
      <c r="CX99" s="2670"/>
      <c r="CY99" s="1142"/>
      <c r="CZ99" s="1148"/>
      <c r="DA99" s="1149"/>
      <c r="DB99" s="1145"/>
      <c r="DC99" s="1146"/>
      <c r="DD99" s="1146"/>
      <c r="DE99" s="1146"/>
      <c r="DF99" s="2671"/>
      <c r="DG99" s="2671"/>
      <c r="DH99" s="2671"/>
      <c r="DI99" s="2671"/>
      <c r="DJ99" s="2671"/>
      <c r="DK99" s="2671"/>
      <c r="DL99" s="2671"/>
      <c r="DM99" s="2671"/>
      <c r="DN99" s="2671"/>
      <c r="DO99" s="408"/>
    </row>
    <row r="100" spans="1:119" ht="0.6" hidden="1" customHeight="1" thickTop="1" thickBot="1" x14ac:dyDescent="0.25">
      <c r="A100" s="408"/>
      <c r="B100" s="2664"/>
      <c r="C100" s="2665"/>
      <c r="D100" s="2665"/>
      <c r="E100" s="2666"/>
      <c r="F100" s="2680"/>
      <c r="G100" s="2681"/>
      <c r="H100" s="456"/>
      <c r="I100" s="457"/>
      <c r="J100" s="385"/>
      <c r="K100" s="459"/>
      <c r="L100" s="1205"/>
      <c r="M100" s="1206"/>
      <c r="N100" s="1207"/>
      <c r="O100" s="2682"/>
      <c r="P100" s="2683"/>
      <c r="Q100" s="2683"/>
      <c r="R100" s="2683"/>
      <c r="S100" s="2683"/>
      <c r="T100" s="2683"/>
      <c r="U100" s="2683"/>
      <c r="V100" s="2683"/>
      <c r="W100" s="2684"/>
      <c r="X100" s="408"/>
      <c r="Y100" s="2680">
        <f t="shared" si="115"/>
        <v>0</v>
      </c>
      <c r="Z100" s="2681"/>
      <c r="AA100" s="456">
        <f>+AA78</f>
        <v>0</v>
      </c>
      <c r="AB100" s="457">
        <f t="shared" ref="AB100:AB101" si="149">I100</f>
        <v>0</v>
      </c>
      <c r="AC100" s="385">
        <v>0</v>
      </c>
      <c r="AD100" s="459" t="e">
        <f t="shared" si="143"/>
        <v>#DIV/0!</v>
      </c>
      <c r="AE100" s="1205"/>
      <c r="AF100" s="1206"/>
      <c r="AG100" s="1207"/>
      <c r="AH100" s="2682"/>
      <c r="AI100" s="2683"/>
      <c r="AJ100" s="2683"/>
      <c r="AK100" s="2683"/>
      <c r="AL100" s="2683"/>
      <c r="AM100" s="2683"/>
      <c r="AN100" s="2683"/>
      <c r="AO100" s="2683"/>
      <c r="AP100" s="2684"/>
      <c r="AQ100" s="408"/>
      <c r="AR100" s="2680">
        <f t="shared" si="116"/>
        <v>0</v>
      </c>
      <c r="AS100" s="2681"/>
      <c r="AT100" s="456">
        <f>+AT78</f>
        <v>0</v>
      </c>
      <c r="AU100" s="457">
        <f t="shared" ref="AU100:AU101" si="150">AB100</f>
        <v>0</v>
      </c>
      <c r="AV100" s="385">
        <v>0</v>
      </c>
      <c r="AW100" s="459" t="e">
        <f t="shared" si="144"/>
        <v>#DIV/0!</v>
      </c>
      <c r="AX100" s="1205"/>
      <c r="AY100" s="1206"/>
      <c r="AZ100" s="1207"/>
      <c r="BA100" s="2682"/>
      <c r="BB100" s="2683"/>
      <c r="BC100" s="2683"/>
      <c r="BD100" s="2683"/>
      <c r="BE100" s="2683"/>
      <c r="BF100" s="2683"/>
      <c r="BG100" s="2683"/>
      <c r="BH100" s="2683"/>
      <c r="BI100" s="2684"/>
      <c r="BJ100" s="408"/>
      <c r="BK100" s="2680">
        <f t="shared" si="117"/>
        <v>0</v>
      </c>
      <c r="BL100" s="2681"/>
      <c r="BM100" s="456">
        <f>+BM78</f>
        <v>0</v>
      </c>
      <c r="BN100" s="457">
        <f t="shared" ref="BN100:BN101" si="151">AU100</f>
        <v>0</v>
      </c>
      <c r="BO100" s="385">
        <v>0</v>
      </c>
      <c r="BP100" s="459" t="e">
        <f t="shared" si="145"/>
        <v>#DIV/0!</v>
      </c>
      <c r="BQ100" s="1205"/>
      <c r="BR100" s="1206"/>
      <c r="BS100" s="1207"/>
      <c r="BT100" s="2682"/>
      <c r="BU100" s="2683"/>
      <c r="BV100" s="2683"/>
      <c r="BW100" s="2683"/>
      <c r="BX100" s="2683"/>
      <c r="BY100" s="2683"/>
      <c r="BZ100" s="2683"/>
      <c r="CA100" s="2683"/>
      <c r="CB100" s="2684"/>
      <c r="CC100" s="408"/>
      <c r="CD100" s="2670"/>
      <c r="CE100" s="2670"/>
      <c r="CF100" s="1142"/>
      <c r="CG100" s="1143"/>
      <c r="CH100" s="1149"/>
      <c r="CI100" s="1145"/>
      <c r="CJ100" s="1146"/>
      <c r="CK100" s="1146"/>
      <c r="CL100" s="1146"/>
      <c r="CM100" s="2671"/>
      <c r="CN100" s="2671"/>
      <c r="CO100" s="2671"/>
      <c r="CP100" s="2671"/>
      <c r="CQ100" s="2671"/>
      <c r="CR100" s="2671"/>
      <c r="CS100" s="2671"/>
      <c r="CT100" s="2671"/>
      <c r="CU100" s="2671"/>
      <c r="CV100" s="408"/>
      <c r="CW100" s="2670"/>
      <c r="CX100" s="2670"/>
      <c r="CY100" s="1142"/>
      <c r="CZ100" s="1143"/>
      <c r="DA100" s="1149"/>
      <c r="DB100" s="1145"/>
      <c r="DC100" s="1146"/>
      <c r="DD100" s="1146"/>
      <c r="DE100" s="1146"/>
      <c r="DF100" s="2671"/>
      <c r="DG100" s="2671"/>
      <c r="DH100" s="2671"/>
      <c r="DI100" s="2671"/>
      <c r="DJ100" s="2671"/>
      <c r="DK100" s="2671"/>
      <c r="DL100" s="2671"/>
      <c r="DM100" s="2671"/>
      <c r="DN100" s="2671"/>
      <c r="DO100" s="408"/>
    </row>
    <row r="101" spans="1:119" ht="0.6" hidden="1" customHeight="1" thickTop="1" thickBot="1" x14ac:dyDescent="0.25">
      <c r="A101" s="408"/>
      <c r="B101" s="2664"/>
      <c r="C101" s="2665"/>
      <c r="D101" s="2665"/>
      <c r="E101" s="2666"/>
      <c r="F101" s="2685"/>
      <c r="G101" s="2686"/>
      <c r="H101" s="456"/>
      <c r="I101" s="457"/>
      <c r="J101" s="385"/>
      <c r="K101" s="459"/>
      <c r="L101" s="1208"/>
      <c r="M101" s="1209"/>
      <c r="N101" s="1210"/>
      <c r="O101" s="2687"/>
      <c r="P101" s="2688"/>
      <c r="Q101" s="2688"/>
      <c r="R101" s="2688"/>
      <c r="S101" s="2688"/>
      <c r="T101" s="2688"/>
      <c r="U101" s="2688"/>
      <c r="V101" s="2688"/>
      <c r="W101" s="2689"/>
      <c r="X101" s="408"/>
      <c r="Y101" s="2685">
        <f t="shared" si="115"/>
        <v>0</v>
      </c>
      <c r="Z101" s="2686"/>
      <c r="AA101" s="456">
        <f>+AA79</f>
        <v>0</v>
      </c>
      <c r="AB101" s="457">
        <f t="shared" si="149"/>
        <v>0</v>
      </c>
      <c r="AC101" s="385">
        <v>0</v>
      </c>
      <c r="AD101" s="459" t="e">
        <f t="shared" si="143"/>
        <v>#DIV/0!</v>
      </c>
      <c r="AE101" s="1208"/>
      <c r="AF101" s="1209"/>
      <c r="AG101" s="1210"/>
      <c r="AH101" s="2687"/>
      <c r="AI101" s="2688"/>
      <c r="AJ101" s="2688"/>
      <c r="AK101" s="2688"/>
      <c r="AL101" s="2688"/>
      <c r="AM101" s="2688"/>
      <c r="AN101" s="2688"/>
      <c r="AO101" s="2688"/>
      <c r="AP101" s="2689"/>
      <c r="AQ101" s="408"/>
      <c r="AR101" s="2685">
        <f t="shared" si="116"/>
        <v>0</v>
      </c>
      <c r="AS101" s="2686"/>
      <c r="AT101" s="456">
        <f>+AT79</f>
        <v>0</v>
      </c>
      <c r="AU101" s="457">
        <f t="shared" si="150"/>
        <v>0</v>
      </c>
      <c r="AV101" s="385">
        <v>0</v>
      </c>
      <c r="AW101" s="459" t="e">
        <f t="shared" si="144"/>
        <v>#DIV/0!</v>
      </c>
      <c r="AX101" s="1208"/>
      <c r="AY101" s="1209"/>
      <c r="AZ101" s="1210"/>
      <c r="BA101" s="2687"/>
      <c r="BB101" s="2688"/>
      <c r="BC101" s="2688"/>
      <c r="BD101" s="2688"/>
      <c r="BE101" s="2688"/>
      <c r="BF101" s="2688"/>
      <c r="BG101" s="2688"/>
      <c r="BH101" s="2688"/>
      <c r="BI101" s="2689"/>
      <c r="BJ101" s="408"/>
      <c r="BK101" s="2685">
        <f t="shared" si="117"/>
        <v>0</v>
      </c>
      <c r="BL101" s="2686"/>
      <c r="BM101" s="456">
        <f>+BM79</f>
        <v>0</v>
      </c>
      <c r="BN101" s="457">
        <f t="shared" si="151"/>
        <v>0</v>
      </c>
      <c r="BO101" s="385">
        <v>0</v>
      </c>
      <c r="BP101" s="459" t="e">
        <f t="shared" si="145"/>
        <v>#DIV/0!</v>
      </c>
      <c r="BQ101" s="1208"/>
      <c r="BR101" s="1209"/>
      <c r="BS101" s="1210"/>
      <c r="BT101" s="2687"/>
      <c r="BU101" s="2688"/>
      <c r="BV101" s="2688"/>
      <c r="BW101" s="2688"/>
      <c r="BX101" s="2688"/>
      <c r="BY101" s="2688"/>
      <c r="BZ101" s="2688"/>
      <c r="CA101" s="2688"/>
      <c r="CB101" s="2689"/>
      <c r="CC101" s="408"/>
      <c r="CD101" s="2670"/>
      <c r="CE101" s="2670"/>
      <c r="CF101" s="1142"/>
      <c r="CG101" s="1143"/>
      <c r="CH101" s="1149"/>
      <c r="CI101" s="1145"/>
      <c r="CJ101" s="1146"/>
      <c r="CK101" s="1146"/>
      <c r="CL101" s="1146"/>
      <c r="CM101" s="2671"/>
      <c r="CN101" s="2671"/>
      <c r="CO101" s="2671"/>
      <c r="CP101" s="2671"/>
      <c r="CQ101" s="2671"/>
      <c r="CR101" s="2671"/>
      <c r="CS101" s="2671"/>
      <c r="CT101" s="2671"/>
      <c r="CU101" s="2671"/>
      <c r="CV101" s="408"/>
      <c r="CW101" s="2670"/>
      <c r="CX101" s="2670"/>
      <c r="CY101" s="1142"/>
      <c r="CZ101" s="1143"/>
      <c r="DA101" s="1149"/>
      <c r="DB101" s="1145"/>
      <c r="DC101" s="1146"/>
      <c r="DD101" s="1146"/>
      <c r="DE101" s="1146"/>
      <c r="DF101" s="2671"/>
      <c r="DG101" s="2671"/>
      <c r="DH101" s="2671"/>
      <c r="DI101" s="2671"/>
      <c r="DJ101" s="2671"/>
      <c r="DK101" s="2671"/>
      <c r="DL101" s="2671"/>
      <c r="DM101" s="2671"/>
      <c r="DN101" s="2671"/>
      <c r="DO101" s="408"/>
    </row>
    <row r="102" spans="1:119" ht="27.75" hidden="1" customHeight="1" thickTop="1" thickBot="1" x14ac:dyDescent="0.25">
      <c r="A102" s="408"/>
      <c r="B102" s="2667"/>
      <c r="C102" s="2668"/>
      <c r="D102" s="2668"/>
      <c r="E102" s="2669"/>
      <c r="F102" s="2697" t="s">
        <v>1169</v>
      </c>
      <c r="G102" s="2698"/>
      <c r="H102" s="2715" t="str">
        <f>+F81</f>
        <v>Reforestación Protectora - Productora con Guadua</v>
      </c>
      <c r="I102" s="2715"/>
      <c r="J102" s="2715"/>
      <c r="K102" s="2716"/>
      <c r="L102" s="622">
        <f>K251/N251</f>
        <v>1</v>
      </c>
      <c r="M102" s="623">
        <f>L251/N251</f>
        <v>0</v>
      </c>
      <c r="N102" s="624">
        <f>M251/N251</f>
        <v>0</v>
      </c>
      <c r="O102" s="2708"/>
      <c r="P102" s="2709"/>
      <c r="Q102" s="2709"/>
      <c r="R102" s="2709"/>
      <c r="S102" s="2709"/>
      <c r="T102" s="2709"/>
      <c r="U102" s="2709"/>
      <c r="V102" s="2709"/>
      <c r="W102" s="2710"/>
      <c r="X102" s="408"/>
      <c r="Y102" s="2697" t="s">
        <v>1169</v>
      </c>
      <c r="Z102" s="2698"/>
      <c r="AA102" s="2715" t="str">
        <f>+Y81</f>
        <v>Reforestación Protectora - Productora con Guadua</v>
      </c>
      <c r="AB102" s="2715"/>
      <c r="AC102" s="2715"/>
      <c r="AD102" s="2716"/>
      <c r="AE102" s="622">
        <f>AD251/AG251</f>
        <v>1</v>
      </c>
      <c r="AF102" s="623">
        <f>AE251/AG251</f>
        <v>0</v>
      </c>
      <c r="AG102" s="624">
        <f>AF251/AG251</f>
        <v>0</v>
      </c>
      <c r="AH102" s="2708"/>
      <c r="AI102" s="2709"/>
      <c r="AJ102" s="2709"/>
      <c r="AK102" s="2709"/>
      <c r="AL102" s="2709"/>
      <c r="AM102" s="2709"/>
      <c r="AN102" s="2709"/>
      <c r="AO102" s="2709"/>
      <c r="AP102" s="2710"/>
      <c r="AQ102" s="408"/>
      <c r="AR102" s="2697" t="s">
        <v>1169</v>
      </c>
      <c r="AS102" s="2698"/>
      <c r="AT102" s="2715" t="str">
        <f>+AR81</f>
        <v>Reforestación Protectora - Productora con Guadua</v>
      </c>
      <c r="AU102" s="2715"/>
      <c r="AV102" s="2715"/>
      <c r="AW102" s="2716"/>
      <c r="AX102" s="622">
        <f>AW251/AZ251</f>
        <v>1</v>
      </c>
      <c r="AY102" s="623">
        <f>AX251/AZ251</f>
        <v>0</v>
      </c>
      <c r="AZ102" s="624">
        <f>AY251/AZ251</f>
        <v>0</v>
      </c>
      <c r="BA102" s="2708"/>
      <c r="BB102" s="2709"/>
      <c r="BC102" s="2709"/>
      <c r="BD102" s="2709"/>
      <c r="BE102" s="2709"/>
      <c r="BF102" s="2709"/>
      <c r="BG102" s="2709"/>
      <c r="BH102" s="2709"/>
      <c r="BI102" s="2710"/>
      <c r="BJ102" s="408"/>
      <c r="BK102" s="2697" t="s">
        <v>1169</v>
      </c>
      <c r="BL102" s="2698"/>
      <c r="BM102" s="2715" t="str">
        <f>+BK81</f>
        <v>Reforestación Protectora - Productora con Guadua</v>
      </c>
      <c r="BN102" s="2715"/>
      <c r="BO102" s="2715"/>
      <c r="BP102" s="2716"/>
      <c r="BQ102" s="622">
        <f>BP251/BS251</f>
        <v>1</v>
      </c>
      <c r="BR102" s="623">
        <f>BQ251/BS251</f>
        <v>0</v>
      </c>
      <c r="BS102" s="624">
        <f>BR251/BS251</f>
        <v>0</v>
      </c>
      <c r="BT102" s="2708"/>
      <c r="BU102" s="2709"/>
      <c r="BV102" s="2709"/>
      <c r="BW102" s="2709"/>
      <c r="BX102" s="2709"/>
      <c r="BY102" s="2709"/>
      <c r="BZ102" s="2709"/>
      <c r="CA102" s="2709"/>
      <c r="CB102" s="2710"/>
      <c r="CC102" s="408"/>
      <c r="CD102" s="2672"/>
      <c r="CE102" s="2672"/>
      <c r="CF102" s="2676"/>
      <c r="CG102" s="2676"/>
      <c r="CH102" s="2676"/>
      <c r="CI102" s="2676"/>
      <c r="CJ102" s="1147"/>
      <c r="CK102" s="1147"/>
      <c r="CL102" s="1147"/>
      <c r="CM102" s="2674"/>
      <c r="CN102" s="2674"/>
      <c r="CO102" s="2674"/>
      <c r="CP102" s="2674"/>
      <c r="CQ102" s="2674"/>
      <c r="CR102" s="2674"/>
      <c r="CS102" s="2674"/>
      <c r="CT102" s="2674"/>
      <c r="CU102" s="2674"/>
      <c r="CV102" s="408"/>
      <c r="CW102" s="2672"/>
      <c r="CX102" s="2672"/>
      <c r="CY102" s="2676"/>
      <c r="CZ102" s="2676"/>
      <c r="DA102" s="2676"/>
      <c r="DB102" s="2676"/>
      <c r="DC102" s="1147"/>
      <c r="DD102" s="1147"/>
      <c r="DE102" s="1147"/>
      <c r="DF102" s="2674"/>
      <c r="DG102" s="2674"/>
      <c r="DH102" s="2674"/>
      <c r="DI102" s="2674"/>
      <c r="DJ102" s="2674"/>
      <c r="DK102" s="2674"/>
      <c r="DL102" s="2674"/>
      <c r="DM102" s="2674"/>
      <c r="DN102" s="2674"/>
      <c r="DO102" s="408"/>
    </row>
    <row r="103" spans="1:119" ht="12.75" hidden="1" customHeight="1" x14ac:dyDescent="0.2">
      <c r="A103" s="408"/>
      <c r="B103" s="2661" t="s">
        <v>1368</v>
      </c>
      <c r="C103" s="2662"/>
      <c r="D103" s="2662"/>
      <c r="E103" s="2663"/>
      <c r="F103" s="2714" t="str">
        <f>OBJETIVOS!D29</f>
        <v>Establecimiento de cobertura arbórea mediante Sistemas Agroforestales / Silvopastoriles (SAF/SSP)</v>
      </c>
      <c r="G103" s="2711"/>
      <c r="H103" s="2711"/>
      <c r="I103" s="2711"/>
      <c r="J103" s="2711"/>
      <c r="K103" s="2711"/>
      <c r="L103" s="2711"/>
      <c r="M103" s="2711"/>
      <c r="N103" s="2711"/>
      <c r="O103" s="2711"/>
      <c r="P103" s="2711"/>
      <c r="Q103" s="2711"/>
      <c r="R103" s="2711"/>
      <c r="S103" s="2711"/>
      <c r="T103" s="2711"/>
      <c r="U103" s="2711"/>
      <c r="V103" s="2711"/>
      <c r="W103" s="2712"/>
      <c r="X103" s="408"/>
      <c r="Y103" s="2714" t="str">
        <f>F103</f>
        <v>Establecimiento de cobertura arbórea mediante Sistemas Agroforestales / Silvopastoriles (SAF/SSP)</v>
      </c>
      <c r="Z103" s="2711"/>
      <c r="AA103" s="2711"/>
      <c r="AB103" s="2711"/>
      <c r="AC103" s="2711"/>
      <c r="AD103" s="2711"/>
      <c r="AE103" s="2711"/>
      <c r="AF103" s="2711"/>
      <c r="AG103" s="2711"/>
      <c r="AH103" s="2711"/>
      <c r="AI103" s="2711"/>
      <c r="AJ103" s="2711"/>
      <c r="AK103" s="2711"/>
      <c r="AL103" s="2711"/>
      <c r="AM103" s="2711"/>
      <c r="AN103" s="2711"/>
      <c r="AO103" s="2711"/>
      <c r="AP103" s="2712"/>
      <c r="AQ103" s="408"/>
      <c r="AR103" s="2714" t="str">
        <f>Y103</f>
        <v>Establecimiento de cobertura arbórea mediante Sistemas Agroforestales / Silvopastoriles (SAF/SSP)</v>
      </c>
      <c r="AS103" s="2711"/>
      <c r="AT103" s="2711"/>
      <c r="AU103" s="2711"/>
      <c r="AV103" s="2711"/>
      <c r="AW103" s="2711"/>
      <c r="AX103" s="2711"/>
      <c r="AY103" s="2711"/>
      <c r="AZ103" s="2711"/>
      <c r="BA103" s="2711"/>
      <c r="BB103" s="2711"/>
      <c r="BC103" s="2711"/>
      <c r="BD103" s="2711"/>
      <c r="BE103" s="2711"/>
      <c r="BF103" s="2711"/>
      <c r="BG103" s="2711"/>
      <c r="BH103" s="2711"/>
      <c r="BI103" s="2712"/>
      <c r="BJ103" s="408"/>
      <c r="BK103" s="2714" t="str">
        <f>AR103</f>
        <v>Establecimiento de cobertura arbórea mediante Sistemas Agroforestales / Silvopastoriles (SAF/SSP)</v>
      </c>
      <c r="BL103" s="2711"/>
      <c r="BM103" s="2711"/>
      <c r="BN103" s="2711"/>
      <c r="BO103" s="2711"/>
      <c r="BP103" s="2711"/>
      <c r="BQ103" s="2711"/>
      <c r="BR103" s="2711"/>
      <c r="BS103" s="2711"/>
      <c r="BT103" s="2711"/>
      <c r="BU103" s="2711"/>
      <c r="BV103" s="2711"/>
      <c r="BW103" s="2711"/>
      <c r="BX103" s="2711"/>
      <c r="BY103" s="2711"/>
      <c r="BZ103" s="2711"/>
      <c r="CA103" s="2711"/>
      <c r="CB103" s="2712"/>
      <c r="CC103" s="408"/>
      <c r="CD103" s="2675"/>
      <c r="CE103" s="2675"/>
      <c r="CF103" s="2675"/>
      <c r="CG103" s="2675"/>
      <c r="CH103" s="2675"/>
      <c r="CI103" s="2675"/>
      <c r="CJ103" s="2675"/>
      <c r="CK103" s="2675"/>
      <c r="CL103" s="2675"/>
      <c r="CM103" s="2675"/>
      <c r="CN103" s="2675"/>
      <c r="CO103" s="2675"/>
      <c r="CP103" s="2675"/>
      <c r="CQ103" s="2675"/>
      <c r="CR103" s="2675"/>
      <c r="CS103" s="2675"/>
      <c r="CT103" s="2675"/>
      <c r="CU103" s="2675"/>
      <c r="CV103" s="408"/>
      <c r="CW103" s="2675"/>
      <c r="CX103" s="2675"/>
      <c r="CY103" s="2675"/>
      <c r="CZ103" s="2675"/>
      <c r="DA103" s="2675"/>
      <c r="DB103" s="2675"/>
      <c r="DC103" s="2675"/>
      <c r="DD103" s="2675"/>
      <c r="DE103" s="2675"/>
      <c r="DF103" s="2675"/>
      <c r="DG103" s="2675"/>
      <c r="DH103" s="2675"/>
      <c r="DI103" s="2675"/>
      <c r="DJ103" s="2675"/>
      <c r="DK103" s="2675"/>
      <c r="DL103" s="2675"/>
      <c r="DM103" s="2675"/>
      <c r="DN103" s="2675"/>
      <c r="DO103" s="408"/>
    </row>
    <row r="104" spans="1:119" ht="12.75" hidden="1" customHeight="1" x14ac:dyDescent="0.2">
      <c r="A104" s="408"/>
      <c r="B104" s="2664"/>
      <c r="C104" s="2665"/>
      <c r="D104" s="2665"/>
      <c r="E104" s="2666"/>
      <c r="F104" s="2680" t="str">
        <f t="shared" ref="F104:F108" si="152">+F82</f>
        <v>4. Limpias</v>
      </c>
      <c r="G104" s="2681"/>
      <c r="H104" s="1179" t="str">
        <f>CRONOGRAMA!C54</f>
        <v>Has</v>
      </c>
      <c r="I104" s="457">
        <f>+CRONOGRAMA!E54+CRONOGRAMA!I54+CRONOGRAMA!M54</f>
        <v>0</v>
      </c>
      <c r="J104" s="385">
        <v>0</v>
      </c>
      <c r="K104" s="459" t="e">
        <f>J104/I104</f>
        <v>#DIV/0!</v>
      </c>
      <c r="L104" s="1180" t="str">
        <f>+IF(I104=J104,"x",0)</f>
        <v>x</v>
      </c>
      <c r="M104" s="1181">
        <f>+IF(L104="x",0,IF(J104&gt;0,"x",0))</f>
        <v>0</v>
      </c>
      <c r="N104" s="1182">
        <f>+IF(L104="x",0,IF(M104="x",0,"x"))</f>
        <v>0</v>
      </c>
      <c r="O104" s="2682"/>
      <c r="P104" s="2683"/>
      <c r="Q104" s="2683"/>
      <c r="R104" s="2683"/>
      <c r="S104" s="2683"/>
      <c r="T104" s="2683"/>
      <c r="U104" s="2683"/>
      <c r="V104" s="2683"/>
      <c r="W104" s="2684"/>
      <c r="X104" s="408"/>
      <c r="Y104" s="2680" t="str">
        <f t="shared" ref="Y104:Y123" si="153">+Y82</f>
        <v>4. Limpias</v>
      </c>
      <c r="Z104" s="2681"/>
      <c r="AA104" s="1179" t="str">
        <f>+AA82</f>
        <v>Has</v>
      </c>
      <c r="AB104" s="457">
        <f>IF((I104-J104)=0,CRONOGRAMA!Q54+CRONOGRAMA!U54+CRONOGRAMA!Y54,CRONOGRAMA!Q54+CRONOGRAMA!U54+CRONOGRAMA!Y54+SEGUIMIENTO!I104-SEGUIMIENTO!J104)</f>
        <v>0</v>
      </c>
      <c r="AC104" s="385"/>
      <c r="AD104" s="459" t="e">
        <f>AC104/AB104</f>
        <v>#DIV/0!</v>
      </c>
      <c r="AE104" s="1180" t="str">
        <f>+IF(AB104=AC104,"x",0)</f>
        <v>x</v>
      </c>
      <c r="AF104" s="1181">
        <f>+IF(AE104="x",0,IF(AC104&gt;0,"x",0))</f>
        <v>0</v>
      </c>
      <c r="AG104" s="1182">
        <f>+IF(AE104="x",0,IF(AF104="x",0,"x"))</f>
        <v>0</v>
      </c>
      <c r="AH104" s="2682"/>
      <c r="AI104" s="2683"/>
      <c r="AJ104" s="2683"/>
      <c r="AK104" s="2683"/>
      <c r="AL104" s="2683"/>
      <c r="AM104" s="2683"/>
      <c r="AN104" s="2683"/>
      <c r="AO104" s="2683"/>
      <c r="AP104" s="2684"/>
      <c r="AQ104" s="408"/>
      <c r="AR104" s="2680" t="str">
        <f t="shared" ref="AR104:AR123" si="154">+AR82</f>
        <v>4. Limpias</v>
      </c>
      <c r="AS104" s="2681"/>
      <c r="AT104" s="1179" t="str">
        <f>+AT82</f>
        <v>Has</v>
      </c>
      <c r="AU104" s="457">
        <f>IF((AB104-AC104)=0,CRONOGRAMA!AC54+CRONOGRAMA!AG54+CRONOGRAMA!AK54,CRONOGRAMA!AC54+CRONOGRAMA!AG54+CRONOGRAMA!AK54+SEGUIMIENTO!AB104-SEGUIMIENTO!AC104)</f>
        <v>0</v>
      </c>
      <c r="AV104" s="385">
        <v>0</v>
      </c>
      <c r="AW104" s="459" t="e">
        <f>AV104/AU104</f>
        <v>#DIV/0!</v>
      </c>
      <c r="AX104" s="1180" t="str">
        <f>+IF(AU104=AV104,"x",0)</f>
        <v>x</v>
      </c>
      <c r="AY104" s="1181">
        <f>+IF(AX104="x",0,IF(AV104&gt;0,"x",0))</f>
        <v>0</v>
      </c>
      <c r="AZ104" s="1182">
        <f>+IF(AX104="x",0,IF(AY104="x",0,"x"))</f>
        <v>0</v>
      </c>
      <c r="BA104" s="2682"/>
      <c r="BB104" s="2683"/>
      <c r="BC104" s="2683"/>
      <c r="BD104" s="2683"/>
      <c r="BE104" s="2683"/>
      <c r="BF104" s="2683"/>
      <c r="BG104" s="2683"/>
      <c r="BH104" s="2683"/>
      <c r="BI104" s="2684"/>
      <c r="BJ104" s="408"/>
      <c r="BK104" s="2680" t="str">
        <f t="shared" ref="BK104:BK123" si="155">+BK82</f>
        <v>4. Limpias</v>
      </c>
      <c r="BL104" s="2681"/>
      <c r="BM104" s="1179" t="str">
        <f>+BM82</f>
        <v>Has</v>
      </c>
      <c r="BN104" s="457">
        <f>IF((AU104-AV104)=0,CRONOGRAMA!AO54+CRONOGRAMA!AS54+CRONOGRAMA!AW54,CRONOGRAMA!AO54+CRONOGRAMA!AS54+CRONOGRAMA!AW54+AU104-AV104)</f>
        <v>0</v>
      </c>
      <c r="BO104" s="385">
        <v>0</v>
      </c>
      <c r="BP104" s="459" t="e">
        <f>BO104/BN104</f>
        <v>#DIV/0!</v>
      </c>
      <c r="BQ104" s="1180" t="str">
        <f t="shared" ref="BQ104:BQ108" si="156">+IF(BN104=BO104,"x",0)</f>
        <v>x</v>
      </c>
      <c r="BR104" s="1181">
        <f t="shared" ref="BR104:BR108" si="157">+IF(BQ104="x",0,IF(BO104&gt;0,"x",0))</f>
        <v>0</v>
      </c>
      <c r="BS104" s="1182">
        <f t="shared" ref="BS104:BS108" si="158">+IF(BQ104="x",0,IF(BR104="x",0,"x"))</f>
        <v>0</v>
      </c>
      <c r="BT104" s="2682"/>
      <c r="BU104" s="2683"/>
      <c r="BV104" s="2683"/>
      <c r="BW104" s="2683"/>
      <c r="BX104" s="2683"/>
      <c r="BY104" s="2683"/>
      <c r="BZ104" s="2683"/>
      <c r="CA104" s="2683"/>
      <c r="CB104" s="2684"/>
      <c r="CC104" s="408"/>
      <c r="CD104" s="2670"/>
      <c r="CE104" s="2670"/>
      <c r="CF104" s="1142"/>
      <c r="CG104" s="1143"/>
      <c r="CH104" s="1149"/>
      <c r="CI104" s="1145"/>
      <c r="CJ104" s="1146"/>
      <c r="CK104" s="1146"/>
      <c r="CL104" s="1146"/>
      <c r="CM104" s="2671"/>
      <c r="CN104" s="2671"/>
      <c r="CO104" s="2671"/>
      <c r="CP104" s="2671"/>
      <c r="CQ104" s="2671"/>
      <c r="CR104" s="2671"/>
      <c r="CS104" s="2671"/>
      <c r="CT104" s="2671"/>
      <c r="CU104" s="2671"/>
      <c r="CV104" s="408"/>
      <c r="CW104" s="2670"/>
      <c r="CX104" s="2670"/>
      <c r="CY104" s="1142"/>
      <c r="CZ104" s="1143"/>
      <c r="DA104" s="1149"/>
      <c r="DB104" s="1145"/>
      <c r="DC104" s="1146"/>
      <c r="DD104" s="1146"/>
      <c r="DE104" s="1146"/>
      <c r="DF104" s="2671"/>
      <c r="DG104" s="2671"/>
      <c r="DH104" s="2671"/>
      <c r="DI104" s="2671"/>
      <c r="DJ104" s="2671"/>
      <c r="DK104" s="2671"/>
      <c r="DL104" s="2671"/>
      <c r="DM104" s="2671"/>
      <c r="DN104" s="2671"/>
      <c r="DO104" s="408"/>
    </row>
    <row r="105" spans="1:119" ht="12.75" hidden="1" customHeight="1" x14ac:dyDescent="0.2">
      <c r="A105" s="408"/>
      <c r="B105" s="2664"/>
      <c r="C105" s="2665"/>
      <c r="D105" s="2665"/>
      <c r="E105" s="2666"/>
      <c r="F105" s="2680" t="str">
        <f t="shared" si="152"/>
        <v>5. Plateo</v>
      </c>
      <c r="G105" s="2681"/>
      <c r="H105" s="1179" t="str">
        <f>CRONOGRAMA!C55</f>
        <v>Has</v>
      </c>
      <c r="I105" s="457">
        <f>+CRONOGRAMA!E55+CRONOGRAMA!I55+CRONOGRAMA!M55</f>
        <v>0</v>
      </c>
      <c r="J105" s="385">
        <v>0</v>
      </c>
      <c r="K105" s="459" t="e">
        <f t="shared" ref="K105:K108" si="159">J105/I105</f>
        <v>#DIV/0!</v>
      </c>
      <c r="L105" s="1180" t="str">
        <f t="shared" ref="L105:L108" si="160">+IF(I105=J105,"x",0)</f>
        <v>x</v>
      </c>
      <c r="M105" s="1181">
        <f t="shared" ref="M105:M108" si="161">+IF(L105="x",0,IF(J105&gt;0,"x",0))</f>
        <v>0</v>
      </c>
      <c r="N105" s="1182">
        <f t="shared" ref="N105:N108" si="162">+IF(L105="x",0,IF(M105="x",0,"x"))</f>
        <v>0</v>
      </c>
      <c r="O105" s="2682"/>
      <c r="P105" s="2683"/>
      <c r="Q105" s="2683"/>
      <c r="R105" s="2683"/>
      <c r="S105" s="2683"/>
      <c r="T105" s="2683"/>
      <c r="U105" s="2683"/>
      <c r="V105" s="2683"/>
      <c r="W105" s="2684"/>
      <c r="X105" s="408"/>
      <c r="Y105" s="2680" t="str">
        <f t="shared" si="153"/>
        <v>5. Plateo</v>
      </c>
      <c r="Z105" s="2681"/>
      <c r="AA105" s="1179" t="str">
        <f t="shared" ref="AA105:AA108" si="163">+AA83</f>
        <v>Has</v>
      </c>
      <c r="AB105" s="457">
        <f>IF((I105-J105)=0,CRONOGRAMA!Q55+CRONOGRAMA!U55+CRONOGRAMA!Y55,CRONOGRAMA!Q55+CRONOGRAMA!U55+CRONOGRAMA!Y55+SEGUIMIENTO!I105-SEGUIMIENTO!J105)</f>
        <v>0</v>
      </c>
      <c r="AC105" s="385">
        <v>0</v>
      </c>
      <c r="AD105" s="459" t="e">
        <f t="shared" ref="AD105:AD113" si="164">AC105/AB105</f>
        <v>#DIV/0!</v>
      </c>
      <c r="AE105" s="1180" t="str">
        <f t="shared" ref="AE105:AE108" si="165">+IF(AB105=AC105,"x",0)</f>
        <v>x</v>
      </c>
      <c r="AF105" s="1181">
        <f t="shared" ref="AF105:AF108" si="166">+IF(AE105="x",0,IF(AC105&gt;0,"x",0))</f>
        <v>0</v>
      </c>
      <c r="AG105" s="1182">
        <f t="shared" ref="AG105:AG108" si="167">+IF(AE105="x",0,IF(AF105="x",0,"x"))</f>
        <v>0</v>
      </c>
      <c r="AH105" s="2682"/>
      <c r="AI105" s="2683"/>
      <c r="AJ105" s="2683"/>
      <c r="AK105" s="2683"/>
      <c r="AL105" s="2683"/>
      <c r="AM105" s="2683"/>
      <c r="AN105" s="2683"/>
      <c r="AO105" s="2683"/>
      <c r="AP105" s="2684"/>
      <c r="AQ105" s="408"/>
      <c r="AR105" s="2680" t="str">
        <f t="shared" si="154"/>
        <v>5. Plateo</v>
      </c>
      <c r="AS105" s="2681"/>
      <c r="AT105" s="1179" t="str">
        <f t="shared" ref="AT105:AT108" si="168">+AT83</f>
        <v>Has</v>
      </c>
      <c r="AU105" s="457">
        <f>IF((AB105-AC105)=0,CRONOGRAMA!AC55+CRONOGRAMA!AG55+CRONOGRAMA!AK55,CRONOGRAMA!AC55+CRONOGRAMA!AG55+CRONOGRAMA!AK55+SEGUIMIENTO!AB105-SEGUIMIENTO!AC105)</f>
        <v>0</v>
      </c>
      <c r="AV105" s="385">
        <v>0</v>
      </c>
      <c r="AW105" s="459" t="e">
        <f t="shared" ref="AW105:AW113" si="169">AV105/AU105</f>
        <v>#DIV/0!</v>
      </c>
      <c r="AX105" s="1180" t="str">
        <f t="shared" ref="AX105:AX108" si="170">+IF(AU105=AV105,"x",0)</f>
        <v>x</v>
      </c>
      <c r="AY105" s="1181">
        <f t="shared" ref="AY105:AY108" si="171">+IF(AX105="x",0,IF(AV105&gt;0,"x",0))</f>
        <v>0</v>
      </c>
      <c r="AZ105" s="1182">
        <f t="shared" ref="AZ105:AZ108" si="172">+IF(AX105="x",0,IF(AY105="x",0,"x"))</f>
        <v>0</v>
      </c>
      <c r="BA105" s="2682"/>
      <c r="BB105" s="2683"/>
      <c r="BC105" s="2683"/>
      <c r="BD105" s="2683"/>
      <c r="BE105" s="2683"/>
      <c r="BF105" s="2683"/>
      <c r="BG105" s="2683"/>
      <c r="BH105" s="2683"/>
      <c r="BI105" s="2684"/>
      <c r="BJ105" s="408"/>
      <c r="BK105" s="2680" t="str">
        <f t="shared" si="155"/>
        <v>5. Plateo</v>
      </c>
      <c r="BL105" s="2681"/>
      <c r="BM105" s="1179" t="str">
        <f>+BM83</f>
        <v>Has</v>
      </c>
      <c r="BN105" s="457">
        <f>IF((AU105-AV105)=0,CRONOGRAMA!AO55+CRONOGRAMA!AS55+CRONOGRAMA!AW55,CRONOGRAMA!AO55+CRONOGRAMA!AS55+CRONOGRAMA!AW55+AU105-AV105)</f>
        <v>0</v>
      </c>
      <c r="BO105" s="385">
        <v>0</v>
      </c>
      <c r="BP105" s="459" t="e">
        <f t="shared" ref="BP105:BP113" si="173">BO105/BN105</f>
        <v>#DIV/0!</v>
      </c>
      <c r="BQ105" s="1180" t="str">
        <f t="shared" si="156"/>
        <v>x</v>
      </c>
      <c r="BR105" s="1181">
        <f t="shared" si="157"/>
        <v>0</v>
      </c>
      <c r="BS105" s="1182">
        <f t="shared" si="158"/>
        <v>0</v>
      </c>
      <c r="BT105" s="2682"/>
      <c r="BU105" s="2683"/>
      <c r="BV105" s="2683"/>
      <c r="BW105" s="2683"/>
      <c r="BX105" s="2683"/>
      <c r="BY105" s="2683"/>
      <c r="BZ105" s="2683"/>
      <c r="CA105" s="2683"/>
      <c r="CB105" s="2684"/>
      <c r="CC105" s="408"/>
      <c r="CD105" s="2670"/>
      <c r="CE105" s="2670"/>
      <c r="CF105" s="1142"/>
      <c r="CG105" s="1143"/>
      <c r="CH105" s="1149"/>
      <c r="CI105" s="1145"/>
      <c r="CJ105" s="1146"/>
      <c r="CK105" s="1146"/>
      <c r="CL105" s="1146"/>
      <c r="CM105" s="2671"/>
      <c r="CN105" s="2671"/>
      <c r="CO105" s="2671"/>
      <c r="CP105" s="2671"/>
      <c r="CQ105" s="2671"/>
      <c r="CR105" s="2671"/>
      <c r="CS105" s="2671"/>
      <c r="CT105" s="2671"/>
      <c r="CU105" s="2671"/>
      <c r="CV105" s="408"/>
      <c r="CW105" s="2670"/>
      <c r="CX105" s="2670"/>
      <c r="CY105" s="1142"/>
      <c r="CZ105" s="1143"/>
      <c r="DA105" s="1149"/>
      <c r="DB105" s="1145"/>
      <c r="DC105" s="1146"/>
      <c r="DD105" s="1146"/>
      <c r="DE105" s="1146"/>
      <c r="DF105" s="2671"/>
      <c r="DG105" s="2671"/>
      <c r="DH105" s="2671"/>
      <c r="DI105" s="2671"/>
      <c r="DJ105" s="2671"/>
      <c r="DK105" s="2671"/>
      <c r="DL105" s="2671"/>
      <c r="DM105" s="2671"/>
      <c r="DN105" s="2671"/>
      <c r="DO105" s="408"/>
    </row>
    <row r="106" spans="1:119" ht="12.75" hidden="1" customHeight="1" x14ac:dyDescent="0.2">
      <c r="A106" s="408"/>
      <c r="B106" s="2664"/>
      <c r="C106" s="2665"/>
      <c r="D106" s="2665"/>
      <c r="E106" s="2666"/>
      <c r="F106" s="2680" t="str">
        <f t="shared" si="152"/>
        <v>6. Fertilización y control fitosanitario</v>
      </c>
      <c r="G106" s="2681"/>
      <c r="H106" s="1179" t="str">
        <f>CRONOGRAMA!C56</f>
        <v>Has</v>
      </c>
      <c r="I106" s="457">
        <f>+CRONOGRAMA!E56+CRONOGRAMA!I56+CRONOGRAMA!M56</f>
        <v>0</v>
      </c>
      <c r="J106" s="385">
        <v>0</v>
      </c>
      <c r="K106" s="459" t="e">
        <f t="shared" si="159"/>
        <v>#DIV/0!</v>
      </c>
      <c r="L106" s="1180" t="str">
        <f t="shared" si="160"/>
        <v>x</v>
      </c>
      <c r="M106" s="1181">
        <f t="shared" si="161"/>
        <v>0</v>
      </c>
      <c r="N106" s="1182">
        <f t="shared" si="162"/>
        <v>0</v>
      </c>
      <c r="O106" s="2682"/>
      <c r="P106" s="2683"/>
      <c r="Q106" s="2683"/>
      <c r="R106" s="2683"/>
      <c r="S106" s="2683"/>
      <c r="T106" s="2683"/>
      <c r="U106" s="2683"/>
      <c r="V106" s="2683"/>
      <c r="W106" s="2684"/>
      <c r="X106" s="408"/>
      <c r="Y106" s="2680" t="str">
        <f t="shared" si="153"/>
        <v>6. Fertilización y control fitosanitario</v>
      </c>
      <c r="Z106" s="2681"/>
      <c r="AA106" s="1179" t="str">
        <f t="shared" si="163"/>
        <v>Has</v>
      </c>
      <c r="AB106" s="457">
        <f>IF((I106-J106)=0,CRONOGRAMA!Q56+CRONOGRAMA!U56+CRONOGRAMA!Y56,CRONOGRAMA!Q56+CRONOGRAMA!U56+CRONOGRAMA!Y56+SEGUIMIENTO!I106-SEGUIMIENTO!J106)</f>
        <v>0</v>
      </c>
      <c r="AC106" s="385">
        <v>0</v>
      </c>
      <c r="AD106" s="459" t="e">
        <f t="shared" si="164"/>
        <v>#DIV/0!</v>
      </c>
      <c r="AE106" s="1180" t="str">
        <f t="shared" si="165"/>
        <v>x</v>
      </c>
      <c r="AF106" s="1181">
        <f t="shared" si="166"/>
        <v>0</v>
      </c>
      <c r="AG106" s="1182">
        <f t="shared" si="167"/>
        <v>0</v>
      </c>
      <c r="AH106" s="2682"/>
      <c r="AI106" s="2683"/>
      <c r="AJ106" s="2683"/>
      <c r="AK106" s="2683"/>
      <c r="AL106" s="2683"/>
      <c r="AM106" s="2683"/>
      <c r="AN106" s="2683"/>
      <c r="AO106" s="2683"/>
      <c r="AP106" s="2684"/>
      <c r="AQ106" s="408"/>
      <c r="AR106" s="2680" t="str">
        <f t="shared" si="154"/>
        <v>6. Fertilización y control fitosanitario</v>
      </c>
      <c r="AS106" s="2681"/>
      <c r="AT106" s="1179" t="str">
        <f t="shared" si="168"/>
        <v>Has</v>
      </c>
      <c r="AU106" s="457">
        <f>IF((AB106-AC106)=0,CRONOGRAMA!AC56+CRONOGRAMA!AG56+CRONOGRAMA!AK56,CRONOGRAMA!AC56+CRONOGRAMA!AG56+CRONOGRAMA!AK56+SEGUIMIENTO!AB106-SEGUIMIENTO!AC106)</f>
        <v>0</v>
      </c>
      <c r="AV106" s="385">
        <v>0</v>
      </c>
      <c r="AW106" s="459" t="e">
        <f t="shared" si="169"/>
        <v>#DIV/0!</v>
      </c>
      <c r="AX106" s="1180" t="str">
        <f t="shared" si="170"/>
        <v>x</v>
      </c>
      <c r="AY106" s="1181">
        <f t="shared" si="171"/>
        <v>0</v>
      </c>
      <c r="AZ106" s="1182">
        <f t="shared" si="172"/>
        <v>0</v>
      </c>
      <c r="BA106" s="2682"/>
      <c r="BB106" s="2683"/>
      <c r="BC106" s="2683"/>
      <c r="BD106" s="2683"/>
      <c r="BE106" s="2683"/>
      <c r="BF106" s="2683"/>
      <c r="BG106" s="2683"/>
      <c r="BH106" s="2683"/>
      <c r="BI106" s="2684"/>
      <c r="BJ106" s="408"/>
      <c r="BK106" s="2680" t="str">
        <f t="shared" si="155"/>
        <v>6. Fertilización y control fitosanitario</v>
      </c>
      <c r="BL106" s="2681"/>
      <c r="BM106" s="1179" t="str">
        <f>+BM84</f>
        <v>Has</v>
      </c>
      <c r="BN106" s="457">
        <f>IF((AU106-AV106)=0,CRONOGRAMA!AO56+CRONOGRAMA!AS56+CRONOGRAMA!AW56,CRONOGRAMA!AO56+CRONOGRAMA!AS56+CRONOGRAMA!AW56+AU106-AV106)</f>
        <v>0</v>
      </c>
      <c r="BO106" s="385">
        <v>0</v>
      </c>
      <c r="BP106" s="459" t="e">
        <f t="shared" si="173"/>
        <v>#DIV/0!</v>
      </c>
      <c r="BQ106" s="1180" t="str">
        <f t="shared" si="156"/>
        <v>x</v>
      </c>
      <c r="BR106" s="1181">
        <f t="shared" si="157"/>
        <v>0</v>
      </c>
      <c r="BS106" s="1182">
        <f t="shared" si="158"/>
        <v>0</v>
      </c>
      <c r="BT106" s="2682"/>
      <c r="BU106" s="2683"/>
      <c r="BV106" s="2683"/>
      <c r="BW106" s="2683"/>
      <c r="BX106" s="2683"/>
      <c r="BY106" s="2683"/>
      <c r="BZ106" s="2683"/>
      <c r="CA106" s="2683"/>
      <c r="CB106" s="2684"/>
      <c r="CC106" s="408"/>
      <c r="CD106" s="2670"/>
      <c r="CE106" s="2670"/>
      <c r="CF106" s="1142"/>
      <c r="CG106" s="1143"/>
      <c r="CH106" s="1149"/>
      <c r="CI106" s="1145"/>
      <c r="CJ106" s="1146"/>
      <c r="CK106" s="1146"/>
      <c r="CL106" s="1146"/>
      <c r="CM106" s="2671"/>
      <c r="CN106" s="2671"/>
      <c r="CO106" s="2671"/>
      <c r="CP106" s="2671"/>
      <c r="CQ106" s="2671"/>
      <c r="CR106" s="2671"/>
      <c r="CS106" s="2671"/>
      <c r="CT106" s="2671"/>
      <c r="CU106" s="2671"/>
      <c r="CV106" s="408"/>
      <c r="CW106" s="2670"/>
      <c r="CX106" s="2670"/>
      <c r="CY106" s="1142"/>
      <c r="CZ106" s="1143"/>
      <c r="DA106" s="1149"/>
      <c r="DB106" s="1145"/>
      <c r="DC106" s="1146"/>
      <c r="DD106" s="1146"/>
      <c r="DE106" s="1146"/>
      <c r="DF106" s="2671"/>
      <c r="DG106" s="2671"/>
      <c r="DH106" s="2671"/>
      <c r="DI106" s="2671"/>
      <c r="DJ106" s="2671"/>
      <c r="DK106" s="2671"/>
      <c r="DL106" s="2671"/>
      <c r="DM106" s="2671"/>
      <c r="DN106" s="2671"/>
      <c r="DO106" s="408"/>
    </row>
    <row r="107" spans="1:119" ht="12.75" hidden="1" customHeight="1" x14ac:dyDescent="0.2">
      <c r="A107" s="408"/>
      <c r="B107" s="2664"/>
      <c r="C107" s="2665"/>
      <c r="D107" s="2665"/>
      <c r="E107" s="2666"/>
      <c r="F107" s="2680" t="str">
        <f t="shared" si="152"/>
        <v>7. Reposición (material vegetal)</v>
      </c>
      <c r="G107" s="2681"/>
      <c r="H107" s="1179" t="str">
        <f>CRONOGRAMA!C57</f>
        <v>Plántulas</v>
      </c>
      <c r="I107" s="457">
        <f>+CRONOGRAMA!E57+CRONOGRAMA!I57+CRONOGRAMA!M57</f>
        <v>0</v>
      </c>
      <c r="J107" s="385">
        <v>0</v>
      </c>
      <c r="K107" s="459" t="e">
        <f t="shared" si="159"/>
        <v>#DIV/0!</v>
      </c>
      <c r="L107" s="1180" t="str">
        <f t="shared" si="160"/>
        <v>x</v>
      </c>
      <c r="M107" s="1181">
        <f t="shared" si="161"/>
        <v>0</v>
      </c>
      <c r="N107" s="1182">
        <f t="shared" si="162"/>
        <v>0</v>
      </c>
      <c r="O107" s="2682"/>
      <c r="P107" s="2683"/>
      <c r="Q107" s="2683"/>
      <c r="R107" s="2683"/>
      <c r="S107" s="2683"/>
      <c r="T107" s="2683"/>
      <c r="U107" s="2683"/>
      <c r="V107" s="2683"/>
      <c r="W107" s="2684"/>
      <c r="X107" s="408"/>
      <c r="Y107" s="2680" t="str">
        <f t="shared" si="153"/>
        <v>7. Reposición (material vegetal)</v>
      </c>
      <c r="Z107" s="2681"/>
      <c r="AA107" s="1179" t="str">
        <f t="shared" si="163"/>
        <v>Plántulas</v>
      </c>
      <c r="AB107" s="457">
        <f>IF((I107-J107)=0,CRONOGRAMA!Q57+CRONOGRAMA!U57+CRONOGRAMA!Y57,CRONOGRAMA!Q57+CRONOGRAMA!U57+CRONOGRAMA!Y57+SEGUIMIENTO!I107-SEGUIMIENTO!J107)</f>
        <v>0</v>
      </c>
      <c r="AC107" s="385">
        <v>0</v>
      </c>
      <c r="AD107" s="459" t="e">
        <f t="shared" si="164"/>
        <v>#DIV/0!</v>
      </c>
      <c r="AE107" s="1180" t="str">
        <f t="shared" si="165"/>
        <v>x</v>
      </c>
      <c r="AF107" s="1181">
        <f t="shared" si="166"/>
        <v>0</v>
      </c>
      <c r="AG107" s="1182">
        <f t="shared" si="167"/>
        <v>0</v>
      </c>
      <c r="AH107" s="2682"/>
      <c r="AI107" s="2683"/>
      <c r="AJ107" s="2683"/>
      <c r="AK107" s="2683"/>
      <c r="AL107" s="2683"/>
      <c r="AM107" s="2683"/>
      <c r="AN107" s="2683"/>
      <c r="AO107" s="2683"/>
      <c r="AP107" s="2684"/>
      <c r="AQ107" s="408"/>
      <c r="AR107" s="2680" t="str">
        <f t="shared" si="154"/>
        <v>7. Reposición (material vegetal)</v>
      </c>
      <c r="AS107" s="2681"/>
      <c r="AT107" s="1179" t="str">
        <f t="shared" si="168"/>
        <v>Plántulas</v>
      </c>
      <c r="AU107" s="457">
        <f>IF((AB107-AC107)=0,CRONOGRAMA!AC57+CRONOGRAMA!AG57+CRONOGRAMA!AK57,CRONOGRAMA!AC57+CRONOGRAMA!AG57+CRONOGRAMA!AK57+SEGUIMIENTO!AB107-SEGUIMIENTO!AC107)</f>
        <v>0</v>
      </c>
      <c r="AV107" s="385">
        <v>0</v>
      </c>
      <c r="AW107" s="459" t="e">
        <f t="shared" si="169"/>
        <v>#DIV/0!</v>
      </c>
      <c r="AX107" s="1180" t="str">
        <f t="shared" si="170"/>
        <v>x</v>
      </c>
      <c r="AY107" s="1181">
        <f t="shared" si="171"/>
        <v>0</v>
      </c>
      <c r="AZ107" s="1182">
        <f t="shared" si="172"/>
        <v>0</v>
      </c>
      <c r="BA107" s="2682"/>
      <c r="BB107" s="2683"/>
      <c r="BC107" s="2683"/>
      <c r="BD107" s="2683"/>
      <c r="BE107" s="2683"/>
      <c r="BF107" s="2683"/>
      <c r="BG107" s="2683"/>
      <c r="BH107" s="2683"/>
      <c r="BI107" s="2684"/>
      <c r="BJ107" s="408"/>
      <c r="BK107" s="2680" t="str">
        <f t="shared" si="155"/>
        <v>7. Reposición (material vegetal)</v>
      </c>
      <c r="BL107" s="2681"/>
      <c r="BM107" s="1179" t="str">
        <f t="shared" ref="BM107:BM108" si="174">+BM85</f>
        <v>Plántulas</v>
      </c>
      <c r="BN107" s="457">
        <f>IF((AU107-AV107)=0,CRONOGRAMA!AO57+CRONOGRAMA!AS57+CRONOGRAMA!AW57,CRONOGRAMA!AO57+CRONOGRAMA!AS57+CRONOGRAMA!AW57+AU107-AV107)</f>
        <v>0</v>
      </c>
      <c r="BO107" s="385">
        <v>0</v>
      </c>
      <c r="BP107" s="459" t="e">
        <f t="shared" si="173"/>
        <v>#DIV/0!</v>
      </c>
      <c r="BQ107" s="1180" t="str">
        <f t="shared" si="156"/>
        <v>x</v>
      </c>
      <c r="BR107" s="1181">
        <f t="shared" si="157"/>
        <v>0</v>
      </c>
      <c r="BS107" s="1182">
        <f t="shared" si="158"/>
        <v>0</v>
      </c>
      <c r="BT107" s="2682"/>
      <c r="BU107" s="2683"/>
      <c r="BV107" s="2683"/>
      <c r="BW107" s="2683"/>
      <c r="BX107" s="2683"/>
      <c r="BY107" s="2683"/>
      <c r="BZ107" s="2683"/>
      <c r="CA107" s="2683"/>
      <c r="CB107" s="2684"/>
      <c r="CC107" s="408"/>
      <c r="CD107" s="2670"/>
      <c r="CE107" s="2670"/>
      <c r="CF107" s="1142"/>
      <c r="CG107" s="1143"/>
      <c r="CH107" s="1149"/>
      <c r="CI107" s="1145"/>
      <c r="CJ107" s="1146"/>
      <c r="CK107" s="1146"/>
      <c r="CL107" s="1146"/>
      <c r="CM107" s="2671"/>
      <c r="CN107" s="2671"/>
      <c r="CO107" s="2671"/>
      <c r="CP107" s="2671"/>
      <c r="CQ107" s="2671"/>
      <c r="CR107" s="2671"/>
      <c r="CS107" s="2671"/>
      <c r="CT107" s="2671"/>
      <c r="CU107" s="2671"/>
      <c r="CV107" s="408"/>
      <c r="CW107" s="2670"/>
      <c r="CX107" s="2670"/>
      <c r="CY107" s="1142"/>
      <c r="CZ107" s="1143"/>
      <c r="DA107" s="1149"/>
      <c r="DB107" s="1145"/>
      <c r="DC107" s="1146"/>
      <c r="DD107" s="1146"/>
      <c r="DE107" s="1146"/>
      <c r="DF107" s="2671"/>
      <c r="DG107" s="2671"/>
      <c r="DH107" s="2671"/>
      <c r="DI107" s="2671"/>
      <c r="DJ107" s="2671"/>
      <c r="DK107" s="2671"/>
      <c r="DL107" s="2671"/>
      <c r="DM107" s="2671"/>
      <c r="DN107" s="2671"/>
      <c r="DO107" s="408"/>
    </row>
    <row r="108" spans="1:119" ht="13.5" hidden="1" customHeight="1" thickBot="1" x14ac:dyDescent="0.25">
      <c r="A108" s="408"/>
      <c r="B108" s="2664"/>
      <c r="C108" s="2665"/>
      <c r="D108" s="2665"/>
      <c r="E108" s="2666"/>
      <c r="F108" s="2680" t="str">
        <f t="shared" si="152"/>
        <v>8. Pago de mano de obra</v>
      </c>
      <c r="G108" s="2681"/>
      <c r="H108" s="1179" t="str">
        <f>CRONOGRAMA!C58</f>
        <v>$</v>
      </c>
      <c r="I108" s="457">
        <f>+CRONOGRAMA!E58+CRONOGRAMA!I58+CRONOGRAMA!M58</f>
        <v>0</v>
      </c>
      <c r="J108" s="385"/>
      <c r="K108" s="459" t="e">
        <f t="shared" si="159"/>
        <v>#DIV/0!</v>
      </c>
      <c r="L108" s="1212" t="str">
        <f t="shared" si="160"/>
        <v>x</v>
      </c>
      <c r="M108" s="1213">
        <f t="shared" si="161"/>
        <v>0</v>
      </c>
      <c r="N108" s="1214">
        <f t="shared" si="162"/>
        <v>0</v>
      </c>
      <c r="O108" s="2682"/>
      <c r="P108" s="2683"/>
      <c r="Q108" s="2683"/>
      <c r="R108" s="2683"/>
      <c r="S108" s="2683"/>
      <c r="T108" s="2683"/>
      <c r="U108" s="2683"/>
      <c r="V108" s="2683"/>
      <c r="W108" s="2684"/>
      <c r="X108" s="408"/>
      <c r="Y108" s="2680" t="str">
        <f t="shared" si="153"/>
        <v>8. Pago de mano de obra</v>
      </c>
      <c r="Z108" s="2681"/>
      <c r="AA108" s="1179" t="str">
        <f t="shared" si="163"/>
        <v>$</v>
      </c>
      <c r="AB108" s="457">
        <f>IF((I108-J108)=0,CRONOGRAMA!Q58+CRONOGRAMA!U58+CRONOGRAMA!Y58,CRONOGRAMA!Q58+CRONOGRAMA!U58+CRONOGRAMA!Y58+SEGUIMIENTO!I108-SEGUIMIENTO!J108)</f>
        <v>0</v>
      </c>
      <c r="AC108" s="385"/>
      <c r="AD108" s="459" t="e">
        <f t="shared" si="164"/>
        <v>#DIV/0!</v>
      </c>
      <c r="AE108" s="1212" t="str">
        <f t="shared" si="165"/>
        <v>x</v>
      </c>
      <c r="AF108" s="1213">
        <f t="shared" si="166"/>
        <v>0</v>
      </c>
      <c r="AG108" s="1214">
        <f t="shared" si="167"/>
        <v>0</v>
      </c>
      <c r="AH108" s="2682"/>
      <c r="AI108" s="2683"/>
      <c r="AJ108" s="2683"/>
      <c r="AK108" s="2683"/>
      <c r="AL108" s="2683"/>
      <c r="AM108" s="2683"/>
      <c r="AN108" s="2683"/>
      <c r="AO108" s="2683"/>
      <c r="AP108" s="2684"/>
      <c r="AQ108" s="408"/>
      <c r="AR108" s="2680" t="str">
        <f t="shared" si="154"/>
        <v>8. Pago de mano de obra</v>
      </c>
      <c r="AS108" s="2681"/>
      <c r="AT108" s="1179" t="str">
        <f t="shared" si="168"/>
        <v>$</v>
      </c>
      <c r="AU108" s="457">
        <f>IF((AB108-AC108)=0,CRONOGRAMA!AC58+CRONOGRAMA!AG58+CRONOGRAMA!AK58,CRONOGRAMA!AC58+CRONOGRAMA!AG58+CRONOGRAMA!AK58+SEGUIMIENTO!AB108-SEGUIMIENTO!AC108)</f>
        <v>0</v>
      </c>
      <c r="AV108" s="385"/>
      <c r="AW108" s="459" t="e">
        <f t="shared" si="169"/>
        <v>#DIV/0!</v>
      </c>
      <c r="AX108" s="1212" t="str">
        <f t="shared" si="170"/>
        <v>x</v>
      </c>
      <c r="AY108" s="1213">
        <f t="shared" si="171"/>
        <v>0</v>
      </c>
      <c r="AZ108" s="1214">
        <f t="shared" si="172"/>
        <v>0</v>
      </c>
      <c r="BA108" s="2682"/>
      <c r="BB108" s="2683"/>
      <c r="BC108" s="2683"/>
      <c r="BD108" s="2683"/>
      <c r="BE108" s="2683"/>
      <c r="BF108" s="2683"/>
      <c r="BG108" s="2683"/>
      <c r="BH108" s="2683"/>
      <c r="BI108" s="2684"/>
      <c r="BJ108" s="408"/>
      <c r="BK108" s="2680" t="str">
        <f t="shared" si="155"/>
        <v>8. Pago de mano de obra</v>
      </c>
      <c r="BL108" s="2681"/>
      <c r="BM108" s="1179" t="str">
        <f t="shared" si="174"/>
        <v>$</v>
      </c>
      <c r="BN108" s="457">
        <f>IF((AU108-AV108)=0,CRONOGRAMA!AO58+CRONOGRAMA!AS58+CRONOGRAMA!AW58,CRONOGRAMA!AO58+CRONOGRAMA!AS58+CRONOGRAMA!AW58+AU108-AV108)</f>
        <v>0</v>
      </c>
      <c r="BO108" s="385"/>
      <c r="BP108" s="459" t="e">
        <f t="shared" si="173"/>
        <v>#DIV/0!</v>
      </c>
      <c r="BQ108" s="1212" t="str">
        <f t="shared" si="156"/>
        <v>x</v>
      </c>
      <c r="BR108" s="1213">
        <f t="shared" si="157"/>
        <v>0</v>
      </c>
      <c r="BS108" s="1214">
        <f t="shared" si="158"/>
        <v>0</v>
      </c>
      <c r="BT108" s="2682"/>
      <c r="BU108" s="2683"/>
      <c r="BV108" s="2683"/>
      <c r="BW108" s="2683"/>
      <c r="BX108" s="2683"/>
      <c r="BY108" s="2683"/>
      <c r="BZ108" s="2683"/>
      <c r="CA108" s="2683"/>
      <c r="CB108" s="2684"/>
      <c r="CC108" s="408"/>
      <c r="CD108" s="2670"/>
      <c r="CE108" s="2670"/>
      <c r="CF108" s="1142"/>
      <c r="CG108" s="1143"/>
      <c r="CH108" s="1149"/>
      <c r="CI108" s="1145"/>
      <c r="CJ108" s="1146"/>
      <c r="CK108" s="1146"/>
      <c r="CL108" s="1146"/>
      <c r="CM108" s="2671"/>
      <c r="CN108" s="2671"/>
      <c r="CO108" s="2671"/>
      <c r="CP108" s="2671"/>
      <c r="CQ108" s="2671"/>
      <c r="CR108" s="2671"/>
      <c r="CS108" s="2671"/>
      <c r="CT108" s="2671"/>
      <c r="CU108" s="2671"/>
      <c r="CV108" s="408"/>
      <c r="CW108" s="2670"/>
      <c r="CX108" s="2670"/>
      <c r="CY108" s="1142"/>
      <c r="CZ108" s="1143"/>
      <c r="DA108" s="1149"/>
      <c r="DB108" s="1145"/>
      <c r="DC108" s="1146"/>
      <c r="DD108" s="1146"/>
      <c r="DE108" s="1146"/>
      <c r="DF108" s="2671"/>
      <c r="DG108" s="2671"/>
      <c r="DH108" s="2671"/>
      <c r="DI108" s="2671"/>
      <c r="DJ108" s="2671"/>
      <c r="DK108" s="2671"/>
      <c r="DL108" s="2671"/>
      <c r="DM108" s="2671"/>
      <c r="DN108" s="2671"/>
      <c r="DO108" s="408"/>
    </row>
    <row r="109" spans="1:119" ht="0.6" hidden="1" customHeight="1" thickTop="1" thickBot="1" x14ac:dyDescent="0.25">
      <c r="A109" s="408"/>
      <c r="B109" s="2664"/>
      <c r="C109" s="2665"/>
      <c r="D109" s="2665"/>
      <c r="E109" s="2666"/>
      <c r="F109" s="2680"/>
      <c r="G109" s="2681"/>
      <c r="H109" s="456"/>
      <c r="I109" s="457">
        <f>+CRONOGRAMA!E59+CRONOGRAMA!I59+CRONOGRAMA!M59</f>
        <v>0</v>
      </c>
      <c r="J109" s="385"/>
      <c r="K109" s="459"/>
      <c r="L109" s="1205"/>
      <c r="M109" s="1206"/>
      <c r="N109" s="1207"/>
      <c r="O109" s="2682"/>
      <c r="P109" s="2683"/>
      <c r="Q109" s="2683"/>
      <c r="R109" s="2683"/>
      <c r="S109" s="2683"/>
      <c r="T109" s="2683"/>
      <c r="U109" s="2683"/>
      <c r="V109" s="2683"/>
      <c r="W109" s="2684"/>
      <c r="X109" s="408"/>
      <c r="Y109" s="2680">
        <f t="shared" si="153"/>
        <v>0</v>
      </c>
      <c r="Z109" s="2681"/>
      <c r="AA109" s="456">
        <f t="shared" ref="AA109:AA117" si="175">+AA87</f>
        <v>0</v>
      </c>
      <c r="AB109" s="457">
        <f>I109</f>
        <v>0</v>
      </c>
      <c r="AC109" s="385">
        <v>0</v>
      </c>
      <c r="AD109" s="459" t="e">
        <f t="shared" si="164"/>
        <v>#DIV/0!</v>
      </c>
      <c r="AE109" s="1205"/>
      <c r="AF109" s="1206"/>
      <c r="AG109" s="1207"/>
      <c r="AH109" s="2682"/>
      <c r="AI109" s="2683"/>
      <c r="AJ109" s="2683"/>
      <c r="AK109" s="2683"/>
      <c r="AL109" s="2683"/>
      <c r="AM109" s="2683"/>
      <c r="AN109" s="2683"/>
      <c r="AO109" s="2683"/>
      <c r="AP109" s="2684"/>
      <c r="AQ109" s="408"/>
      <c r="AR109" s="2680">
        <f t="shared" si="154"/>
        <v>0</v>
      </c>
      <c r="AS109" s="2681"/>
      <c r="AT109" s="456">
        <f t="shared" ref="AT109:AT117" si="176">+AT87</f>
        <v>0</v>
      </c>
      <c r="AU109" s="457">
        <f>AB109</f>
        <v>0</v>
      </c>
      <c r="AV109" s="385">
        <v>0</v>
      </c>
      <c r="AW109" s="459" t="e">
        <f t="shared" si="169"/>
        <v>#DIV/0!</v>
      </c>
      <c r="AX109" s="1205"/>
      <c r="AY109" s="1206"/>
      <c r="AZ109" s="1207"/>
      <c r="BA109" s="2682"/>
      <c r="BB109" s="2683"/>
      <c r="BC109" s="2683"/>
      <c r="BD109" s="2683"/>
      <c r="BE109" s="2683"/>
      <c r="BF109" s="2683"/>
      <c r="BG109" s="2683"/>
      <c r="BH109" s="2683"/>
      <c r="BI109" s="2684"/>
      <c r="BJ109" s="408"/>
      <c r="BK109" s="2680">
        <f t="shared" si="155"/>
        <v>0</v>
      </c>
      <c r="BL109" s="2681"/>
      <c r="BM109" s="456">
        <f t="shared" ref="BM109:BM117" si="177">+BM87</f>
        <v>0</v>
      </c>
      <c r="BN109" s="457">
        <f>AU109</f>
        <v>0</v>
      </c>
      <c r="BO109" s="385">
        <v>0</v>
      </c>
      <c r="BP109" s="459" t="e">
        <f t="shared" si="173"/>
        <v>#DIV/0!</v>
      </c>
      <c r="BQ109" s="1205"/>
      <c r="BR109" s="1206"/>
      <c r="BS109" s="1207"/>
      <c r="BT109" s="2682"/>
      <c r="BU109" s="2683"/>
      <c r="BV109" s="2683"/>
      <c r="BW109" s="2683"/>
      <c r="BX109" s="2683"/>
      <c r="BY109" s="2683"/>
      <c r="BZ109" s="2683"/>
      <c r="CA109" s="2683"/>
      <c r="CB109" s="2684"/>
      <c r="CC109" s="408"/>
      <c r="CD109" s="2670"/>
      <c r="CE109" s="2670"/>
      <c r="CF109" s="1142"/>
      <c r="CG109" s="1143"/>
      <c r="CH109" s="1149"/>
      <c r="CI109" s="1145"/>
      <c r="CJ109" s="1146"/>
      <c r="CK109" s="1146"/>
      <c r="CL109" s="1146"/>
      <c r="CM109" s="2671"/>
      <c r="CN109" s="2671"/>
      <c r="CO109" s="2671"/>
      <c r="CP109" s="2671"/>
      <c r="CQ109" s="2671"/>
      <c r="CR109" s="2671"/>
      <c r="CS109" s="2671"/>
      <c r="CT109" s="2671"/>
      <c r="CU109" s="2671"/>
      <c r="CV109" s="408"/>
      <c r="CW109" s="2670"/>
      <c r="CX109" s="2670"/>
      <c r="CY109" s="1142"/>
      <c r="CZ109" s="1143"/>
      <c r="DA109" s="1149"/>
      <c r="DB109" s="1145"/>
      <c r="DC109" s="1146"/>
      <c r="DD109" s="1146"/>
      <c r="DE109" s="1146"/>
      <c r="DF109" s="2671"/>
      <c r="DG109" s="2671"/>
      <c r="DH109" s="2671"/>
      <c r="DI109" s="2671"/>
      <c r="DJ109" s="2671"/>
      <c r="DK109" s="2671"/>
      <c r="DL109" s="2671"/>
      <c r="DM109" s="2671"/>
      <c r="DN109" s="2671"/>
      <c r="DO109" s="408"/>
    </row>
    <row r="110" spans="1:119" ht="0.6" hidden="1" customHeight="1" thickTop="1" thickBot="1" x14ac:dyDescent="0.25">
      <c r="A110" s="408"/>
      <c r="B110" s="2664"/>
      <c r="C110" s="2665"/>
      <c r="D110" s="2665"/>
      <c r="E110" s="2666"/>
      <c r="F110" s="2680"/>
      <c r="G110" s="2681"/>
      <c r="H110" s="456"/>
      <c r="I110" s="457">
        <f>+CRONOGRAMA!E60+CRONOGRAMA!I60+CRONOGRAMA!M60</f>
        <v>0</v>
      </c>
      <c r="J110" s="385"/>
      <c r="K110" s="459"/>
      <c r="L110" s="1205"/>
      <c r="M110" s="1206"/>
      <c r="N110" s="1207"/>
      <c r="O110" s="2682"/>
      <c r="P110" s="2683"/>
      <c r="Q110" s="2683"/>
      <c r="R110" s="2683"/>
      <c r="S110" s="2683"/>
      <c r="T110" s="2683"/>
      <c r="U110" s="2683"/>
      <c r="V110" s="2683"/>
      <c r="W110" s="2684"/>
      <c r="X110" s="408"/>
      <c r="Y110" s="2680">
        <f t="shared" si="153"/>
        <v>0</v>
      </c>
      <c r="Z110" s="2681"/>
      <c r="AA110" s="456">
        <f t="shared" si="175"/>
        <v>0</v>
      </c>
      <c r="AB110" s="457">
        <f t="shared" ref="AB110:AB113" si="178">I110</f>
        <v>0</v>
      </c>
      <c r="AC110" s="385">
        <v>0</v>
      </c>
      <c r="AD110" s="459" t="e">
        <f t="shared" si="164"/>
        <v>#DIV/0!</v>
      </c>
      <c r="AE110" s="1205"/>
      <c r="AF110" s="1206"/>
      <c r="AG110" s="1207"/>
      <c r="AH110" s="2682"/>
      <c r="AI110" s="2683"/>
      <c r="AJ110" s="2683"/>
      <c r="AK110" s="2683"/>
      <c r="AL110" s="2683"/>
      <c r="AM110" s="2683"/>
      <c r="AN110" s="2683"/>
      <c r="AO110" s="2683"/>
      <c r="AP110" s="2684"/>
      <c r="AQ110" s="408"/>
      <c r="AR110" s="2680">
        <f t="shared" si="154"/>
        <v>0</v>
      </c>
      <c r="AS110" s="2681"/>
      <c r="AT110" s="456">
        <f t="shared" si="176"/>
        <v>0</v>
      </c>
      <c r="AU110" s="457">
        <f t="shared" ref="AU110" si="179">AB110</f>
        <v>0</v>
      </c>
      <c r="AV110" s="385">
        <v>0</v>
      </c>
      <c r="AW110" s="459" t="e">
        <f t="shared" si="169"/>
        <v>#DIV/0!</v>
      </c>
      <c r="AX110" s="1205"/>
      <c r="AY110" s="1206"/>
      <c r="AZ110" s="1207"/>
      <c r="BA110" s="2682"/>
      <c r="BB110" s="2683"/>
      <c r="BC110" s="2683"/>
      <c r="BD110" s="2683"/>
      <c r="BE110" s="2683"/>
      <c r="BF110" s="2683"/>
      <c r="BG110" s="2683"/>
      <c r="BH110" s="2683"/>
      <c r="BI110" s="2684"/>
      <c r="BJ110" s="408"/>
      <c r="BK110" s="2680">
        <f t="shared" si="155"/>
        <v>0</v>
      </c>
      <c r="BL110" s="2681"/>
      <c r="BM110" s="456">
        <f t="shared" si="177"/>
        <v>0</v>
      </c>
      <c r="BN110" s="457">
        <f t="shared" ref="BN110" si="180">AU110</f>
        <v>0</v>
      </c>
      <c r="BO110" s="385">
        <v>0</v>
      </c>
      <c r="BP110" s="459" t="e">
        <f t="shared" si="173"/>
        <v>#DIV/0!</v>
      </c>
      <c r="BQ110" s="1205"/>
      <c r="BR110" s="1206"/>
      <c r="BS110" s="1207"/>
      <c r="BT110" s="2682"/>
      <c r="BU110" s="2683"/>
      <c r="BV110" s="2683"/>
      <c r="BW110" s="2683"/>
      <c r="BX110" s="2683"/>
      <c r="BY110" s="2683"/>
      <c r="BZ110" s="2683"/>
      <c r="CA110" s="2683"/>
      <c r="CB110" s="2684"/>
      <c r="CC110" s="408"/>
      <c r="CD110" s="2670"/>
      <c r="CE110" s="2670"/>
      <c r="CF110" s="1142"/>
      <c r="CG110" s="1143"/>
      <c r="CH110" s="1149"/>
      <c r="CI110" s="1145"/>
      <c r="CJ110" s="1146"/>
      <c r="CK110" s="1146"/>
      <c r="CL110" s="1146"/>
      <c r="CM110" s="2671"/>
      <c r="CN110" s="2671"/>
      <c r="CO110" s="2671"/>
      <c r="CP110" s="2671"/>
      <c r="CQ110" s="2671"/>
      <c r="CR110" s="2671"/>
      <c r="CS110" s="2671"/>
      <c r="CT110" s="2671"/>
      <c r="CU110" s="2671"/>
      <c r="CV110" s="408"/>
      <c r="CW110" s="2670"/>
      <c r="CX110" s="2670"/>
      <c r="CY110" s="1142"/>
      <c r="CZ110" s="1143"/>
      <c r="DA110" s="1149"/>
      <c r="DB110" s="1145"/>
      <c r="DC110" s="1146"/>
      <c r="DD110" s="1146"/>
      <c r="DE110" s="1146"/>
      <c r="DF110" s="2671"/>
      <c r="DG110" s="2671"/>
      <c r="DH110" s="2671"/>
      <c r="DI110" s="2671"/>
      <c r="DJ110" s="2671"/>
      <c r="DK110" s="2671"/>
      <c r="DL110" s="2671"/>
      <c r="DM110" s="2671"/>
      <c r="DN110" s="2671"/>
      <c r="DO110" s="408"/>
    </row>
    <row r="111" spans="1:119" ht="0.6" hidden="1" customHeight="1" thickTop="1" thickBot="1" x14ac:dyDescent="0.25">
      <c r="A111" s="408"/>
      <c r="B111" s="2664"/>
      <c r="C111" s="2665"/>
      <c r="D111" s="2665"/>
      <c r="E111" s="2666"/>
      <c r="F111" s="2680"/>
      <c r="G111" s="2681"/>
      <c r="H111" s="456"/>
      <c r="I111" s="457">
        <f>+CRONOGRAMA!E61+CRONOGRAMA!I61+CRONOGRAMA!M61</f>
        <v>0</v>
      </c>
      <c r="J111" s="385"/>
      <c r="K111" s="459"/>
      <c r="L111" s="1205"/>
      <c r="M111" s="1206"/>
      <c r="N111" s="1207"/>
      <c r="O111" s="2682"/>
      <c r="P111" s="2683"/>
      <c r="Q111" s="2683"/>
      <c r="R111" s="2683"/>
      <c r="S111" s="2683"/>
      <c r="T111" s="2683"/>
      <c r="U111" s="2683"/>
      <c r="V111" s="2683"/>
      <c r="W111" s="2684"/>
      <c r="X111" s="408"/>
      <c r="Y111" s="2680">
        <f t="shared" si="153"/>
        <v>0</v>
      </c>
      <c r="Z111" s="2681"/>
      <c r="AA111" s="456">
        <f t="shared" si="175"/>
        <v>0</v>
      </c>
      <c r="AB111" s="464"/>
      <c r="AC111" s="385">
        <v>0</v>
      </c>
      <c r="AD111" s="459" t="e">
        <f t="shared" si="164"/>
        <v>#DIV/0!</v>
      </c>
      <c r="AE111" s="1205"/>
      <c r="AF111" s="1206"/>
      <c r="AG111" s="1207"/>
      <c r="AH111" s="2682"/>
      <c r="AI111" s="2683"/>
      <c r="AJ111" s="2683"/>
      <c r="AK111" s="2683"/>
      <c r="AL111" s="2683"/>
      <c r="AM111" s="2683"/>
      <c r="AN111" s="2683"/>
      <c r="AO111" s="2683"/>
      <c r="AP111" s="2684"/>
      <c r="AQ111" s="408"/>
      <c r="AR111" s="2680">
        <f t="shared" si="154"/>
        <v>0</v>
      </c>
      <c r="AS111" s="2681"/>
      <c r="AT111" s="456">
        <f t="shared" si="176"/>
        <v>0</v>
      </c>
      <c r="AU111" s="464"/>
      <c r="AV111" s="385">
        <v>0</v>
      </c>
      <c r="AW111" s="459" t="e">
        <f t="shared" si="169"/>
        <v>#DIV/0!</v>
      </c>
      <c r="AX111" s="1205"/>
      <c r="AY111" s="1206"/>
      <c r="AZ111" s="1207"/>
      <c r="BA111" s="2682"/>
      <c r="BB111" s="2683"/>
      <c r="BC111" s="2683"/>
      <c r="BD111" s="2683"/>
      <c r="BE111" s="2683"/>
      <c r="BF111" s="2683"/>
      <c r="BG111" s="2683"/>
      <c r="BH111" s="2683"/>
      <c r="BI111" s="2684"/>
      <c r="BJ111" s="408"/>
      <c r="BK111" s="2680">
        <f t="shared" si="155"/>
        <v>0</v>
      </c>
      <c r="BL111" s="2681"/>
      <c r="BM111" s="456">
        <f t="shared" si="177"/>
        <v>0</v>
      </c>
      <c r="BN111" s="464"/>
      <c r="BO111" s="385">
        <v>0</v>
      </c>
      <c r="BP111" s="459" t="e">
        <f t="shared" si="173"/>
        <v>#DIV/0!</v>
      </c>
      <c r="BQ111" s="1205"/>
      <c r="BR111" s="1206"/>
      <c r="BS111" s="1207"/>
      <c r="BT111" s="2682"/>
      <c r="BU111" s="2683"/>
      <c r="BV111" s="2683"/>
      <c r="BW111" s="2683"/>
      <c r="BX111" s="2683"/>
      <c r="BY111" s="2683"/>
      <c r="BZ111" s="2683"/>
      <c r="CA111" s="2683"/>
      <c r="CB111" s="2684"/>
      <c r="CC111" s="408"/>
      <c r="CD111" s="2670"/>
      <c r="CE111" s="2670"/>
      <c r="CF111" s="1142"/>
      <c r="CG111" s="1148"/>
      <c r="CH111" s="1149"/>
      <c r="CI111" s="1145"/>
      <c r="CJ111" s="1146"/>
      <c r="CK111" s="1146"/>
      <c r="CL111" s="1146"/>
      <c r="CM111" s="2671"/>
      <c r="CN111" s="2671"/>
      <c r="CO111" s="2671"/>
      <c r="CP111" s="2671"/>
      <c r="CQ111" s="2671"/>
      <c r="CR111" s="2671"/>
      <c r="CS111" s="2671"/>
      <c r="CT111" s="2671"/>
      <c r="CU111" s="2671"/>
      <c r="CV111" s="408"/>
      <c r="CW111" s="2670"/>
      <c r="CX111" s="2670"/>
      <c r="CY111" s="1142"/>
      <c r="CZ111" s="1148"/>
      <c r="DA111" s="1149"/>
      <c r="DB111" s="1145"/>
      <c r="DC111" s="1146"/>
      <c r="DD111" s="1146"/>
      <c r="DE111" s="1146"/>
      <c r="DF111" s="2671"/>
      <c r="DG111" s="2671"/>
      <c r="DH111" s="2671"/>
      <c r="DI111" s="2671"/>
      <c r="DJ111" s="2671"/>
      <c r="DK111" s="2671"/>
      <c r="DL111" s="2671"/>
      <c r="DM111" s="2671"/>
      <c r="DN111" s="2671"/>
      <c r="DO111" s="408"/>
    </row>
    <row r="112" spans="1:119" ht="0.6" hidden="1" customHeight="1" thickTop="1" thickBot="1" x14ac:dyDescent="0.25">
      <c r="A112" s="408"/>
      <c r="B112" s="2664"/>
      <c r="C112" s="2665"/>
      <c r="D112" s="2665"/>
      <c r="E112" s="2666"/>
      <c r="F112" s="2680"/>
      <c r="G112" s="2681"/>
      <c r="H112" s="456"/>
      <c r="I112" s="457">
        <f>+CRONOGRAMA!E62+CRONOGRAMA!I62+CRONOGRAMA!M62</f>
        <v>0</v>
      </c>
      <c r="J112" s="385"/>
      <c r="K112" s="459"/>
      <c r="L112" s="1205"/>
      <c r="M112" s="1206"/>
      <c r="N112" s="1207"/>
      <c r="O112" s="2682"/>
      <c r="P112" s="2683"/>
      <c r="Q112" s="2683"/>
      <c r="R112" s="2683"/>
      <c r="S112" s="2683"/>
      <c r="T112" s="2683"/>
      <c r="U112" s="2683"/>
      <c r="V112" s="2683"/>
      <c r="W112" s="2684"/>
      <c r="X112" s="408"/>
      <c r="Y112" s="2680">
        <f t="shared" si="153"/>
        <v>0</v>
      </c>
      <c r="Z112" s="2681"/>
      <c r="AA112" s="456">
        <f t="shared" si="175"/>
        <v>0</v>
      </c>
      <c r="AB112" s="457">
        <f t="shared" si="178"/>
        <v>0</v>
      </c>
      <c r="AC112" s="385">
        <v>0</v>
      </c>
      <c r="AD112" s="459" t="e">
        <f t="shared" si="164"/>
        <v>#DIV/0!</v>
      </c>
      <c r="AE112" s="1205"/>
      <c r="AF112" s="1206"/>
      <c r="AG112" s="1207"/>
      <c r="AH112" s="2682"/>
      <c r="AI112" s="2683"/>
      <c r="AJ112" s="2683"/>
      <c r="AK112" s="2683"/>
      <c r="AL112" s="2683"/>
      <c r="AM112" s="2683"/>
      <c r="AN112" s="2683"/>
      <c r="AO112" s="2683"/>
      <c r="AP112" s="2684"/>
      <c r="AQ112" s="408"/>
      <c r="AR112" s="2680">
        <f t="shared" si="154"/>
        <v>0</v>
      </c>
      <c r="AS112" s="2681"/>
      <c r="AT112" s="456">
        <f t="shared" si="176"/>
        <v>0</v>
      </c>
      <c r="AU112" s="457">
        <f t="shared" ref="AU112:AU113" si="181">AB112</f>
        <v>0</v>
      </c>
      <c r="AV112" s="385">
        <v>0</v>
      </c>
      <c r="AW112" s="459" t="e">
        <f t="shared" si="169"/>
        <v>#DIV/0!</v>
      </c>
      <c r="AX112" s="1205"/>
      <c r="AY112" s="1206"/>
      <c r="AZ112" s="1207"/>
      <c r="BA112" s="2682"/>
      <c r="BB112" s="2683"/>
      <c r="BC112" s="2683"/>
      <c r="BD112" s="2683"/>
      <c r="BE112" s="2683"/>
      <c r="BF112" s="2683"/>
      <c r="BG112" s="2683"/>
      <c r="BH112" s="2683"/>
      <c r="BI112" s="2684"/>
      <c r="BJ112" s="408"/>
      <c r="BK112" s="2680">
        <f t="shared" si="155"/>
        <v>0</v>
      </c>
      <c r="BL112" s="2681"/>
      <c r="BM112" s="456">
        <f t="shared" si="177"/>
        <v>0</v>
      </c>
      <c r="BN112" s="457">
        <f t="shared" ref="BN112:BN113" si="182">AU112</f>
        <v>0</v>
      </c>
      <c r="BO112" s="385">
        <v>0</v>
      </c>
      <c r="BP112" s="459" t="e">
        <f t="shared" si="173"/>
        <v>#DIV/0!</v>
      </c>
      <c r="BQ112" s="1205"/>
      <c r="BR112" s="1206"/>
      <c r="BS112" s="1207"/>
      <c r="BT112" s="2682"/>
      <c r="BU112" s="2683"/>
      <c r="BV112" s="2683"/>
      <c r="BW112" s="2683"/>
      <c r="BX112" s="2683"/>
      <c r="BY112" s="2683"/>
      <c r="BZ112" s="2683"/>
      <c r="CA112" s="2683"/>
      <c r="CB112" s="2684"/>
      <c r="CC112" s="408"/>
      <c r="CD112" s="2670"/>
      <c r="CE112" s="2670"/>
      <c r="CF112" s="1142"/>
      <c r="CG112" s="1143"/>
      <c r="CH112" s="1149"/>
      <c r="CI112" s="1145"/>
      <c r="CJ112" s="1146"/>
      <c r="CK112" s="1146"/>
      <c r="CL112" s="1146"/>
      <c r="CM112" s="2671"/>
      <c r="CN112" s="2671"/>
      <c r="CO112" s="2671"/>
      <c r="CP112" s="2671"/>
      <c r="CQ112" s="2671"/>
      <c r="CR112" s="2671"/>
      <c r="CS112" s="2671"/>
      <c r="CT112" s="2671"/>
      <c r="CU112" s="2671"/>
      <c r="CV112" s="408"/>
      <c r="CW112" s="2670"/>
      <c r="CX112" s="2670"/>
      <c r="CY112" s="1142"/>
      <c r="CZ112" s="1143"/>
      <c r="DA112" s="1149"/>
      <c r="DB112" s="1145"/>
      <c r="DC112" s="1146"/>
      <c r="DD112" s="1146"/>
      <c r="DE112" s="1146"/>
      <c r="DF112" s="2671"/>
      <c r="DG112" s="2671"/>
      <c r="DH112" s="2671"/>
      <c r="DI112" s="2671"/>
      <c r="DJ112" s="2671"/>
      <c r="DK112" s="2671"/>
      <c r="DL112" s="2671"/>
      <c r="DM112" s="2671"/>
      <c r="DN112" s="2671"/>
      <c r="DO112" s="408"/>
    </row>
    <row r="113" spans="1:119" ht="0.6" hidden="1" customHeight="1" thickTop="1" thickBot="1" x14ac:dyDescent="0.25">
      <c r="A113" s="408"/>
      <c r="B113" s="2664"/>
      <c r="C113" s="2665"/>
      <c r="D113" s="2665"/>
      <c r="E113" s="2666"/>
      <c r="F113" s="2680"/>
      <c r="G113" s="2681"/>
      <c r="H113" s="456"/>
      <c r="I113" s="457">
        <f>+CRONOGRAMA!E63+CRONOGRAMA!I63+CRONOGRAMA!M63</f>
        <v>0</v>
      </c>
      <c r="J113" s="385"/>
      <c r="K113" s="459"/>
      <c r="L113" s="1205"/>
      <c r="M113" s="1206"/>
      <c r="N113" s="1207"/>
      <c r="O113" s="2682"/>
      <c r="P113" s="2683"/>
      <c r="Q113" s="2683"/>
      <c r="R113" s="2683"/>
      <c r="S113" s="2683"/>
      <c r="T113" s="2683"/>
      <c r="U113" s="2683"/>
      <c r="V113" s="2683"/>
      <c r="W113" s="2684"/>
      <c r="X113" s="408"/>
      <c r="Y113" s="2680">
        <f t="shared" si="153"/>
        <v>0</v>
      </c>
      <c r="Z113" s="2681"/>
      <c r="AA113" s="456">
        <f t="shared" si="175"/>
        <v>0</v>
      </c>
      <c r="AB113" s="457">
        <f t="shared" si="178"/>
        <v>0</v>
      </c>
      <c r="AC113" s="385">
        <v>0</v>
      </c>
      <c r="AD113" s="459" t="e">
        <f t="shared" si="164"/>
        <v>#DIV/0!</v>
      </c>
      <c r="AE113" s="1205"/>
      <c r="AF113" s="1206"/>
      <c r="AG113" s="1207"/>
      <c r="AH113" s="2682"/>
      <c r="AI113" s="2683"/>
      <c r="AJ113" s="2683"/>
      <c r="AK113" s="2683"/>
      <c r="AL113" s="2683"/>
      <c r="AM113" s="2683"/>
      <c r="AN113" s="2683"/>
      <c r="AO113" s="2683"/>
      <c r="AP113" s="2684"/>
      <c r="AQ113" s="408"/>
      <c r="AR113" s="2680">
        <f t="shared" si="154"/>
        <v>0</v>
      </c>
      <c r="AS113" s="2681"/>
      <c r="AT113" s="456">
        <f t="shared" si="176"/>
        <v>0</v>
      </c>
      <c r="AU113" s="457">
        <f t="shared" si="181"/>
        <v>0</v>
      </c>
      <c r="AV113" s="385">
        <v>0</v>
      </c>
      <c r="AW113" s="459" t="e">
        <f t="shared" si="169"/>
        <v>#DIV/0!</v>
      </c>
      <c r="AX113" s="1205"/>
      <c r="AY113" s="1206"/>
      <c r="AZ113" s="1207"/>
      <c r="BA113" s="2682"/>
      <c r="BB113" s="2683"/>
      <c r="BC113" s="2683"/>
      <c r="BD113" s="2683"/>
      <c r="BE113" s="2683"/>
      <c r="BF113" s="2683"/>
      <c r="BG113" s="2683"/>
      <c r="BH113" s="2683"/>
      <c r="BI113" s="2684"/>
      <c r="BJ113" s="408"/>
      <c r="BK113" s="2680">
        <f t="shared" si="155"/>
        <v>0</v>
      </c>
      <c r="BL113" s="2681"/>
      <c r="BM113" s="456">
        <f t="shared" si="177"/>
        <v>0</v>
      </c>
      <c r="BN113" s="457">
        <f t="shared" si="182"/>
        <v>0</v>
      </c>
      <c r="BO113" s="385">
        <v>0</v>
      </c>
      <c r="BP113" s="459" t="e">
        <f t="shared" si="173"/>
        <v>#DIV/0!</v>
      </c>
      <c r="BQ113" s="1205"/>
      <c r="BR113" s="1206"/>
      <c r="BS113" s="1207"/>
      <c r="BT113" s="2682"/>
      <c r="BU113" s="2683"/>
      <c r="BV113" s="2683"/>
      <c r="BW113" s="2683"/>
      <c r="BX113" s="2683"/>
      <c r="BY113" s="2683"/>
      <c r="BZ113" s="2683"/>
      <c r="CA113" s="2683"/>
      <c r="CB113" s="2684"/>
      <c r="CC113" s="408"/>
      <c r="CD113" s="2670"/>
      <c r="CE113" s="2670"/>
      <c r="CF113" s="1142"/>
      <c r="CG113" s="1143"/>
      <c r="CH113" s="1149"/>
      <c r="CI113" s="1145"/>
      <c r="CJ113" s="1146"/>
      <c r="CK113" s="1146"/>
      <c r="CL113" s="1146"/>
      <c r="CM113" s="2671"/>
      <c r="CN113" s="2671"/>
      <c r="CO113" s="2671"/>
      <c r="CP113" s="2671"/>
      <c r="CQ113" s="2671"/>
      <c r="CR113" s="2671"/>
      <c r="CS113" s="2671"/>
      <c r="CT113" s="2671"/>
      <c r="CU113" s="2671"/>
      <c r="CV113" s="408"/>
      <c r="CW113" s="2670"/>
      <c r="CX113" s="2670"/>
      <c r="CY113" s="1142"/>
      <c r="CZ113" s="1143"/>
      <c r="DA113" s="1149"/>
      <c r="DB113" s="1145"/>
      <c r="DC113" s="1146"/>
      <c r="DD113" s="1146"/>
      <c r="DE113" s="1146"/>
      <c r="DF113" s="2671"/>
      <c r="DG113" s="2671"/>
      <c r="DH113" s="2671"/>
      <c r="DI113" s="2671"/>
      <c r="DJ113" s="2671"/>
      <c r="DK113" s="2671"/>
      <c r="DL113" s="2671"/>
      <c r="DM113" s="2671"/>
      <c r="DN113" s="2671"/>
      <c r="DO113" s="408"/>
    </row>
    <row r="114" spans="1:119" ht="0.6" hidden="1" customHeight="1" thickTop="1" thickBot="1" x14ac:dyDescent="0.25">
      <c r="A114" s="408"/>
      <c r="B114" s="2664"/>
      <c r="C114" s="2665"/>
      <c r="D114" s="2665"/>
      <c r="E114" s="2666"/>
      <c r="F114" s="2680"/>
      <c r="G114" s="2681"/>
      <c r="H114" s="456"/>
      <c r="I114" s="457">
        <f>+CRONOGRAMA!E64+CRONOGRAMA!I64+CRONOGRAMA!M64</f>
        <v>0</v>
      </c>
      <c r="J114" s="385"/>
      <c r="K114" s="459"/>
      <c r="L114" s="1205"/>
      <c r="M114" s="1206"/>
      <c r="N114" s="1207"/>
      <c r="O114" s="2682"/>
      <c r="P114" s="2683"/>
      <c r="Q114" s="2683"/>
      <c r="R114" s="2683"/>
      <c r="S114" s="2683"/>
      <c r="T114" s="2683"/>
      <c r="U114" s="2683"/>
      <c r="V114" s="2683"/>
      <c r="W114" s="2684"/>
      <c r="X114" s="408"/>
      <c r="Y114" s="2680">
        <f t="shared" si="153"/>
        <v>0</v>
      </c>
      <c r="Z114" s="2681"/>
      <c r="AA114" s="456">
        <f t="shared" si="175"/>
        <v>0</v>
      </c>
      <c r="AB114" s="457">
        <f>MANTEN!$Z$24</f>
        <v>0</v>
      </c>
      <c r="AC114" s="385">
        <v>0</v>
      </c>
      <c r="AD114" s="459" t="e">
        <f>AC114/AB114</f>
        <v>#DIV/0!</v>
      </c>
      <c r="AE114" s="1205"/>
      <c r="AF114" s="1206"/>
      <c r="AG114" s="1207"/>
      <c r="AH114" s="2682"/>
      <c r="AI114" s="2683"/>
      <c r="AJ114" s="2683"/>
      <c r="AK114" s="2683"/>
      <c r="AL114" s="2683"/>
      <c r="AM114" s="2683"/>
      <c r="AN114" s="2683"/>
      <c r="AO114" s="2683"/>
      <c r="AP114" s="2684"/>
      <c r="AQ114" s="408"/>
      <c r="AR114" s="2680">
        <f t="shared" si="154"/>
        <v>0</v>
      </c>
      <c r="AS114" s="2681"/>
      <c r="AT114" s="456">
        <f t="shared" si="176"/>
        <v>0</v>
      </c>
      <c r="AU114" s="457">
        <f>MANTEN!$Z$24</f>
        <v>0</v>
      </c>
      <c r="AV114" s="385">
        <v>0</v>
      </c>
      <c r="AW114" s="459" t="e">
        <f>AV114/AU114</f>
        <v>#DIV/0!</v>
      </c>
      <c r="AX114" s="1205"/>
      <c r="AY114" s="1206"/>
      <c r="AZ114" s="1207"/>
      <c r="BA114" s="2682"/>
      <c r="BB114" s="2683"/>
      <c r="BC114" s="2683"/>
      <c r="BD114" s="2683"/>
      <c r="BE114" s="2683"/>
      <c r="BF114" s="2683"/>
      <c r="BG114" s="2683"/>
      <c r="BH114" s="2683"/>
      <c r="BI114" s="2684"/>
      <c r="BJ114" s="408"/>
      <c r="BK114" s="2680">
        <f t="shared" si="155"/>
        <v>0</v>
      </c>
      <c r="BL114" s="2681"/>
      <c r="BM114" s="456">
        <f t="shared" si="177"/>
        <v>0</v>
      </c>
      <c r="BN114" s="457">
        <f>MANTEN!$Z$24</f>
        <v>0</v>
      </c>
      <c r="BO114" s="385">
        <v>0</v>
      </c>
      <c r="BP114" s="459" t="e">
        <f>BO114/BN114</f>
        <v>#DIV/0!</v>
      </c>
      <c r="BQ114" s="1205"/>
      <c r="BR114" s="1206"/>
      <c r="BS114" s="1207"/>
      <c r="BT114" s="2682"/>
      <c r="BU114" s="2683"/>
      <c r="BV114" s="2683"/>
      <c r="BW114" s="2683"/>
      <c r="BX114" s="2683"/>
      <c r="BY114" s="2683"/>
      <c r="BZ114" s="2683"/>
      <c r="CA114" s="2683"/>
      <c r="CB114" s="2684"/>
      <c r="CC114" s="408"/>
      <c r="CD114" s="2670"/>
      <c r="CE114" s="2670"/>
      <c r="CF114" s="1142"/>
      <c r="CG114" s="1143"/>
      <c r="CH114" s="1149"/>
      <c r="CI114" s="1145"/>
      <c r="CJ114" s="1146"/>
      <c r="CK114" s="1146"/>
      <c r="CL114" s="1146"/>
      <c r="CM114" s="2671"/>
      <c r="CN114" s="2671"/>
      <c r="CO114" s="2671"/>
      <c r="CP114" s="2671"/>
      <c r="CQ114" s="2671"/>
      <c r="CR114" s="2671"/>
      <c r="CS114" s="2671"/>
      <c r="CT114" s="2671"/>
      <c r="CU114" s="2671"/>
      <c r="CV114" s="408"/>
      <c r="CW114" s="2670"/>
      <c r="CX114" s="2670"/>
      <c r="CY114" s="1142"/>
      <c r="CZ114" s="1143"/>
      <c r="DA114" s="1149"/>
      <c r="DB114" s="1145"/>
      <c r="DC114" s="1146"/>
      <c r="DD114" s="1146"/>
      <c r="DE114" s="1146"/>
      <c r="DF114" s="2671"/>
      <c r="DG114" s="2671"/>
      <c r="DH114" s="2671"/>
      <c r="DI114" s="2671"/>
      <c r="DJ114" s="2671"/>
      <c r="DK114" s="2671"/>
      <c r="DL114" s="2671"/>
      <c r="DM114" s="2671"/>
      <c r="DN114" s="2671"/>
      <c r="DO114" s="408"/>
    </row>
    <row r="115" spans="1:119" ht="0.6" hidden="1" customHeight="1" thickTop="1" thickBot="1" x14ac:dyDescent="0.25">
      <c r="A115" s="408"/>
      <c r="B115" s="2664"/>
      <c r="C115" s="2665"/>
      <c r="D115" s="2665"/>
      <c r="E115" s="2666"/>
      <c r="F115" s="2680"/>
      <c r="G115" s="2681"/>
      <c r="H115" s="456"/>
      <c r="I115" s="457">
        <f>+CRONOGRAMA!E65+CRONOGRAMA!I65+CRONOGRAMA!M65</f>
        <v>0</v>
      </c>
      <c r="J115" s="385"/>
      <c r="K115" s="459"/>
      <c r="L115" s="1205"/>
      <c r="M115" s="1206"/>
      <c r="N115" s="1207"/>
      <c r="O115" s="2682"/>
      <c r="P115" s="2683"/>
      <c r="Q115" s="2683"/>
      <c r="R115" s="2683"/>
      <c r="S115" s="2683"/>
      <c r="T115" s="2683"/>
      <c r="U115" s="2683"/>
      <c r="V115" s="2683"/>
      <c r="W115" s="2684"/>
      <c r="X115" s="408"/>
      <c r="Y115" s="2680">
        <f t="shared" si="153"/>
        <v>0</v>
      </c>
      <c r="Z115" s="2681"/>
      <c r="AA115" s="456">
        <f t="shared" si="175"/>
        <v>0</v>
      </c>
      <c r="AB115" s="457">
        <f>MANTEN!$Z$24</f>
        <v>0</v>
      </c>
      <c r="AC115" s="385">
        <v>0</v>
      </c>
      <c r="AD115" s="459" t="e">
        <f t="shared" ref="AD115:AD123" si="183">AC115/AB115</f>
        <v>#DIV/0!</v>
      </c>
      <c r="AE115" s="1205"/>
      <c r="AF115" s="1206"/>
      <c r="AG115" s="1207"/>
      <c r="AH115" s="2682"/>
      <c r="AI115" s="2683"/>
      <c r="AJ115" s="2683"/>
      <c r="AK115" s="2683"/>
      <c r="AL115" s="2683"/>
      <c r="AM115" s="2683"/>
      <c r="AN115" s="2683"/>
      <c r="AO115" s="2683"/>
      <c r="AP115" s="2684"/>
      <c r="AQ115" s="408"/>
      <c r="AR115" s="2680">
        <f t="shared" si="154"/>
        <v>0</v>
      </c>
      <c r="AS115" s="2681"/>
      <c r="AT115" s="456">
        <f t="shared" si="176"/>
        <v>0</v>
      </c>
      <c r="AU115" s="457">
        <f>MANTEN!$Z$24</f>
        <v>0</v>
      </c>
      <c r="AV115" s="385">
        <v>0</v>
      </c>
      <c r="AW115" s="459" t="e">
        <f t="shared" ref="AW115:AW123" si="184">AV115/AU115</f>
        <v>#DIV/0!</v>
      </c>
      <c r="AX115" s="1205"/>
      <c r="AY115" s="1206"/>
      <c r="AZ115" s="1207"/>
      <c r="BA115" s="2682"/>
      <c r="BB115" s="2683"/>
      <c r="BC115" s="2683"/>
      <c r="BD115" s="2683"/>
      <c r="BE115" s="2683"/>
      <c r="BF115" s="2683"/>
      <c r="BG115" s="2683"/>
      <c r="BH115" s="2683"/>
      <c r="BI115" s="2684"/>
      <c r="BJ115" s="408"/>
      <c r="BK115" s="2680">
        <f t="shared" si="155"/>
        <v>0</v>
      </c>
      <c r="BL115" s="2681"/>
      <c r="BM115" s="456">
        <f t="shared" si="177"/>
        <v>0</v>
      </c>
      <c r="BN115" s="457">
        <f>MANTEN!$Z$24</f>
        <v>0</v>
      </c>
      <c r="BO115" s="385">
        <v>0</v>
      </c>
      <c r="BP115" s="459" t="e">
        <f t="shared" ref="BP115:BP123" si="185">BO115/BN115</f>
        <v>#DIV/0!</v>
      </c>
      <c r="BQ115" s="1205"/>
      <c r="BR115" s="1206"/>
      <c r="BS115" s="1207"/>
      <c r="BT115" s="2682"/>
      <c r="BU115" s="2683"/>
      <c r="BV115" s="2683"/>
      <c r="BW115" s="2683"/>
      <c r="BX115" s="2683"/>
      <c r="BY115" s="2683"/>
      <c r="BZ115" s="2683"/>
      <c r="CA115" s="2683"/>
      <c r="CB115" s="2684"/>
      <c r="CC115" s="408"/>
      <c r="CD115" s="2670"/>
      <c r="CE115" s="2670"/>
      <c r="CF115" s="1142"/>
      <c r="CG115" s="1143"/>
      <c r="CH115" s="1149"/>
      <c r="CI115" s="1145"/>
      <c r="CJ115" s="1146"/>
      <c r="CK115" s="1146"/>
      <c r="CL115" s="1146"/>
      <c r="CM115" s="2671"/>
      <c r="CN115" s="2671"/>
      <c r="CO115" s="2671"/>
      <c r="CP115" s="2671"/>
      <c r="CQ115" s="2671"/>
      <c r="CR115" s="2671"/>
      <c r="CS115" s="2671"/>
      <c r="CT115" s="2671"/>
      <c r="CU115" s="2671"/>
      <c r="CV115" s="408"/>
      <c r="CW115" s="2670"/>
      <c r="CX115" s="2670"/>
      <c r="CY115" s="1142"/>
      <c r="CZ115" s="1143"/>
      <c r="DA115" s="1149"/>
      <c r="DB115" s="1145"/>
      <c r="DC115" s="1146"/>
      <c r="DD115" s="1146"/>
      <c r="DE115" s="1146"/>
      <c r="DF115" s="2671"/>
      <c r="DG115" s="2671"/>
      <c r="DH115" s="2671"/>
      <c r="DI115" s="2671"/>
      <c r="DJ115" s="2671"/>
      <c r="DK115" s="2671"/>
      <c r="DL115" s="2671"/>
      <c r="DM115" s="2671"/>
      <c r="DN115" s="2671"/>
      <c r="DO115" s="408"/>
    </row>
    <row r="116" spans="1:119" ht="0.6" hidden="1" customHeight="1" thickTop="1" thickBot="1" x14ac:dyDescent="0.25">
      <c r="A116" s="408"/>
      <c r="B116" s="2664"/>
      <c r="C116" s="2665"/>
      <c r="D116" s="2665"/>
      <c r="E116" s="2666"/>
      <c r="F116" s="2680"/>
      <c r="G116" s="2681"/>
      <c r="H116" s="456"/>
      <c r="I116" s="457">
        <f>+CRONOGRAMA!E66+CRONOGRAMA!I66+CRONOGRAMA!M66</f>
        <v>0</v>
      </c>
      <c r="J116" s="385"/>
      <c r="K116" s="459"/>
      <c r="L116" s="1205"/>
      <c r="M116" s="1206"/>
      <c r="N116" s="1207"/>
      <c r="O116" s="2682"/>
      <c r="P116" s="2683"/>
      <c r="Q116" s="2683"/>
      <c r="R116" s="2683"/>
      <c r="S116" s="2683"/>
      <c r="T116" s="2683"/>
      <c r="U116" s="2683"/>
      <c r="V116" s="2683"/>
      <c r="W116" s="2684"/>
      <c r="X116" s="408"/>
      <c r="Y116" s="2680">
        <f t="shared" si="153"/>
        <v>0</v>
      </c>
      <c r="Z116" s="2681"/>
      <c r="AA116" s="456">
        <f t="shared" si="175"/>
        <v>0</v>
      </c>
      <c r="AB116" s="457">
        <f>MANTEN!$Z$24</f>
        <v>0</v>
      </c>
      <c r="AC116" s="385">
        <v>0</v>
      </c>
      <c r="AD116" s="459" t="e">
        <f t="shared" si="183"/>
        <v>#DIV/0!</v>
      </c>
      <c r="AE116" s="1205"/>
      <c r="AF116" s="1206"/>
      <c r="AG116" s="1207"/>
      <c r="AH116" s="2682"/>
      <c r="AI116" s="2683"/>
      <c r="AJ116" s="2683"/>
      <c r="AK116" s="2683"/>
      <c r="AL116" s="2683"/>
      <c r="AM116" s="2683"/>
      <c r="AN116" s="2683"/>
      <c r="AO116" s="2683"/>
      <c r="AP116" s="2684"/>
      <c r="AQ116" s="408"/>
      <c r="AR116" s="2680">
        <f t="shared" si="154"/>
        <v>0</v>
      </c>
      <c r="AS116" s="2681"/>
      <c r="AT116" s="456">
        <f t="shared" si="176"/>
        <v>0</v>
      </c>
      <c r="AU116" s="457">
        <f>MANTEN!$Z$24</f>
        <v>0</v>
      </c>
      <c r="AV116" s="385">
        <v>0</v>
      </c>
      <c r="AW116" s="459" t="e">
        <f t="shared" si="184"/>
        <v>#DIV/0!</v>
      </c>
      <c r="AX116" s="1205"/>
      <c r="AY116" s="1206"/>
      <c r="AZ116" s="1207"/>
      <c r="BA116" s="2682"/>
      <c r="BB116" s="2683"/>
      <c r="BC116" s="2683"/>
      <c r="BD116" s="2683"/>
      <c r="BE116" s="2683"/>
      <c r="BF116" s="2683"/>
      <c r="BG116" s="2683"/>
      <c r="BH116" s="2683"/>
      <c r="BI116" s="2684"/>
      <c r="BJ116" s="408"/>
      <c r="BK116" s="2680">
        <f t="shared" si="155"/>
        <v>0</v>
      </c>
      <c r="BL116" s="2681"/>
      <c r="BM116" s="456">
        <f t="shared" si="177"/>
        <v>0</v>
      </c>
      <c r="BN116" s="457">
        <f>MANTEN!$Z$24</f>
        <v>0</v>
      </c>
      <c r="BO116" s="385">
        <v>0</v>
      </c>
      <c r="BP116" s="459" t="e">
        <f t="shared" si="185"/>
        <v>#DIV/0!</v>
      </c>
      <c r="BQ116" s="1205"/>
      <c r="BR116" s="1206"/>
      <c r="BS116" s="1207"/>
      <c r="BT116" s="2682"/>
      <c r="BU116" s="2683"/>
      <c r="BV116" s="2683"/>
      <c r="BW116" s="2683"/>
      <c r="BX116" s="2683"/>
      <c r="BY116" s="2683"/>
      <c r="BZ116" s="2683"/>
      <c r="CA116" s="2683"/>
      <c r="CB116" s="2684"/>
      <c r="CC116" s="408"/>
      <c r="CD116" s="2670"/>
      <c r="CE116" s="2670"/>
      <c r="CF116" s="1142"/>
      <c r="CG116" s="1143"/>
      <c r="CH116" s="1149"/>
      <c r="CI116" s="1145"/>
      <c r="CJ116" s="1146"/>
      <c r="CK116" s="1146"/>
      <c r="CL116" s="1146"/>
      <c r="CM116" s="2671"/>
      <c r="CN116" s="2671"/>
      <c r="CO116" s="2671"/>
      <c r="CP116" s="2671"/>
      <c r="CQ116" s="2671"/>
      <c r="CR116" s="2671"/>
      <c r="CS116" s="2671"/>
      <c r="CT116" s="2671"/>
      <c r="CU116" s="2671"/>
      <c r="CV116" s="408"/>
      <c r="CW116" s="2670"/>
      <c r="CX116" s="2670"/>
      <c r="CY116" s="1142"/>
      <c r="CZ116" s="1143"/>
      <c r="DA116" s="1149"/>
      <c r="DB116" s="1145"/>
      <c r="DC116" s="1146"/>
      <c r="DD116" s="1146"/>
      <c r="DE116" s="1146"/>
      <c r="DF116" s="2671"/>
      <c r="DG116" s="2671"/>
      <c r="DH116" s="2671"/>
      <c r="DI116" s="2671"/>
      <c r="DJ116" s="2671"/>
      <c r="DK116" s="2671"/>
      <c r="DL116" s="2671"/>
      <c r="DM116" s="2671"/>
      <c r="DN116" s="2671"/>
      <c r="DO116" s="408"/>
    </row>
    <row r="117" spans="1:119" ht="0.6" hidden="1" customHeight="1" thickTop="1" thickBot="1" x14ac:dyDescent="0.25">
      <c r="A117" s="408"/>
      <c r="B117" s="2664"/>
      <c r="C117" s="2665"/>
      <c r="D117" s="2665"/>
      <c r="E117" s="2666"/>
      <c r="F117" s="2680"/>
      <c r="G117" s="2681"/>
      <c r="H117" s="456"/>
      <c r="I117" s="457">
        <f>+CRONOGRAMA!E67+CRONOGRAMA!I67+CRONOGRAMA!M67</f>
        <v>0</v>
      </c>
      <c r="J117" s="385"/>
      <c r="K117" s="459"/>
      <c r="L117" s="1205"/>
      <c r="M117" s="1206"/>
      <c r="N117" s="1207"/>
      <c r="O117" s="2682"/>
      <c r="P117" s="2683"/>
      <c r="Q117" s="2683"/>
      <c r="R117" s="2683"/>
      <c r="S117" s="2683"/>
      <c r="T117" s="2683"/>
      <c r="U117" s="2683"/>
      <c r="V117" s="2683"/>
      <c r="W117" s="2684"/>
      <c r="X117" s="408"/>
      <c r="Y117" s="2680">
        <f t="shared" si="153"/>
        <v>0</v>
      </c>
      <c r="Z117" s="2681"/>
      <c r="AA117" s="456">
        <f t="shared" si="175"/>
        <v>0</v>
      </c>
      <c r="AB117" s="457">
        <f>MANTEN!$Z$24</f>
        <v>0</v>
      </c>
      <c r="AC117" s="385">
        <v>0</v>
      </c>
      <c r="AD117" s="459" t="e">
        <f t="shared" si="183"/>
        <v>#DIV/0!</v>
      </c>
      <c r="AE117" s="1205"/>
      <c r="AF117" s="1206"/>
      <c r="AG117" s="1207"/>
      <c r="AH117" s="2682"/>
      <c r="AI117" s="2683"/>
      <c r="AJ117" s="2683"/>
      <c r="AK117" s="2683"/>
      <c r="AL117" s="2683"/>
      <c r="AM117" s="2683"/>
      <c r="AN117" s="2683"/>
      <c r="AO117" s="2683"/>
      <c r="AP117" s="2684"/>
      <c r="AQ117" s="408"/>
      <c r="AR117" s="2680">
        <f t="shared" si="154"/>
        <v>0</v>
      </c>
      <c r="AS117" s="2681"/>
      <c r="AT117" s="456">
        <f t="shared" si="176"/>
        <v>0</v>
      </c>
      <c r="AU117" s="457">
        <f>MANTEN!$Z$24</f>
        <v>0</v>
      </c>
      <c r="AV117" s="385">
        <v>0</v>
      </c>
      <c r="AW117" s="459" t="e">
        <f t="shared" si="184"/>
        <v>#DIV/0!</v>
      </c>
      <c r="AX117" s="1205"/>
      <c r="AY117" s="1206"/>
      <c r="AZ117" s="1207"/>
      <c r="BA117" s="2682"/>
      <c r="BB117" s="2683"/>
      <c r="BC117" s="2683"/>
      <c r="BD117" s="2683"/>
      <c r="BE117" s="2683"/>
      <c r="BF117" s="2683"/>
      <c r="BG117" s="2683"/>
      <c r="BH117" s="2683"/>
      <c r="BI117" s="2684"/>
      <c r="BJ117" s="408"/>
      <c r="BK117" s="2680">
        <f t="shared" si="155"/>
        <v>0</v>
      </c>
      <c r="BL117" s="2681"/>
      <c r="BM117" s="456">
        <f t="shared" si="177"/>
        <v>0</v>
      </c>
      <c r="BN117" s="457">
        <f>MANTEN!$Z$24</f>
        <v>0</v>
      </c>
      <c r="BO117" s="385">
        <v>0</v>
      </c>
      <c r="BP117" s="459" t="e">
        <f t="shared" si="185"/>
        <v>#DIV/0!</v>
      </c>
      <c r="BQ117" s="1205"/>
      <c r="BR117" s="1206"/>
      <c r="BS117" s="1207"/>
      <c r="BT117" s="2682"/>
      <c r="BU117" s="2683"/>
      <c r="BV117" s="2683"/>
      <c r="BW117" s="2683"/>
      <c r="BX117" s="2683"/>
      <c r="BY117" s="2683"/>
      <c r="BZ117" s="2683"/>
      <c r="CA117" s="2683"/>
      <c r="CB117" s="2684"/>
      <c r="CC117" s="408"/>
      <c r="CD117" s="2670"/>
      <c r="CE117" s="2670"/>
      <c r="CF117" s="1142"/>
      <c r="CG117" s="1143"/>
      <c r="CH117" s="1149"/>
      <c r="CI117" s="1145"/>
      <c r="CJ117" s="1146"/>
      <c r="CK117" s="1146"/>
      <c r="CL117" s="1146"/>
      <c r="CM117" s="2671"/>
      <c r="CN117" s="2671"/>
      <c r="CO117" s="2671"/>
      <c r="CP117" s="2671"/>
      <c r="CQ117" s="2671"/>
      <c r="CR117" s="2671"/>
      <c r="CS117" s="2671"/>
      <c r="CT117" s="2671"/>
      <c r="CU117" s="2671"/>
      <c r="CV117" s="408"/>
      <c r="CW117" s="2670"/>
      <c r="CX117" s="2670"/>
      <c r="CY117" s="1142"/>
      <c r="CZ117" s="1143"/>
      <c r="DA117" s="1149"/>
      <c r="DB117" s="1145"/>
      <c r="DC117" s="1146"/>
      <c r="DD117" s="1146"/>
      <c r="DE117" s="1146"/>
      <c r="DF117" s="2671"/>
      <c r="DG117" s="2671"/>
      <c r="DH117" s="2671"/>
      <c r="DI117" s="2671"/>
      <c r="DJ117" s="2671"/>
      <c r="DK117" s="2671"/>
      <c r="DL117" s="2671"/>
      <c r="DM117" s="2671"/>
      <c r="DN117" s="2671"/>
      <c r="DO117" s="408"/>
    </row>
    <row r="118" spans="1:119" ht="0.6" hidden="1" customHeight="1" thickTop="1" thickBot="1" x14ac:dyDescent="0.25">
      <c r="A118" s="408"/>
      <c r="B118" s="2664"/>
      <c r="C118" s="2665"/>
      <c r="D118" s="2665"/>
      <c r="E118" s="2666"/>
      <c r="F118" s="2680"/>
      <c r="G118" s="2681"/>
      <c r="H118" s="456"/>
      <c r="I118" s="457">
        <f>+CRONOGRAMA!E68+CRONOGRAMA!I68+CRONOGRAMA!M68</f>
        <v>0</v>
      </c>
      <c r="J118" s="385"/>
      <c r="K118" s="459"/>
      <c r="L118" s="1205"/>
      <c r="M118" s="1206"/>
      <c r="N118" s="1207"/>
      <c r="O118" s="2682"/>
      <c r="P118" s="2683"/>
      <c r="Q118" s="2683"/>
      <c r="R118" s="2683"/>
      <c r="S118" s="2683"/>
      <c r="T118" s="2683"/>
      <c r="U118" s="2683"/>
      <c r="V118" s="2683"/>
      <c r="W118" s="2684"/>
      <c r="X118" s="408"/>
      <c r="Y118" s="2680">
        <f t="shared" si="153"/>
        <v>0</v>
      </c>
      <c r="Z118" s="2681"/>
      <c r="AA118" s="456"/>
      <c r="AB118" s="457"/>
      <c r="AC118" s="385"/>
      <c r="AD118" s="459" t="e">
        <f t="shared" si="183"/>
        <v>#DIV/0!</v>
      </c>
      <c r="AE118" s="1205"/>
      <c r="AF118" s="1206"/>
      <c r="AG118" s="1207"/>
      <c r="AH118" s="2682"/>
      <c r="AI118" s="2683"/>
      <c r="AJ118" s="2683"/>
      <c r="AK118" s="2683"/>
      <c r="AL118" s="2683"/>
      <c r="AM118" s="2683"/>
      <c r="AN118" s="2683"/>
      <c r="AO118" s="2683"/>
      <c r="AP118" s="2684"/>
      <c r="AQ118" s="408"/>
      <c r="AR118" s="2680">
        <f t="shared" si="154"/>
        <v>0</v>
      </c>
      <c r="AS118" s="2681"/>
      <c r="AT118" s="456"/>
      <c r="AU118" s="457"/>
      <c r="AV118" s="385"/>
      <c r="AW118" s="459" t="e">
        <f t="shared" si="184"/>
        <v>#DIV/0!</v>
      </c>
      <c r="AX118" s="1205"/>
      <c r="AY118" s="1206"/>
      <c r="AZ118" s="1207"/>
      <c r="BA118" s="2682"/>
      <c r="BB118" s="2683"/>
      <c r="BC118" s="2683"/>
      <c r="BD118" s="2683"/>
      <c r="BE118" s="2683"/>
      <c r="BF118" s="2683"/>
      <c r="BG118" s="2683"/>
      <c r="BH118" s="2683"/>
      <c r="BI118" s="2684"/>
      <c r="BJ118" s="408"/>
      <c r="BK118" s="2680">
        <f t="shared" si="155"/>
        <v>0</v>
      </c>
      <c r="BL118" s="2681"/>
      <c r="BM118" s="456"/>
      <c r="BN118" s="457"/>
      <c r="BO118" s="385"/>
      <c r="BP118" s="459" t="e">
        <f t="shared" si="185"/>
        <v>#DIV/0!</v>
      </c>
      <c r="BQ118" s="1205"/>
      <c r="BR118" s="1206"/>
      <c r="BS118" s="1207"/>
      <c r="BT118" s="2682"/>
      <c r="BU118" s="2683"/>
      <c r="BV118" s="2683"/>
      <c r="BW118" s="2683"/>
      <c r="BX118" s="2683"/>
      <c r="BY118" s="2683"/>
      <c r="BZ118" s="2683"/>
      <c r="CA118" s="2683"/>
      <c r="CB118" s="2684"/>
      <c r="CC118" s="408"/>
      <c r="CD118" s="2670"/>
      <c r="CE118" s="2670"/>
      <c r="CF118" s="1142"/>
      <c r="CG118" s="1143"/>
      <c r="CH118" s="1149"/>
      <c r="CI118" s="1145"/>
      <c r="CJ118" s="1146"/>
      <c r="CK118" s="1146"/>
      <c r="CL118" s="1146"/>
      <c r="CM118" s="2671"/>
      <c r="CN118" s="2671"/>
      <c r="CO118" s="2671"/>
      <c r="CP118" s="2671"/>
      <c r="CQ118" s="2671"/>
      <c r="CR118" s="2671"/>
      <c r="CS118" s="2671"/>
      <c r="CT118" s="2671"/>
      <c r="CU118" s="2671"/>
      <c r="CV118" s="408"/>
      <c r="CW118" s="2670"/>
      <c r="CX118" s="2670"/>
      <c r="CY118" s="1142"/>
      <c r="CZ118" s="1143"/>
      <c r="DA118" s="1149"/>
      <c r="DB118" s="1145"/>
      <c r="DC118" s="1146"/>
      <c r="DD118" s="1146"/>
      <c r="DE118" s="1146"/>
      <c r="DF118" s="2671"/>
      <c r="DG118" s="2671"/>
      <c r="DH118" s="2671"/>
      <c r="DI118" s="2671"/>
      <c r="DJ118" s="2671"/>
      <c r="DK118" s="2671"/>
      <c r="DL118" s="2671"/>
      <c r="DM118" s="2671"/>
      <c r="DN118" s="2671"/>
      <c r="DO118" s="408"/>
    </row>
    <row r="119" spans="1:119" ht="0.6" hidden="1" customHeight="1" thickTop="1" thickBot="1" x14ac:dyDescent="0.25">
      <c r="A119" s="408"/>
      <c r="B119" s="2664"/>
      <c r="C119" s="2665"/>
      <c r="D119" s="2665"/>
      <c r="E119" s="2666"/>
      <c r="F119" s="2680"/>
      <c r="G119" s="2681"/>
      <c r="H119" s="456"/>
      <c r="I119" s="457">
        <f>+CRONOGRAMA!E69+CRONOGRAMA!I69+CRONOGRAMA!M69</f>
        <v>0</v>
      </c>
      <c r="J119" s="385"/>
      <c r="K119" s="459"/>
      <c r="L119" s="1205"/>
      <c r="M119" s="1206"/>
      <c r="N119" s="1207"/>
      <c r="O119" s="2682"/>
      <c r="P119" s="2683"/>
      <c r="Q119" s="2683"/>
      <c r="R119" s="2683"/>
      <c r="S119" s="2683"/>
      <c r="T119" s="2683"/>
      <c r="U119" s="2683"/>
      <c r="V119" s="2683"/>
      <c r="W119" s="2684"/>
      <c r="X119" s="408"/>
      <c r="Y119" s="2680">
        <f t="shared" si="153"/>
        <v>0</v>
      </c>
      <c r="Z119" s="2681"/>
      <c r="AA119" s="456">
        <f>+AA97</f>
        <v>0</v>
      </c>
      <c r="AB119" s="457">
        <f>I119</f>
        <v>0</v>
      </c>
      <c r="AC119" s="385">
        <v>0</v>
      </c>
      <c r="AD119" s="459" t="e">
        <f t="shared" si="183"/>
        <v>#DIV/0!</v>
      </c>
      <c r="AE119" s="1205"/>
      <c r="AF119" s="1206"/>
      <c r="AG119" s="1207"/>
      <c r="AH119" s="2682"/>
      <c r="AI119" s="2683"/>
      <c r="AJ119" s="2683"/>
      <c r="AK119" s="2683"/>
      <c r="AL119" s="2683"/>
      <c r="AM119" s="2683"/>
      <c r="AN119" s="2683"/>
      <c r="AO119" s="2683"/>
      <c r="AP119" s="2684"/>
      <c r="AQ119" s="408"/>
      <c r="AR119" s="2680">
        <f t="shared" si="154"/>
        <v>0</v>
      </c>
      <c r="AS119" s="2681"/>
      <c r="AT119" s="456">
        <f>+AT97</f>
        <v>0</v>
      </c>
      <c r="AU119" s="457">
        <f>AB119</f>
        <v>0</v>
      </c>
      <c r="AV119" s="385">
        <v>0</v>
      </c>
      <c r="AW119" s="459" t="e">
        <f t="shared" si="184"/>
        <v>#DIV/0!</v>
      </c>
      <c r="AX119" s="1205"/>
      <c r="AY119" s="1206"/>
      <c r="AZ119" s="1207"/>
      <c r="BA119" s="2682"/>
      <c r="BB119" s="2683"/>
      <c r="BC119" s="2683"/>
      <c r="BD119" s="2683"/>
      <c r="BE119" s="2683"/>
      <c r="BF119" s="2683"/>
      <c r="BG119" s="2683"/>
      <c r="BH119" s="2683"/>
      <c r="BI119" s="2684"/>
      <c r="BJ119" s="408"/>
      <c r="BK119" s="2680">
        <f t="shared" si="155"/>
        <v>0</v>
      </c>
      <c r="BL119" s="2681"/>
      <c r="BM119" s="456">
        <f>+BM97</f>
        <v>0</v>
      </c>
      <c r="BN119" s="457">
        <f>AU119</f>
        <v>0</v>
      </c>
      <c r="BO119" s="385">
        <v>0</v>
      </c>
      <c r="BP119" s="459" t="e">
        <f t="shared" si="185"/>
        <v>#DIV/0!</v>
      </c>
      <c r="BQ119" s="1205"/>
      <c r="BR119" s="1206"/>
      <c r="BS119" s="1207"/>
      <c r="BT119" s="2682"/>
      <c r="BU119" s="2683"/>
      <c r="BV119" s="2683"/>
      <c r="BW119" s="2683"/>
      <c r="BX119" s="2683"/>
      <c r="BY119" s="2683"/>
      <c r="BZ119" s="2683"/>
      <c r="CA119" s="2683"/>
      <c r="CB119" s="2684"/>
      <c r="CC119" s="408"/>
      <c r="CD119" s="2670"/>
      <c r="CE119" s="2670"/>
      <c r="CF119" s="1142"/>
      <c r="CG119" s="1143"/>
      <c r="CH119" s="1149"/>
      <c r="CI119" s="1145"/>
      <c r="CJ119" s="1146"/>
      <c r="CK119" s="1146"/>
      <c r="CL119" s="1146"/>
      <c r="CM119" s="2671"/>
      <c r="CN119" s="2671"/>
      <c r="CO119" s="2671"/>
      <c r="CP119" s="2671"/>
      <c r="CQ119" s="2671"/>
      <c r="CR119" s="2671"/>
      <c r="CS119" s="2671"/>
      <c r="CT119" s="2671"/>
      <c r="CU119" s="2671"/>
      <c r="CV119" s="408"/>
      <c r="CW119" s="2670"/>
      <c r="CX119" s="2670"/>
      <c r="CY119" s="1142"/>
      <c r="CZ119" s="1143"/>
      <c r="DA119" s="1149"/>
      <c r="DB119" s="1145"/>
      <c r="DC119" s="1146"/>
      <c r="DD119" s="1146"/>
      <c r="DE119" s="1146"/>
      <c r="DF119" s="2671"/>
      <c r="DG119" s="2671"/>
      <c r="DH119" s="2671"/>
      <c r="DI119" s="2671"/>
      <c r="DJ119" s="2671"/>
      <c r="DK119" s="2671"/>
      <c r="DL119" s="2671"/>
      <c r="DM119" s="2671"/>
      <c r="DN119" s="2671"/>
      <c r="DO119" s="408"/>
    </row>
    <row r="120" spans="1:119" ht="0.6" hidden="1" customHeight="1" thickTop="1" thickBot="1" x14ac:dyDescent="0.25">
      <c r="A120" s="408"/>
      <c r="B120" s="2664"/>
      <c r="C120" s="2665"/>
      <c r="D120" s="2665"/>
      <c r="E120" s="2666"/>
      <c r="F120" s="2680"/>
      <c r="G120" s="2681"/>
      <c r="H120" s="456"/>
      <c r="I120" s="457">
        <f>+CRONOGRAMA!E70+CRONOGRAMA!I70+CRONOGRAMA!M70</f>
        <v>0</v>
      </c>
      <c r="J120" s="385"/>
      <c r="K120" s="459"/>
      <c r="L120" s="1205"/>
      <c r="M120" s="1206"/>
      <c r="N120" s="1207"/>
      <c r="O120" s="2682"/>
      <c r="P120" s="2683"/>
      <c r="Q120" s="2683"/>
      <c r="R120" s="2683"/>
      <c r="S120" s="2683"/>
      <c r="T120" s="2683"/>
      <c r="U120" s="2683"/>
      <c r="V120" s="2683"/>
      <c r="W120" s="2684"/>
      <c r="X120" s="408"/>
      <c r="Y120" s="2680">
        <f t="shared" si="153"/>
        <v>0</v>
      </c>
      <c r="Z120" s="2681"/>
      <c r="AA120" s="456">
        <f>+AA98</f>
        <v>0</v>
      </c>
      <c r="AB120" s="457">
        <f t="shared" ref="AB120" si="186">I120</f>
        <v>0</v>
      </c>
      <c r="AC120" s="385">
        <v>0</v>
      </c>
      <c r="AD120" s="459" t="e">
        <f t="shared" si="183"/>
        <v>#DIV/0!</v>
      </c>
      <c r="AE120" s="1205"/>
      <c r="AF120" s="1206"/>
      <c r="AG120" s="1207"/>
      <c r="AH120" s="2682"/>
      <c r="AI120" s="2683"/>
      <c r="AJ120" s="2683"/>
      <c r="AK120" s="2683"/>
      <c r="AL120" s="2683"/>
      <c r="AM120" s="2683"/>
      <c r="AN120" s="2683"/>
      <c r="AO120" s="2683"/>
      <c r="AP120" s="2684"/>
      <c r="AQ120" s="408"/>
      <c r="AR120" s="2680">
        <f t="shared" si="154"/>
        <v>0</v>
      </c>
      <c r="AS120" s="2681"/>
      <c r="AT120" s="456">
        <f>+AT98</f>
        <v>0</v>
      </c>
      <c r="AU120" s="457">
        <f t="shared" ref="AU120" si="187">AB120</f>
        <v>0</v>
      </c>
      <c r="AV120" s="385">
        <v>0</v>
      </c>
      <c r="AW120" s="459" t="e">
        <f t="shared" si="184"/>
        <v>#DIV/0!</v>
      </c>
      <c r="AX120" s="1205"/>
      <c r="AY120" s="1206"/>
      <c r="AZ120" s="1207"/>
      <c r="BA120" s="2682"/>
      <c r="BB120" s="2683"/>
      <c r="BC120" s="2683"/>
      <c r="BD120" s="2683"/>
      <c r="BE120" s="2683"/>
      <c r="BF120" s="2683"/>
      <c r="BG120" s="2683"/>
      <c r="BH120" s="2683"/>
      <c r="BI120" s="2684"/>
      <c r="BJ120" s="408"/>
      <c r="BK120" s="2680">
        <f t="shared" si="155"/>
        <v>0</v>
      </c>
      <c r="BL120" s="2681"/>
      <c r="BM120" s="456">
        <f>+BM98</f>
        <v>0</v>
      </c>
      <c r="BN120" s="457">
        <f t="shared" ref="BN120" si="188">AU120</f>
        <v>0</v>
      </c>
      <c r="BO120" s="385">
        <v>0</v>
      </c>
      <c r="BP120" s="459" t="e">
        <f t="shared" si="185"/>
        <v>#DIV/0!</v>
      </c>
      <c r="BQ120" s="1205"/>
      <c r="BR120" s="1206"/>
      <c r="BS120" s="1207"/>
      <c r="BT120" s="2682"/>
      <c r="BU120" s="2683"/>
      <c r="BV120" s="2683"/>
      <c r="BW120" s="2683"/>
      <c r="BX120" s="2683"/>
      <c r="BY120" s="2683"/>
      <c r="BZ120" s="2683"/>
      <c r="CA120" s="2683"/>
      <c r="CB120" s="2684"/>
      <c r="CC120" s="408"/>
      <c r="CD120" s="2670"/>
      <c r="CE120" s="2670"/>
      <c r="CF120" s="1142"/>
      <c r="CG120" s="1143"/>
      <c r="CH120" s="1149"/>
      <c r="CI120" s="1145"/>
      <c r="CJ120" s="1146"/>
      <c r="CK120" s="1146"/>
      <c r="CL120" s="1146"/>
      <c r="CM120" s="2671"/>
      <c r="CN120" s="2671"/>
      <c r="CO120" s="2671"/>
      <c r="CP120" s="2671"/>
      <c r="CQ120" s="2671"/>
      <c r="CR120" s="2671"/>
      <c r="CS120" s="2671"/>
      <c r="CT120" s="2671"/>
      <c r="CU120" s="2671"/>
      <c r="CV120" s="408"/>
      <c r="CW120" s="2670"/>
      <c r="CX120" s="2670"/>
      <c r="CY120" s="1142"/>
      <c r="CZ120" s="1143"/>
      <c r="DA120" s="1149"/>
      <c r="DB120" s="1145"/>
      <c r="DC120" s="1146"/>
      <c r="DD120" s="1146"/>
      <c r="DE120" s="1146"/>
      <c r="DF120" s="2671"/>
      <c r="DG120" s="2671"/>
      <c r="DH120" s="2671"/>
      <c r="DI120" s="2671"/>
      <c r="DJ120" s="2671"/>
      <c r="DK120" s="2671"/>
      <c r="DL120" s="2671"/>
      <c r="DM120" s="2671"/>
      <c r="DN120" s="2671"/>
      <c r="DO120" s="408"/>
    </row>
    <row r="121" spans="1:119" ht="0.6" hidden="1" customHeight="1" thickTop="1" thickBot="1" x14ac:dyDescent="0.25">
      <c r="A121" s="408"/>
      <c r="B121" s="2664"/>
      <c r="C121" s="2665"/>
      <c r="D121" s="2665"/>
      <c r="E121" s="2666"/>
      <c r="F121" s="2680"/>
      <c r="G121" s="2681"/>
      <c r="H121" s="456"/>
      <c r="I121" s="457">
        <f>+CRONOGRAMA!E71+CRONOGRAMA!I71+CRONOGRAMA!M71</f>
        <v>0</v>
      </c>
      <c r="J121" s="385"/>
      <c r="K121" s="459"/>
      <c r="L121" s="1205"/>
      <c r="M121" s="1206"/>
      <c r="N121" s="1207"/>
      <c r="O121" s="2682"/>
      <c r="P121" s="2683"/>
      <c r="Q121" s="2683"/>
      <c r="R121" s="2683"/>
      <c r="S121" s="2683"/>
      <c r="T121" s="2683"/>
      <c r="U121" s="2683"/>
      <c r="V121" s="2683"/>
      <c r="W121" s="2684"/>
      <c r="X121" s="408"/>
      <c r="Y121" s="2680">
        <f t="shared" si="153"/>
        <v>0</v>
      </c>
      <c r="Z121" s="2681"/>
      <c r="AA121" s="456">
        <f>+AA99</f>
        <v>0</v>
      </c>
      <c r="AB121" s="464"/>
      <c r="AC121" s="385">
        <v>0</v>
      </c>
      <c r="AD121" s="459" t="e">
        <f t="shared" si="183"/>
        <v>#DIV/0!</v>
      </c>
      <c r="AE121" s="1205"/>
      <c r="AF121" s="1206"/>
      <c r="AG121" s="1207"/>
      <c r="AH121" s="2682"/>
      <c r="AI121" s="2683"/>
      <c r="AJ121" s="2683"/>
      <c r="AK121" s="2683"/>
      <c r="AL121" s="2683"/>
      <c r="AM121" s="2683"/>
      <c r="AN121" s="2683"/>
      <c r="AO121" s="2683"/>
      <c r="AP121" s="2684"/>
      <c r="AQ121" s="408"/>
      <c r="AR121" s="2680">
        <f t="shared" si="154"/>
        <v>0</v>
      </c>
      <c r="AS121" s="2681"/>
      <c r="AT121" s="456">
        <f>+AT99</f>
        <v>0</v>
      </c>
      <c r="AU121" s="464"/>
      <c r="AV121" s="385">
        <v>0</v>
      </c>
      <c r="AW121" s="459" t="e">
        <f t="shared" si="184"/>
        <v>#DIV/0!</v>
      </c>
      <c r="AX121" s="1205"/>
      <c r="AY121" s="1206"/>
      <c r="AZ121" s="1207"/>
      <c r="BA121" s="2682"/>
      <c r="BB121" s="2683"/>
      <c r="BC121" s="2683"/>
      <c r="BD121" s="2683"/>
      <c r="BE121" s="2683"/>
      <c r="BF121" s="2683"/>
      <c r="BG121" s="2683"/>
      <c r="BH121" s="2683"/>
      <c r="BI121" s="2684"/>
      <c r="BJ121" s="408"/>
      <c r="BK121" s="2680">
        <f t="shared" si="155"/>
        <v>0</v>
      </c>
      <c r="BL121" s="2681"/>
      <c r="BM121" s="456">
        <f>+BM99</f>
        <v>0</v>
      </c>
      <c r="BN121" s="464"/>
      <c r="BO121" s="385">
        <v>0</v>
      </c>
      <c r="BP121" s="459" t="e">
        <f t="shared" si="185"/>
        <v>#DIV/0!</v>
      </c>
      <c r="BQ121" s="1205"/>
      <c r="BR121" s="1206"/>
      <c r="BS121" s="1207"/>
      <c r="BT121" s="2682"/>
      <c r="BU121" s="2683"/>
      <c r="BV121" s="2683"/>
      <c r="BW121" s="2683"/>
      <c r="BX121" s="2683"/>
      <c r="BY121" s="2683"/>
      <c r="BZ121" s="2683"/>
      <c r="CA121" s="2683"/>
      <c r="CB121" s="2684"/>
      <c r="CC121" s="408"/>
      <c r="CD121" s="2670"/>
      <c r="CE121" s="2670"/>
      <c r="CF121" s="1142"/>
      <c r="CG121" s="1148"/>
      <c r="CH121" s="1149"/>
      <c r="CI121" s="1145"/>
      <c r="CJ121" s="1146"/>
      <c r="CK121" s="1146"/>
      <c r="CL121" s="1146"/>
      <c r="CM121" s="2671"/>
      <c r="CN121" s="2671"/>
      <c r="CO121" s="2671"/>
      <c r="CP121" s="2671"/>
      <c r="CQ121" s="2671"/>
      <c r="CR121" s="2671"/>
      <c r="CS121" s="2671"/>
      <c r="CT121" s="2671"/>
      <c r="CU121" s="2671"/>
      <c r="CV121" s="408"/>
      <c r="CW121" s="2670"/>
      <c r="CX121" s="2670"/>
      <c r="CY121" s="1142"/>
      <c r="CZ121" s="1148"/>
      <c r="DA121" s="1149"/>
      <c r="DB121" s="1145"/>
      <c r="DC121" s="1146"/>
      <c r="DD121" s="1146"/>
      <c r="DE121" s="1146"/>
      <c r="DF121" s="2671"/>
      <c r="DG121" s="2671"/>
      <c r="DH121" s="2671"/>
      <c r="DI121" s="2671"/>
      <c r="DJ121" s="2671"/>
      <c r="DK121" s="2671"/>
      <c r="DL121" s="2671"/>
      <c r="DM121" s="2671"/>
      <c r="DN121" s="2671"/>
      <c r="DO121" s="408"/>
    </row>
    <row r="122" spans="1:119" ht="0.6" hidden="1" customHeight="1" thickTop="1" thickBot="1" x14ac:dyDescent="0.25">
      <c r="A122" s="408"/>
      <c r="B122" s="2664"/>
      <c r="C122" s="2665"/>
      <c r="D122" s="2665"/>
      <c r="E122" s="2666"/>
      <c r="F122" s="2680"/>
      <c r="G122" s="2681"/>
      <c r="H122" s="456"/>
      <c r="I122" s="457">
        <f>+CRONOGRAMA!E72+CRONOGRAMA!I72+CRONOGRAMA!M72</f>
        <v>2</v>
      </c>
      <c r="J122" s="385"/>
      <c r="K122" s="459"/>
      <c r="L122" s="1205"/>
      <c r="M122" s="1206"/>
      <c r="N122" s="1207"/>
      <c r="O122" s="2682"/>
      <c r="P122" s="2683"/>
      <c r="Q122" s="2683"/>
      <c r="R122" s="2683"/>
      <c r="S122" s="2683"/>
      <c r="T122" s="2683"/>
      <c r="U122" s="2683"/>
      <c r="V122" s="2683"/>
      <c r="W122" s="2684"/>
      <c r="X122" s="408"/>
      <c r="Y122" s="2680">
        <f t="shared" si="153"/>
        <v>0</v>
      </c>
      <c r="Z122" s="2681"/>
      <c r="AA122" s="456">
        <f>+AA100</f>
        <v>0</v>
      </c>
      <c r="AB122" s="457">
        <f t="shared" ref="AB122:AB123" si="189">I122</f>
        <v>2</v>
      </c>
      <c r="AC122" s="385">
        <v>0</v>
      </c>
      <c r="AD122" s="459">
        <f t="shared" si="183"/>
        <v>0</v>
      </c>
      <c r="AE122" s="1205"/>
      <c r="AF122" s="1206"/>
      <c r="AG122" s="1207"/>
      <c r="AH122" s="2682"/>
      <c r="AI122" s="2683"/>
      <c r="AJ122" s="2683"/>
      <c r="AK122" s="2683"/>
      <c r="AL122" s="2683"/>
      <c r="AM122" s="2683"/>
      <c r="AN122" s="2683"/>
      <c r="AO122" s="2683"/>
      <c r="AP122" s="2684"/>
      <c r="AQ122" s="408"/>
      <c r="AR122" s="2680">
        <f t="shared" si="154"/>
        <v>0</v>
      </c>
      <c r="AS122" s="2681"/>
      <c r="AT122" s="456">
        <f>+AT100</f>
        <v>0</v>
      </c>
      <c r="AU122" s="457">
        <f t="shared" ref="AU122:AU123" si="190">AB122</f>
        <v>2</v>
      </c>
      <c r="AV122" s="385">
        <v>0</v>
      </c>
      <c r="AW122" s="459">
        <f t="shared" si="184"/>
        <v>0</v>
      </c>
      <c r="AX122" s="1205"/>
      <c r="AY122" s="1206"/>
      <c r="AZ122" s="1207"/>
      <c r="BA122" s="2682"/>
      <c r="BB122" s="2683"/>
      <c r="BC122" s="2683"/>
      <c r="BD122" s="2683"/>
      <c r="BE122" s="2683"/>
      <c r="BF122" s="2683"/>
      <c r="BG122" s="2683"/>
      <c r="BH122" s="2683"/>
      <c r="BI122" s="2684"/>
      <c r="BJ122" s="408"/>
      <c r="BK122" s="2680">
        <f t="shared" si="155"/>
        <v>0</v>
      </c>
      <c r="BL122" s="2681"/>
      <c r="BM122" s="456">
        <f>+BM100</f>
        <v>0</v>
      </c>
      <c r="BN122" s="457">
        <f t="shared" ref="BN122:BN123" si="191">AU122</f>
        <v>2</v>
      </c>
      <c r="BO122" s="385">
        <v>0</v>
      </c>
      <c r="BP122" s="459">
        <f t="shared" si="185"/>
        <v>0</v>
      </c>
      <c r="BQ122" s="1205"/>
      <c r="BR122" s="1206"/>
      <c r="BS122" s="1207"/>
      <c r="BT122" s="2682"/>
      <c r="BU122" s="2683"/>
      <c r="BV122" s="2683"/>
      <c r="BW122" s="2683"/>
      <c r="BX122" s="2683"/>
      <c r="BY122" s="2683"/>
      <c r="BZ122" s="2683"/>
      <c r="CA122" s="2683"/>
      <c r="CB122" s="2684"/>
      <c r="CC122" s="408"/>
      <c r="CD122" s="2670"/>
      <c r="CE122" s="2670"/>
      <c r="CF122" s="1142"/>
      <c r="CG122" s="1143"/>
      <c r="CH122" s="1149"/>
      <c r="CI122" s="1145"/>
      <c r="CJ122" s="1146"/>
      <c r="CK122" s="1146"/>
      <c r="CL122" s="1146"/>
      <c r="CM122" s="2671"/>
      <c r="CN122" s="2671"/>
      <c r="CO122" s="2671"/>
      <c r="CP122" s="2671"/>
      <c r="CQ122" s="2671"/>
      <c r="CR122" s="2671"/>
      <c r="CS122" s="2671"/>
      <c r="CT122" s="2671"/>
      <c r="CU122" s="2671"/>
      <c r="CV122" s="408"/>
      <c r="CW122" s="2670"/>
      <c r="CX122" s="2670"/>
      <c r="CY122" s="1142"/>
      <c r="CZ122" s="1143"/>
      <c r="DA122" s="1149"/>
      <c r="DB122" s="1145"/>
      <c r="DC122" s="1146"/>
      <c r="DD122" s="1146"/>
      <c r="DE122" s="1146"/>
      <c r="DF122" s="2671"/>
      <c r="DG122" s="2671"/>
      <c r="DH122" s="2671"/>
      <c r="DI122" s="2671"/>
      <c r="DJ122" s="2671"/>
      <c r="DK122" s="2671"/>
      <c r="DL122" s="2671"/>
      <c r="DM122" s="2671"/>
      <c r="DN122" s="2671"/>
      <c r="DO122" s="408"/>
    </row>
    <row r="123" spans="1:119" ht="0.6" hidden="1" customHeight="1" thickTop="1" thickBot="1" x14ac:dyDescent="0.25">
      <c r="A123" s="408"/>
      <c r="B123" s="2664"/>
      <c r="C123" s="2665"/>
      <c r="D123" s="2665"/>
      <c r="E123" s="2666"/>
      <c r="F123" s="2685"/>
      <c r="G123" s="2686"/>
      <c r="H123" s="456"/>
      <c r="I123" s="457">
        <f>+CRONOGRAMA!E73+CRONOGRAMA!I73+CRONOGRAMA!M73</f>
        <v>1000</v>
      </c>
      <c r="J123" s="385"/>
      <c r="K123" s="459"/>
      <c r="L123" s="1208"/>
      <c r="M123" s="1209"/>
      <c r="N123" s="1210"/>
      <c r="O123" s="2687"/>
      <c r="P123" s="2688"/>
      <c r="Q123" s="2688"/>
      <c r="R123" s="2688"/>
      <c r="S123" s="2688"/>
      <c r="T123" s="2688"/>
      <c r="U123" s="2688"/>
      <c r="V123" s="2688"/>
      <c r="W123" s="2689"/>
      <c r="X123" s="408"/>
      <c r="Y123" s="2685">
        <f t="shared" si="153"/>
        <v>0</v>
      </c>
      <c r="Z123" s="2686"/>
      <c r="AA123" s="456">
        <f>+AA101</f>
        <v>0</v>
      </c>
      <c r="AB123" s="457">
        <f t="shared" si="189"/>
        <v>1000</v>
      </c>
      <c r="AC123" s="385">
        <v>0</v>
      </c>
      <c r="AD123" s="459">
        <f t="shared" si="183"/>
        <v>0</v>
      </c>
      <c r="AE123" s="1208"/>
      <c r="AF123" s="1209"/>
      <c r="AG123" s="1210"/>
      <c r="AH123" s="2687"/>
      <c r="AI123" s="2688"/>
      <c r="AJ123" s="2688"/>
      <c r="AK123" s="2688"/>
      <c r="AL123" s="2688"/>
      <c r="AM123" s="2688"/>
      <c r="AN123" s="2688"/>
      <c r="AO123" s="2688"/>
      <c r="AP123" s="2689"/>
      <c r="AQ123" s="408"/>
      <c r="AR123" s="2685">
        <f t="shared" si="154"/>
        <v>0</v>
      </c>
      <c r="AS123" s="2686"/>
      <c r="AT123" s="456">
        <f>+AT101</f>
        <v>0</v>
      </c>
      <c r="AU123" s="457">
        <f t="shared" si="190"/>
        <v>1000</v>
      </c>
      <c r="AV123" s="385">
        <v>0</v>
      </c>
      <c r="AW123" s="459">
        <f t="shared" si="184"/>
        <v>0</v>
      </c>
      <c r="AX123" s="1208"/>
      <c r="AY123" s="1209"/>
      <c r="AZ123" s="1210"/>
      <c r="BA123" s="2687"/>
      <c r="BB123" s="2688"/>
      <c r="BC123" s="2688"/>
      <c r="BD123" s="2688"/>
      <c r="BE123" s="2688"/>
      <c r="BF123" s="2688"/>
      <c r="BG123" s="2688"/>
      <c r="BH123" s="2688"/>
      <c r="BI123" s="2689"/>
      <c r="BJ123" s="408"/>
      <c r="BK123" s="2685">
        <f t="shared" si="155"/>
        <v>0</v>
      </c>
      <c r="BL123" s="2686"/>
      <c r="BM123" s="456">
        <f>+BM101</f>
        <v>0</v>
      </c>
      <c r="BN123" s="457">
        <f t="shared" si="191"/>
        <v>1000</v>
      </c>
      <c r="BO123" s="385">
        <v>0</v>
      </c>
      <c r="BP123" s="459">
        <f t="shared" si="185"/>
        <v>0</v>
      </c>
      <c r="BQ123" s="1208"/>
      <c r="BR123" s="1209"/>
      <c r="BS123" s="1210"/>
      <c r="BT123" s="2687"/>
      <c r="BU123" s="2688"/>
      <c r="BV123" s="2688"/>
      <c r="BW123" s="2688"/>
      <c r="BX123" s="2688"/>
      <c r="BY123" s="2688"/>
      <c r="BZ123" s="2688"/>
      <c r="CA123" s="2688"/>
      <c r="CB123" s="2689"/>
      <c r="CC123" s="408"/>
      <c r="CD123" s="2670"/>
      <c r="CE123" s="2670"/>
      <c r="CF123" s="1142"/>
      <c r="CG123" s="1143"/>
      <c r="CH123" s="1149"/>
      <c r="CI123" s="1145"/>
      <c r="CJ123" s="1146"/>
      <c r="CK123" s="1146"/>
      <c r="CL123" s="1146"/>
      <c r="CM123" s="2671"/>
      <c r="CN123" s="2671"/>
      <c r="CO123" s="2671"/>
      <c r="CP123" s="2671"/>
      <c r="CQ123" s="2671"/>
      <c r="CR123" s="2671"/>
      <c r="CS123" s="2671"/>
      <c r="CT123" s="2671"/>
      <c r="CU123" s="2671"/>
      <c r="CV123" s="408"/>
      <c r="CW123" s="2670"/>
      <c r="CX123" s="2670"/>
      <c r="CY123" s="1142"/>
      <c r="CZ123" s="1143"/>
      <c r="DA123" s="1149"/>
      <c r="DB123" s="1145"/>
      <c r="DC123" s="1146"/>
      <c r="DD123" s="1146"/>
      <c r="DE123" s="1146"/>
      <c r="DF123" s="2671"/>
      <c r="DG123" s="2671"/>
      <c r="DH123" s="2671"/>
      <c r="DI123" s="2671"/>
      <c r="DJ123" s="2671"/>
      <c r="DK123" s="2671"/>
      <c r="DL123" s="2671"/>
      <c r="DM123" s="2671"/>
      <c r="DN123" s="2671"/>
      <c r="DO123" s="408"/>
    </row>
    <row r="124" spans="1:119" ht="27.75" hidden="1" customHeight="1" thickTop="1" thickBot="1" x14ac:dyDescent="0.25">
      <c r="A124" s="408"/>
      <c r="B124" s="2667"/>
      <c r="C124" s="2668"/>
      <c r="D124" s="2668"/>
      <c r="E124" s="2669"/>
      <c r="F124" s="2697" t="s">
        <v>1169</v>
      </c>
      <c r="G124" s="2698"/>
      <c r="H124" s="2699" t="str">
        <f>+F103</f>
        <v>Establecimiento de cobertura arbórea mediante Sistemas Agroforestales / Silvopastoriles (SAF/SSP)</v>
      </c>
      <c r="I124" s="2699"/>
      <c r="J124" s="2699"/>
      <c r="K124" s="2700"/>
      <c r="L124" s="622">
        <f>K252/N252</f>
        <v>1</v>
      </c>
      <c r="M124" s="623">
        <f>L252/N252</f>
        <v>0</v>
      </c>
      <c r="N124" s="624">
        <f>M252/N252</f>
        <v>0</v>
      </c>
      <c r="O124" s="2708"/>
      <c r="P124" s="2709"/>
      <c r="Q124" s="2709"/>
      <c r="R124" s="2709"/>
      <c r="S124" s="2709"/>
      <c r="T124" s="2709"/>
      <c r="U124" s="2709"/>
      <c r="V124" s="2709"/>
      <c r="W124" s="2710"/>
      <c r="X124" s="408"/>
      <c r="Y124" s="2697" t="s">
        <v>1169</v>
      </c>
      <c r="Z124" s="2698"/>
      <c r="AA124" s="2699" t="str">
        <f>+Y103</f>
        <v>Establecimiento de cobertura arbórea mediante Sistemas Agroforestales / Silvopastoriles (SAF/SSP)</v>
      </c>
      <c r="AB124" s="2699"/>
      <c r="AC124" s="2699"/>
      <c r="AD124" s="2700"/>
      <c r="AE124" s="622">
        <f>AD252/AG252</f>
        <v>1</v>
      </c>
      <c r="AF124" s="623">
        <f>AE252/AG252</f>
        <v>0</v>
      </c>
      <c r="AG124" s="624">
        <f>AF252/AG252</f>
        <v>0</v>
      </c>
      <c r="AH124" s="2708"/>
      <c r="AI124" s="2709"/>
      <c r="AJ124" s="2709"/>
      <c r="AK124" s="2709"/>
      <c r="AL124" s="2709"/>
      <c r="AM124" s="2709"/>
      <c r="AN124" s="2709"/>
      <c r="AO124" s="2709"/>
      <c r="AP124" s="2710"/>
      <c r="AQ124" s="408"/>
      <c r="AR124" s="2697" t="s">
        <v>1169</v>
      </c>
      <c r="AS124" s="2698"/>
      <c r="AT124" s="2699" t="str">
        <f>+AR103</f>
        <v>Establecimiento de cobertura arbórea mediante Sistemas Agroforestales / Silvopastoriles (SAF/SSP)</v>
      </c>
      <c r="AU124" s="2699"/>
      <c r="AV124" s="2699"/>
      <c r="AW124" s="2700"/>
      <c r="AX124" s="622">
        <f>AW252/AZ252</f>
        <v>1</v>
      </c>
      <c r="AY124" s="623">
        <f>AX252/AZ252</f>
        <v>0</v>
      </c>
      <c r="AZ124" s="624">
        <f>AY252/AZ252</f>
        <v>0</v>
      </c>
      <c r="BA124" s="2708"/>
      <c r="BB124" s="2709"/>
      <c r="BC124" s="2709"/>
      <c r="BD124" s="2709"/>
      <c r="BE124" s="2709"/>
      <c r="BF124" s="2709"/>
      <c r="BG124" s="2709"/>
      <c r="BH124" s="2709"/>
      <c r="BI124" s="2710"/>
      <c r="BJ124" s="408"/>
      <c r="BK124" s="2697" t="s">
        <v>1169</v>
      </c>
      <c r="BL124" s="2698"/>
      <c r="BM124" s="2699" t="str">
        <f>+BK103</f>
        <v>Establecimiento de cobertura arbórea mediante Sistemas Agroforestales / Silvopastoriles (SAF/SSP)</v>
      </c>
      <c r="BN124" s="2699"/>
      <c r="BO124" s="2699"/>
      <c r="BP124" s="2700"/>
      <c r="BQ124" s="622">
        <f>BP252/BS252</f>
        <v>1</v>
      </c>
      <c r="BR124" s="623">
        <f>BQ252/BS252</f>
        <v>0</v>
      </c>
      <c r="BS124" s="624">
        <f>BR252/BS252</f>
        <v>0</v>
      </c>
      <c r="BT124" s="2708"/>
      <c r="BU124" s="2709"/>
      <c r="BV124" s="2709"/>
      <c r="BW124" s="2709"/>
      <c r="BX124" s="2709"/>
      <c r="BY124" s="2709"/>
      <c r="BZ124" s="2709"/>
      <c r="CA124" s="2709"/>
      <c r="CB124" s="2710"/>
      <c r="CC124" s="408"/>
      <c r="CD124" s="2672"/>
      <c r="CE124" s="2672"/>
      <c r="CF124" s="2673"/>
      <c r="CG124" s="2673"/>
      <c r="CH124" s="2673"/>
      <c r="CI124" s="2673"/>
      <c r="CJ124" s="1147"/>
      <c r="CK124" s="1147"/>
      <c r="CL124" s="1147"/>
      <c r="CM124" s="2674"/>
      <c r="CN124" s="2674"/>
      <c r="CO124" s="2674"/>
      <c r="CP124" s="2674"/>
      <c r="CQ124" s="2674"/>
      <c r="CR124" s="2674"/>
      <c r="CS124" s="2674"/>
      <c r="CT124" s="2674"/>
      <c r="CU124" s="2674"/>
      <c r="CV124" s="408"/>
      <c r="CW124" s="2672"/>
      <c r="CX124" s="2672"/>
      <c r="CY124" s="2673"/>
      <c r="CZ124" s="2673"/>
      <c r="DA124" s="2673"/>
      <c r="DB124" s="2673"/>
      <c r="DC124" s="1147"/>
      <c r="DD124" s="1147"/>
      <c r="DE124" s="1147"/>
      <c r="DF124" s="2674"/>
      <c r="DG124" s="2674"/>
      <c r="DH124" s="2674"/>
      <c r="DI124" s="2674"/>
      <c r="DJ124" s="2674"/>
      <c r="DK124" s="2674"/>
      <c r="DL124" s="2674"/>
      <c r="DM124" s="2674"/>
      <c r="DN124" s="2674"/>
      <c r="DO124" s="408"/>
    </row>
    <row r="125" spans="1:119" ht="12.75" hidden="1" customHeight="1" x14ac:dyDescent="0.2">
      <c r="A125" s="408"/>
      <c r="B125" s="2661" t="s">
        <v>1369</v>
      </c>
      <c r="C125" s="2662"/>
      <c r="D125" s="2662"/>
      <c r="E125" s="2663"/>
      <c r="F125" s="2714" t="str">
        <f>OBJETIVOS!D30</f>
        <v>Cercas o Barreras Vivas (CV - BV)</v>
      </c>
      <c r="G125" s="2711"/>
      <c r="H125" s="2711"/>
      <c r="I125" s="2711"/>
      <c r="J125" s="2711"/>
      <c r="K125" s="2711"/>
      <c r="L125" s="2711"/>
      <c r="M125" s="2711"/>
      <c r="N125" s="2711"/>
      <c r="O125" s="2711"/>
      <c r="P125" s="2711"/>
      <c r="Q125" s="2711"/>
      <c r="R125" s="2711"/>
      <c r="S125" s="2711"/>
      <c r="T125" s="2711"/>
      <c r="U125" s="2711"/>
      <c r="V125" s="2711"/>
      <c r="W125" s="2712"/>
      <c r="X125" s="408"/>
      <c r="Y125" s="2714" t="str">
        <f>F125</f>
        <v>Cercas o Barreras Vivas (CV - BV)</v>
      </c>
      <c r="Z125" s="2711"/>
      <c r="AA125" s="2711"/>
      <c r="AB125" s="2711"/>
      <c r="AC125" s="2711"/>
      <c r="AD125" s="2711"/>
      <c r="AE125" s="2711"/>
      <c r="AF125" s="2711"/>
      <c r="AG125" s="2711"/>
      <c r="AH125" s="2711"/>
      <c r="AI125" s="2711"/>
      <c r="AJ125" s="2711"/>
      <c r="AK125" s="2711"/>
      <c r="AL125" s="2711"/>
      <c r="AM125" s="2711"/>
      <c r="AN125" s="2711"/>
      <c r="AO125" s="2711"/>
      <c r="AP125" s="2712"/>
      <c r="AQ125" s="408"/>
      <c r="AR125" s="2714" t="str">
        <f>Y125</f>
        <v>Cercas o Barreras Vivas (CV - BV)</v>
      </c>
      <c r="AS125" s="2711"/>
      <c r="AT125" s="2711"/>
      <c r="AU125" s="2711"/>
      <c r="AV125" s="2711"/>
      <c r="AW125" s="2711"/>
      <c r="AX125" s="2711"/>
      <c r="AY125" s="2711"/>
      <c r="AZ125" s="2711"/>
      <c r="BA125" s="2711"/>
      <c r="BB125" s="2711"/>
      <c r="BC125" s="2711"/>
      <c r="BD125" s="2711"/>
      <c r="BE125" s="2711"/>
      <c r="BF125" s="2711"/>
      <c r="BG125" s="2711"/>
      <c r="BH125" s="2711"/>
      <c r="BI125" s="2712"/>
      <c r="BJ125" s="408"/>
      <c r="BK125" s="2714" t="str">
        <f>AR125</f>
        <v>Cercas o Barreras Vivas (CV - BV)</v>
      </c>
      <c r="BL125" s="2711"/>
      <c r="BM125" s="2711"/>
      <c r="BN125" s="2711"/>
      <c r="BO125" s="2711"/>
      <c r="BP125" s="2711"/>
      <c r="BQ125" s="2711"/>
      <c r="BR125" s="2711"/>
      <c r="BS125" s="2711"/>
      <c r="BT125" s="2711"/>
      <c r="BU125" s="2711"/>
      <c r="BV125" s="2711"/>
      <c r="BW125" s="2711"/>
      <c r="BX125" s="2711"/>
      <c r="BY125" s="2711"/>
      <c r="BZ125" s="2711"/>
      <c r="CA125" s="2711"/>
      <c r="CB125" s="2712"/>
      <c r="CC125" s="408"/>
      <c r="CD125" s="2675"/>
      <c r="CE125" s="2675"/>
      <c r="CF125" s="2675"/>
      <c r="CG125" s="2675"/>
      <c r="CH125" s="2675"/>
      <c r="CI125" s="2675"/>
      <c r="CJ125" s="2675"/>
      <c r="CK125" s="2675"/>
      <c r="CL125" s="2675"/>
      <c r="CM125" s="2675"/>
      <c r="CN125" s="2675"/>
      <c r="CO125" s="2675"/>
      <c r="CP125" s="2675"/>
      <c r="CQ125" s="2675"/>
      <c r="CR125" s="2675"/>
      <c r="CS125" s="2675"/>
      <c r="CT125" s="2675"/>
      <c r="CU125" s="2675"/>
      <c r="CV125" s="408"/>
      <c r="CW125" s="2675"/>
      <c r="CX125" s="2675"/>
      <c r="CY125" s="2675"/>
      <c r="CZ125" s="2675"/>
      <c r="DA125" s="2675"/>
      <c r="DB125" s="2675"/>
      <c r="DC125" s="2675"/>
      <c r="DD125" s="2675"/>
      <c r="DE125" s="2675"/>
      <c r="DF125" s="2675"/>
      <c r="DG125" s="2675"/>
      <c r="DH125" s="2675"/>
      <c r="DI125" s="2675"/>
      <c r="DJ125" s="2675"/>
      <c r="DK125" s="2675"/>
      <c r="DL125" s="2675"/>
      <c r="DM125" s="2675"/>
      <c r="DN125" s="2675"/>
      <c r="DO125" s="408"/>
    </row>
    <row r="126" spans="1:119" ht="12.75" hidden="1" customHeight="1" x14ac:dyDescent="0.2">
      <c r="A126" s="408"/>
      <c r="B126" s="2664"/>
      <c r="C126" s="2665"/>
      <c r="D126" s="2665"/>
      <c r="E126" s="2666"/>
      <c r="F126" s="2680" t="str">
        <f t="shared" ref="F126:F130" si="192">+F104</f>
        <v>4. Limpias</v>
      </c>
      <c r="G126" s="2681"/>
      <c r="H126" s="1179" t="str">
        <f>CRONOGRAMA!C60</f>
        <v>Has</v>
      </c>
      <c r="I126" s="457">
        <f>+CRONOGRAMA!E60+CRONOGRAMA!I60+CRONOGRAMA!M60</f>
        <v>0</v>
      </c>
      <c r="J126" s="385">
        <v>0</v>
      </c>
      <c r="K126" s="459" t="e">
        <f>J126/I126</f>
        <v>#DIV/0!</v>
      </c>
      <c r="L126" s="1180" t="str">
        <f>+IF(I126=J126,"x",0)</f>
        <v>x</v>
      </c>
      <c r="M126" s="1181">
        <f>+IF(L126="x",0,IF(J126&gt;0,"x",0))</f>
        <v>0</v>
      </c>
      <c r="N126" s="1182">
        <f>+IF(L126="x",0,IF(M126="x",0,"x"))</f>
        <v>0</v>
      </c>
      <c r="O126" s="2682"/>
      <c r="P126" s="2683"/>
      <c r="Q126" s="2683"/>
      <c r="R126" s="2683"/>
      <c r="S126" s="2683"/>
      <c r="T126" s="2683"/>
      <c r="U126" s="2683"/>
      <c r="V126" s="2683"/>
      <c r="W126" s="2684"/>
      <c r="X126" s="408"/>
      <c r="Y126" s="2680" t="str">
        <f t="shared" ref="Y126:Y145" si="193">+Y104</f>
        <v>4. Limpias</v>
      </c>
      <c r="Z126" s="2681"/>
      <c r="AA126" s="1179" t="str">
        <f>+AA104</f>
        <v>Has</v>
      </c>
      <c r="AB126" s="457">
        <f>IF((I126-J126)=0,CRONOGRAMA!Q60+CRONOGRAMA!U60+CRONOGRAMA!Y60,CRONOGRAMA!Q60+CRONOGRAMA!U60+CRONOGRAMA!Y60+SEGUIMIENTO!I126-SEGUIMIENTO!J126)</f>
        <v>0</v>
      </c>
      <c r="AC126" s="385"/>
      <c r="AD126" s="459" t="e">
        <f>AC126/AB126</f>
        <v>#DIV/0!</v>
      </c>
      <c r="AE126" s="1180" t="str">
        <f>+IF(AB126=AC126,"x",0)</f>
        <v>x</v>
      </c>
      <c r="AF126" s="1181">
        <f>+IF(AE126="x",0,IF(AC126&gt;0,"x",0))</f>
        <v>0</v>
      </c>
      <c r="AG126" s="1182">
        <f>+IF(AE126="x",0,IF(AF126="x",0,"x"))</f>
        <v>0</v>
      </c>
      <c r="AH126" s="2682"/>
      <c r="AI126" s="2683"/>
      <c r="AJ126" s="2683"/>
      <c r="AK126" s="2683"/>
      <c r="AL126" s="2683"/>
      <c r="AM126" s="2683"/>
      <c r="AN126" s="2683"/>
      <c r="AO126" s="2683"/>
      <c r="AP126" s="2684"/>
      <c r="AQ126" s="408"/>
      <c r="AR126" s="2680" t="str">
        <f t="shared" ref="AR126:AR145" si="194">+AR104</f>
        <v>4. Limpias</v>
      </c>
      <c r="AS126" s="2681"/>
      <c r="AT126" s="1179" t="str">
        <f>+AT104</f>
        <v>Has</v>
      </c>
      <c r="AU126" s="457">
        <f>IF((AB126-AC126)=0,CRONOGRAMA!AC60+CRONOGRAMA!AG60+CRONOGRAMA!AK60,CRONOGRAMA!AC60+CRONOGRAMA!AG60+CRONOGRAMA!AK60+SEGUIMIENTO!AB126-SEGUIMIENTO!AC126)</f>
        <v>0</v>
      </c>
      <c r="AV126" s="385">
        <v>0</v>
      </c>
      <c r="AW126" s="459" t="e">
        <f>AV126/AU126</f>
        <v>#DIV/0!</v>
      </c>
      <c r="AX126" s="1180" t="str">
        <f>+IF(AU126=AV126,"x",0)</f>
        <v>x</v>
      </c>
      <c r="AY126" s="1181">
        <f>+IF(AX126="x",0,IF(AV126&gt;0,"x",0))</f>
        <v>0</v>
      </c>
      <c r="AZ126" s="1182">
        <f>+IF(AX126="x",0,IF(AY126="x",0,"x"))</f>
        <v>0</v>
      </c>
      <c r="BA126" s="2682"/>
      <c r="BB126" s="2683"/>
      <c r="BC126" s="2683"/>
      <c r="BD126" s="2683"/>
      <c r="BE126" s="2683"/>
      <c r="BF126" s="2683"/>
      <c r="BG126" s="2683"/>
      <c r="BH126" s="2683"/>
      <c r="BI126" s="2684"/>
      <c r="BJ126" s="408"/>
      <c r="BK126" s="2680" t="str">
        <f t="shared" ref="BK126:BK145" si="195">+BK104</f>
        <v>4. Limpias</v>
      </c>
      <c r="BL126" s="2681"/>
      <c r="BM126" s="1179" t="str">
        <f>+BM104</f>
        <v>Has</v>
      </c>
      <c r="BN126" s="457">
        <f>IF((AU126-AV126)=0,CRONOGRAMA!AO60+CRONOGRAMA!AS60+CRONOGRAMA!AW60,CRONOGRAMA!AO60+CRONOGRAMA!AS60+CRONOGRAMA!AW60+AU126-AV126)</f>
        <v>0</v>
      </c>
      <c r="BO126" s="385">
        <v>0</v>
      </c>
      <c r="BP126" s="459" t="e">
        <f>BO126/BN126</f>
        <v>#DIV/0!</v>
      </c>
      <c r="BQ126" s="1180" t="str">
        <f t="shared" ref="BQ126:BQ130" si="196">+IF(BN126=BO126,"x",0)</f>
        <v>x</v>
      </c>
      <c r="BR126" s="1181">
        <f t="shared" ref="BR126:BR130" si="197">+IF(BQ126="x",0,IF(BO126&gt;0,"x",0))</f>
        <v>0</v>
      </c>
      <c r="BS126" s="1182">
        <f t="shared" ref="BS126:BS130" si="198">+IF(BQ126="x",0,IF(BR126="x",0,"x"))</f>
        <v>0</v>
      </c>
      <c r="BT126" s="2682"/>
      <c r="BU126" s="2683"/>
      <c r="BV126" s="2683"/>
      <c r="BW126" s="2683"/>
      <c r="BX126" s="2683"/>
      <c r="BY126" s="2683"/>
      <c r="BZ126" s="2683"/>
      <c r="CA126" s="2683"/>
      <c r="CB126" s="2684"/>
      <c r="CC126" s="408"/>
      <c r="CD126" s="2670"/>
      <c r="CE126" s="2670"/>
      <c r="CF126" s="1142"/>
      <c r="CG126" s="1143"/>
      <c r="CH126" s="1149"/>
      <c r="CI126" s="1145"/>
      <c r="CJ126" s="1146"/>
      <c r="CK126" s="1146"/>
      <c r="CL126" s="1146"/>
      <c r="CM126" s="2671"/>
      <c r="CN126" s="2671"/>
      <c r="CO126" s="2671"/>
      <c r="CP126" s="2671"/>
      <c r="CQ126" s="2671"/>
      <c r="CR126" s="2671"/>
      <c r="CS126" s="2671"/>
      <c r="CT126" s="2671"/>
      <c r="CU126" s="2671"/>
      <c r="CV126" s="408"/>
      <c r="CW126" s="2670"/>
      <c r="CX126" s="2670"/>
      <c r="CY126" s="1142"/>
      <c r="CZ126" s="1143"/>
      <c r="DA126" s="1149"/>
      <c r="DB126" s="1145"/>
      <c r="DC126" s="1146"/>
      <c r="DD126" s="1146"/>
      <c r="DE126" s="1146"/>
      <c r="DF126" s="2671"/>
      <c r="DG126" s="2671"/>
      <c r="DH126" s="2671"/>
      <c r="DI126" s="2671"/>
      <c r="DJ126" s="2671"/>
      <c r="DK126" s="2671"/>
      <c r="DL126" s="2671"/>
      <c r="DM126" s="2671"/>
      <c r="DN126" s="2671"/>
      <c r="DO126" s="408"/>
    </row>
    <row r="127" spans="1:119" ht="12.75" hidden="1" customHeight="1" x14ac:dyDescent="0.2">
      <c r="A127" s="408"/>
      <c r="B127" s="2664"/>
      <c r="C127" s="2665"/>
      <c r="D127" s="2665"/>
      <c r="E127" s="2666"/>
      <c r="F127" s="2680" t="str">
        <f t="shared" si="192"/>
        <v>5. Plateo</v>
      </c>
      <c r="G127" s="2681"/>
      <c r="H127" s="1179" t="str">
        <f>CRONOGRAMA!C61</f>
        <v>Has</v>
      </c>
      <c r="I127" s="457">
        <f>+CRONOGRAMA!E61+CRONOGRAMA!I61+CRONOGRAMA!M61</f>
        <v>0</v>
      </c>
      <c r="J127" s="385">
        <v>0</v>
      </c>
      <c r="K127" s="459" t="e">
        <f t="shared" ref="K127:K130" si="199">J127/I127</f>
        <v>#DIV/0!</v>
      </c>
      <c r="L127" s="1180" t="str">
        <f t="shared" ref="L127:L130" si="200">+IF(I127=J127,"x",0)</f>
        <v>x</v>
      </c>
      <c r="M127" s="1181">
        <f t="shared" ref="M127:M130" si="201">+IF(L127="x",0,IF(J127&gt;0,"x",0))</f>
        <v>0</v>
      </c>
      <c r="N127" s="1182">
        <f t="shared" ref="N127:N130" si="202">+IF(L127="x",0,IF(M127="x",0,"x"))</f>
        <v>0</v>
      </c>
      <c r="O127" s="2682"/>
      <c r="P127" s="2683"/>
      <c r="Q127" s="2683"/>
      <c r="R127" s="2683"/>
      <c r="S127" s="2683"/>
      <c r="T127" s="2683"/>
      <c r="U127" s="2683"/>
      <c r="V127" s="2683"/>
      <c r="W127" s="2684"/>
      <c r="X127" s="408"/>
      <c r="Y127" s="2680" t="str">
        <f t="shared" si="193"/>
        <v>5. Plateo</v>
      </c>
      <c r="Z127" s="2681"/>
      <c r="AA127" s="1179" t="str">
        <f t="shared" ref="AA127:AA130" si="203">+AA105</f>
        <v>Has</v>
      </c>
      <c r="AB127" s="457">
        <f>IF((I127-J127)=0,CRONOGRAMA!Q61+CRONOGRAMA!U61+CRONOGRAMA!Y61,CRONOGRAMA!Q61+CRONOGRAMA!U61+CRONOGRAMA!Y61+SEGUIMIENTO!I127-SEGUIMIENTO!J127)</f>
        <v>0</v>
      </c>
      <c r="AC127" s="385">
        <v>0</v>
      </c>
      <c r="AD127" s="459" t="e">
        <f t="shared" ref="AD127:AD135" si="204">AC127/AB127</f>
        <v>#DIV/0!</v>
      </c>
      <c r="AE127" s="1180" t="str">
        <f t="shared" ref="AE127:AE130" si="205">+IF(AB127=AC127,"x",0)</f>
        <v>x</v>
      </c>
      <c r="AF127" s="1181">
        <f t="shared" ref="AF127:AF130" si="206">+IF(AE127="x",0,IF(AC127&gt;0,"x",0))</f>
        <v>0</v>
      </c>
      <c r="AG127" s="1182">
        <f t="shared" ref="AG127:AG130" si="207">+IF(AE127="x",0,IF(AF127="x",0,"x"))</f>
        <v>0</v>
      </c>
      <c r="AH127" s="2682"/>
      <c r="AI127" s="2683"/>
      <c r="AJ127" s="2683"/>
      <c r="AK127" s="2683"/>
      <c r="AL127" s="2683"/>
      <c r="AM127" s="2683"/>
      <c r="AN127" s="2683"/>
      <c r="AO127" s="2683"/>
      <c r="AP127" s="2684"/>
      <c r="AQ127" s="408"/>
      <c r="AR127" s="2680" t="str">
        <f t="shared" si="194"/>
        <v>5. Plateo</v>
      </c>
      <c r="AS127" s="2681"/>
      <c r="AT127" s="1179" t="str">
        <f t="shared" ref="AT127:AT130" si="208">+AT105</f>
        <v>Has</v>
      </c>
      <c r="AU127" s="457">
        <f>IF((AB127-AC127)=0,CRONOGRAMA!AC61+CRONOGRAMA!AG61+CRONOGRAMA!AK61,CRONOGRAMA!AC61+CRONOGRAMA!AG61+CRONOGRAMA!AK61+SEGUIMIENTO!AB127-SEGUIMIENTO!AC127)</f>
        <v>0</v>
      </c>
      <c r="AV127" s="385">
        <v>0</v>
      </c>
      <c r="AW127" s="459" t="e">
        <f t="shared" ref="AW127:AW135" si="209">AV127/AU127</f>
        <v>#DIV/0!</v>
      </c>
      <c r="AX127" s="1180" t="str">
        <f t="shared" ref="AX127:AX130" si="210">+IF(AU127=AV127,"x",0)</f>
        <v>x</v>
      </c>
      <c r="AY127" s="1181">
        <f t="shared" ref="AY127:AY130" si="211">+IF(AX127="x",0,IF(AV127&gt;0,"x",0))</f>
        <v>0</v>
      </c>
      <c r="AZ127" s="1182">
        <f t="shared" ref="AZ127:AZ130" si="212">+IF(AX127="x",0,IF(AY127="x",0,"x"))</f>
        <v>0</v>
      </c>
      <c r="BA127" s="2682"/>
      <c r="BB127" s="2683"/>
      <c r="BC127" s="2683"/>
      <c r="BD127" s="2683"/>
      <c r="BE127" s="2683"/>
      <c r="BF127" s="2683"/>
      <c r="BG127" s="2683"/>
      <c r="BH127" s="2683"/>
      <c r="BI127" s="2684"/>
      <c r="BJ127" s="408"/>
      <c r="BK127" s="2680" t="str">
        <f t="shared" si="195"/>
        <v>5. Plateo</v>
      </c>
      <c r="BL127" s="2681"/>
      <c r="BM127" s="1179" t="str">
        <f>+BM105</f>
        <v>Has</v>
      </c>
      <c r="BN127" s="457">
        <f>IF((AU127-AV127)=0,CRONOGRAMA!AO61+CRONOGRAMA!AS61+CRONOGRAMA!AW61,CRONOGRAMA!AO61+CRONOGRAMA!AS61+CRONOGRAMA!AW61+AU127-AV127)</f>
        <v>0</v>
      </c>
      <c r="BO127" s="385">
        <v>0</v>
      </c>
      <c r="BP127" s="459" t="e">
        <f t="shared" ref="BP127:BP135" si="213">BO127/BN127</f>
        <v>#DIV/0!</v>
      </c>
      <c r="BQ127" s="1180" t="str">
        <f t="shared" si="196"/>
        <v>x</v>
      </c>
      <c r="BR127" s="1181">
        <f t="shared" si="197"/>
        <v>0</v>
      </c>
      <c r="BS127" s="1182">
        <f t="shared" si="198"/>
        <v>0</v>
      </c>
      <c r="BT127" s="2682"/>
      <c r="BU127" s="2683"/>
      <c r="BV127" s="2683"/>
      <c r="BW127" s="2683"/>
      <c r="BX127" s="2683"/>
      <c r="BY127" s="2683"/>
      <c r="BZ127" s="2683"/>
      <c r="CA127" s="2683"/>
      <c r="CB127" s="2684"/>
      <c r="CC127" s="408"/>
      <c r="CD127" s="2670"/>
      <c r="CE127" s="2670"/>
      <c r="CF127" s="1142"/>
      <c r="CG127" s="1143"/>
      <c r="CH127" s="1149"/>
      <c r="CI127" s="1145"/>
      <c r="CJ127" s="1146"/>
      <c r="CK127" s="1146"/>
      <c r="CL127" s="1146"/>
      <c r="CM127" s="2671"/>
      <c r="CN127" s="2671"/>
      <c r="CO127" s="2671"/>
      <c r="CP127" s="2671"/>
      <c r="CQ127" s="2671"/>
      <c r="CR127" s="2671"/>
      <c r="CS127" s="2671"/>
      <c r="CT127" s="2671"/>
      <c r="CU127" s="2671"/>
      <c r="CV127" s="408"/>
      <c r="CW127" s="2670"/>
      <c r="CX127" s="2670"/>
      <c r="CY127" s="1142"/>
      <c r="CZ127" s="1143"/>
      <c r="DA127" s="1149"/>
      <c r="DB127" s="1145"/>
      <c r="DC127" s="1146"/>
      <c r="DD127" s="1146"/>
      <c r="DE127" s="1146"/>
      <c r="DF127" s="2671"/>
      <c r="DG127" s="2671"/>
      <c r="DH127" s="2671"/>
      <c r="DI127" s="2671"/>
      <c r="DJ127" s="2671"/>
      <c r="DK127" s="2671"/>
      <c r="DL127" s="2671"/>
      <c r="DM127" s="2671"/>
      <c r="DN127" s="2671"/>
      <c r="DO127" s="408"/>
    </row>
    <row r="128" spans="1:119" ht="12.75" hidden="1" customHeight="1" x14ac:dyDescent="0.2">
      <c r="A128" s="408"/>
      <c r="B128" s="2664"/>
      <c r="C128" s="2665"/>
      <c r="D128" s="2665"/>
      <c r="E128" s="2666"/>
      <c r="F128" s="2680" t="str">
        <f t="shared" si="192"/>
        <v>6. Fertilización y control fitosanitario</v>
      </c>
      <c r="G128" s="2681"/>
      <c r="H128" s="1179" t="str">
        <f>CRONOGRAMA!C62</f>
        <v>Has</v>
      </c>
      <c r="I128" s="457">
        <f>+CRONOGRAMA!E62+CRONOGRAMA!I62+CRONOGRAMA!M62</f>
        <v>0</v>
      </c>
      <c r="J128" s="385">
        <v>0</v>
      </c>
      <c r="K128" s="459" t="e">
        <f t="shared" si="199"/>
        <v>#DIV/0!</v>
      </c>
      <c r="L128" s="1180" t="str">
        <f t="shared" si="200"/>
        <v>x</v>
      </c>
      <c r="M128" s="1181">
        <f t="shared" si="201"/>
        <v>0</v>
      </c>
      <c r="N128" s="1182">
        <f t="shared" si="202"/>
        <v>0</v>
      </c>
      <c r="O128" s="2682"/>
      <c r="P128" s="2683"/>
      <c r="Q128" s="2683"/>
      <c r="R128" s="2683"/>
      <c r="S128" s="2683"/>
      <c r="T128" s="2683"/>
      <c r="U128" s="2683"/>
      <c r="V128" s="2683"/>
      <c r="W128" s="2684"/>
      <c r="X128" s="408"/>
      <c r="Y128" s="2680" t="str">
        <f t="shared" si="193"/>
        <v>6. Fertilización y control fitosanitario</v>
      </c>
      <c r="Z128" s="2681"/>
      <c r="AA128" s="1179" t="str">
        <f t="shared" si="203"/>
        <v>Has</v>
      </c>
      <c r="AB128" s="457">
        <f>IF((I128-J128)=0,CRONOGRAMA!Q62+CRONOGRAMA!U62+CRONOGRAMA!Y62,CRONOGRAMA!Q62+CRONOGRAMA!U62+CRONOGRAMA!Y62+SEGUIMIENTO!I128-SEGUIMIENTO!J128)</f>
        <v>0</v>
      </c>
      <c r="AC128" s="385">
        <v>0</v>
      </c>
      <c r="AD128" s="459" t="e">
        <f t="shared" si="204"/>
        <v>#DIV/0!</v>
      </c>
      <c r="AE128" s="1180" t="str">
        <f t="shared" si="205"/>
        <v>x</v>
      </c>
      <c r="AF128" s="1181">
        <f t="shared" si="206"/>
        <v>0</v>
      </c>
      <c r="AG128" s="1182">
        <f t="shared" si="207"/>
        <v>0</v>
      </c>
      <c r="AH128" s="2682"/>
      <c r="AI128" s="2683"/>
      <c r="AJ128" s="2683"/>
      <c r="AK128" s="2683"/>
      <c r="AL128" s="2683"/>
      <c r="AM128" s="2683"/>
      <c r="AN128" s="2683"/>
      <c r="AO128" s="2683"/>
      <c r="AP128" s="2684"/>
      <c r="AQ128" s="408"/>
      <c r="AR128" s="2680" t="str">
        <f t="shared" si="194"/>
        <v>6. Fertilización y control fitosanitario</v>
      </c>
      <c r="AS128" s="2681"/>
      <c r="AT128" s="1179" t="str">
        <f t="shared" si="208"/>
        <v>Has</v>
      </c>
      <c r="AU128" s="457">
        <f>IF((AB128-AC128)=0,CRONOGRAMA!AC62+CRONOGRAMA!AG62+CRONOGRAMA!AK62,CRONOGRAMA!AC62+CRONOGRAMA!AG62+CRONOGRAMA!AK62+SEGUIMIENTO!AB128-SEGUIMIENTO!AC128)</f>
        <v>0</v>
      </c>
      <c r="AV128" s="385">
        <v>0</v>
      </c>
      <c r="AW128" s="459" t="e">
        <f t="shared" si="209"/>
        <v>#DIV/0!</v>
      </c>
      <c r="AX128" s="1180" t="str">
        <f t="shared" si="210"/>
        <v>x</v>
      </c>
      <c r="AY128" s="1181">
        <f t="shared" si="211"/>
        <v>0</v>
      </c>
      <c r="AZ128" s="1182">
        <f t="shared" si="212"/>
        <v>0</v>
      </c>
      <c r="BA128" s="2682"/>
      <c r="BB128" s="2683"/>
      <c r="BC128" s="2683"/>
      <c r="BD128" s="2683"/>
      <c r="BE128" s="2683"/>
      <c r="BF128" s="2683"/>
      <c r="BG128" s="2683"/>
      <c r="BH128" s="2683"/>
      <c r="BI128" s="2684"/>
      <c r="BJ128" s="408"/>
      <c r="BK128" s="2680" t="str">
        <f t="shared" si="195"/>
        <v>6. Fertilización y control fitosanitario</v>
      </c>
      <c r="BL128" s="2681"/>
      <c r="BM128" s="1179" t="str">
        <f t="shared" ref="BM128:BM130" si="214">+BM106</f>
        <v>Has</v>
      </c>
      <c r="BN128" s="457">
        <f>IF((AU128-AV128)=0,CRONOGRAMA!AO62+CRONOGRAMA!AS62+CRONOGRAMA!AW62,CRONOGRAMA!AO62+CRONOGRAMA!AS62+CRONOGRAMA!AW62+AU128-AV128)</f>
        <v>0</v>
      </c>
      <c r="BO128" s="385">
        <v>0</v>
      </c>
      <c r="BP128" s="459" t="e">
        <f t="shared" si="213"/>
        <v>#DIV/0!</v>
      </c>
      <c r="BQ128" s="1180" t="str">
        <f t="shared" si="196"/>
        <v>x</v>
      </c>
      <c r="BR128" s="1181">
        <f t="shared" si="197"/>
        <v>0</v>
      </c>
      <c r="BS128" s="1182">
        <f t="shared" si="198"/>
        <v>0</v>
      </c>
      <c r="BT128" s="2682"/>
      <c r="BU128" s="2683"/>
      <c r="BV128" s="2683"/>
      <c r="BW128" s="2683"/>
      <c r="BX128" s="2683"/>
      <c r="BY128" s="2683"/>
      <c r="BZ128" s="2683"/>
      <c r="CA128" s="2683"/>
      <c r="CB128" s="2684"/>
      <c r="CC128" s="408"/>
      <c r="CD128" s="2670"/>
      <c r="CE128" s="2670"/>
      <c r="CF128" s="1142"/>
      <c r="CG128" s="1143"/>
      <c r="CH128" s="1149"/>
      <c r="CI128" s="1145"/>
      <c r="CJ128" s="1146"/>
      <c r="CK128" s="1146"/>
      <c r="CL128" s="1146"/>
      <c r="CM128" s="2671"/>
      <c r="CN128" s="2671"/>
      <c r="CO128" s="2671"/>
      <c r="CP128" s="2671"/>
      <c r="CQ128" s="2671"/>
      <c r="CR128" s="2671"/>
      <c r="CS128" s="2671"/>
      <c r="CT128" s="2671"/>
      <c r="CU128" s="2671"/>
      <c r="CV128" s="408"/>
      <c r="CW128" s="2670"/>
      <c r="CX128" s="2670"/>
      <c r="CY128" s="1142"/>
      <c r="CZ128" s="1143"/>
      <c r="DA128" s="1149"/>
      <c r="DB128" s="1145"/>
      <c r="DC128" s="1146"/>
      <c r="DD128" s="1146"/>
      <c r="DE128" s="1146"/>
      <c r="DF128" s="2671"/>
      <c r="DG128" s="2671"/>
      <c r="DH128" s="2671"/>
      <c r="DI128" s="2671"/>
      <c r="DJ128" s="2671"/>
      <c r="DK128" s="2671"/>
      <c r="DL128" s="2671"/>
      <c r="DM128" s="2671"/>
      <c r="DN128" s="2671"/>
      <c r="DO128" s="408"/>
    </row>
    <row r="129" spans="1:119" ht="12.75" hidden="1" customHeight="1" x14ac:dyDescent="0.2">
      <c r="A129" s="408"/>
      <c r="B129" s="2664"/>
      <c r="C129" s="2665"/>
      <c r="D129" s="2665"/>
      <c r="E129" s="2666"/>
      <c r="F129" s="2680" t="str">
        <f t="shared" si="192"/>
        <v>7. Reposición (material vegetal)</v>
      </c>
      <c r="G129" s="2681"/>
      <c r="H129" s="1179" t="str">
        <f>CRONOGRAMA!C63</f>
        <v>Plántulas</v>
      </c>
      <c r="I129" s="457">
        <f>+CRONOGRAMA!E63+CRONOGRAMA!I63+CRONOGRAMA!M63</f>
        <v>0</v>
      </c>
      <c r="J129" s="385">
        <v>0</v>
      </c>
      <c r="K129" s="459" t="e">
        <f t="shared" si="199"/>
        <v>#DIV/0!</v>
      </c>
      <c r="L129" s="1180" t="str">
        <f t="shared" si="200"/>
        <v>x</v>
      </c>
      <c r="M129" s="1181">
        <f t="shared" si="201"/>
        <v>0</v>
      </c>
      <c r="N129" s="1182">
        <f t="shared" si="202"/>
        <v>0</v>
      </c>
      <c r="O129" s="2682"/>
      <c r="P129" s="2683"/>
      <c r="Q129" s="2683"/>
      <c r="R129" s="2683"/>
      <c r="S129" s="2683"/>
      <c r="T129" s="2683"/>
      <c r="U129" s="2683"/>
      <c r="V129" s="2683"/>
      <c r="W129" s="2684"/>
      <c r="X129" s="408"/>
      <c r="Y129" s="2680" t="str">
        <f t="shared" si="193"/>
        <v>7. Reposición (material vegetal)</v>
      </c>
      <c r="Z129" s="2681"/>
      <c r="AA129" s="1179" t="str">
        <f t="shared" si="203"/>
        <v>Plántulas</v>
      </c>
      <c r="AB129" s="457">
        <f>IF((I129-J129)=0,CRONOGRAMA!Q63+CRONOGRAMA!U63+CRONOGRAMA!Y63,CRONOGRAMA!Q63+CRONOGRAMA!U63+CRONOGRAMA!Y63+SEGUIMIENTO!I129-SEGUIMIENTO!J129)</f>
        <v>0</v>
      </c>
      <c r="AC129" s="385">
        <v>0</v>
      </c>
      <c r="AD129" s="459" t="e">
        <f t="shared" si="204"/>
        <v>#DIV/0!</v>
      </c>
      <c r="AE129" s="1180" t="str">
        <f t="shared" si="205"/>
        <v>x</v>
      </c>
      <c r="AF129" s="1181">
        <f t="shared" si="206"/>
        <v>0</v>
      </c>
      <c r="AG129" s="1182">
        <f t="shared" si="207"/>
        <v>0</v>
      </c>
      <c r="AH129" s="2682"/>
      <c r="AI129" s="2683"/>
      <c r="AJ129" s="2683"/>
      <c r="AK129" s="2683"/>
      <c r="AL129" s="2683"/>
      <c r="AM129" s="2683"/>
      <c r="AN129" s="2683"/>
      <c r="AO129" s="2683"/>
      <c r="AP129" s="2684"/>
      <c r="AQ129" s="408"/>
      <c r="AR129" s="2680" t="str">
        <f t="shared" si="194"/>
        <v>7. Reposición (material vegetal)</v>
      </c>
      <c r="AS129" s="2681"/>
      <c r="AT129" s="1179" t="str">
        <f t="shared" si="208"/>
        <v>Plántulas</v>
      </c>
      <c r="AU129" s="457">
        <f>IF((AB129-AC129)=0,CRONOGRAMA!AC63+CRONOGRAMA!AG63+CRONOGRAMA!AK63,CRONOGRAMA!AC63+CRONOGRAMA!AG63+CRONOGRAMA!AK63+SEGUIMIENTO!AB129-SEGUIMIENTO!AC129)</f>
        <v>0</v>
      </c>
      <c r="AV129" s="385">
        <v>0</v>
      </c>
      <c r="AW129" s="459" t="e">
        <f t="shared" si="209"/>
        <v>#DIV/0!</v>
      </c>
      <c r="AX129" s="1180" t="str">
        <f t="shared" si="210"/>
        <v>x</v>
      </c>
      <c r="AY129" s="1181">
        <f t="shared" si="211"/>
        <v>0</v>
      </c>
      <c r="AZ129" s="1182">
        <f t="shared" si="212"/>
        <v>0</v>
      </c>
      <c r="BA129" s="2682"/>
      <c r="BB129" s="2683"/>
      <c r="BC129" s="2683"/>
      <c r="BD129" s="2683"/>
      <c r="BE129" s="2683"/>
      <c r="BF129" s="2683"/>
      <c r="BG129" s="2683"/>
      <c r="BH129" s="2683"/>
      <c r="BI129" s="2684"/>
      <c r="BJ129" s="408"/>
      <c r="BK129" s="2680" t="str">
        <f t="shared" si="195"/>
        <v>7. Reposición (material vegetal)</v>
      </c>
      <c r="BL129" s="2681"/>
      <c r="BM129" s="1179" t="str">
        <f t="shared" si="214"/>
        <v>Plántulas</v>
      </c>
      <c r="BN129" s="457">
        <f>IF((AU129-AV129)=0,CRONOGRAMA!AO63+CRONOGRAMA!AS63+CRONOGRAMA!AW63,CRONOGRAMA!AO63+CRONOGRAMA!AS63+CRONOGRAMA!AW63+AU129-AV129)</f>
        <v>0</v>
      </c>
      <c r="BO129" s="385">
        <v>0</v>
      </c>
      <c r="BP129" s="459" t="e">
        <f t="shared" si="213"/>
        <v>#DIV/0!</v>
      </c>
      <c r="BQ129" s="1180" t="str">
        <f t="shared" si="196"/>
        <v>x</v>
      </c>
      <c r="BR129" s="1181">
        <f t="shared" si="197"/>
        <v>0</v>
      </c>
      <c r="BS129" s="1182">
        <f t="shared" si="198"/>
        <v>0</v>
      </c>
      <c r="BT129" s="2682"/>
      <c r="BU129" s="2683"/>
      <c r="BV129" s="2683"/>
      <c r="BW129" s="2683"/>
      <c r="BX129" s="2683"/>
      <c r="BY129" s="2683"/>
      <c r="BZ129" s="2683"/>
      <c r="CA129" s="2683"/>
      <c r="CB129" s="2684"/>
      <c r="CC129" s="408"/>
      <c r="CD129" s="2670"/>
      <c r="CE129" s="2670"/>
      <c r="CF129" s="1142"/>
      <c r="CG129" s="1143"/>
      <c r="CH129" s="1149"/>
      <c r="CI129" s="1145"/>
      <c r="CJ129" s="1146"/>
      <c r="CK129" s="1146"/>
      <c r="CL129" s="1146"/>
      <c r="CM129" s="2671"/>
      <c r="CN129" s="2671"/>
      <c r="CO129" s="2671"/>
      <c r="CP129" s="2671"/>
      <c r="CQ129" s="2671"/>
      <c r="CR129" s="2671"/>
      <c r="CS129" s="2671"/>
      <c r="CT129" s="2671"/>
      <c r="CU129" s="2671"/>
      <c r="CV129" s="408"/>
      <c r="CW129" s="2670"/>
      <c r="CX129" s="2670"/>
      <c r="CY129" s="1142"/>
      <c r="CZ129" s="1143"/>
      <c r="DA129" s="1149"/>
      <c r="DB129" s="1145"/>
      <c r="DC129" s="1146"/>
      <c r="DD129" s="1146"/>
      <c r="DE129" s="1146"/>
      <c r="DF129" s="2671"/>
      <c r="DG129" s="2671"/>
      <c r="DH129" s="2671"/>
      <c r="DI129" s="2671"/>
      <c r="DJ129" s="2671"/>
      <c r="DK129" s="2671"/>
      <c r="DL129" s="2671"/>
      <c r="DM129" s="2671"/>
      <c r="DN129" s="2671"/>
      <c r="DO129" s="408"/>
    </row>
    <row r="130" spans="1:119" ht="13.5" hidden="1" customHeight="1" thickBot="1" x14ac:dyDescent="0.25">
      <c r="A130" s="408"/>
      <c r="B130" s="2664"/>
      <c r="C130" s="2665"/>
      <c r="D130" s="2665"/>
      <c r="E130" s="2666"/>
      <c r="F130" s="2680" t="str">
        <f t="shared" si="192"/>
        <v>8. Pago de mano de obra</v>
      </c>
      <c r="G130" s="2681"/>
      <c r="H130" s="1179" t="str">
        <f>CRONOGRAMA!C64</f>
        <v>$</v>
      </c>
      <c r="I130" s="457">
        <f>+CRONOGRAMA!E64+CRONOGRAMA!I64+CRONOGRAMA!M64</f>
        <v>0</v>
      </c>
      <c r="J130" s="385"/>
      <c r="K130" s="459" t="e">
        <f t="shared" si="199"/>
        <v>#DIV/0!</v>
      </c>
      <c r="L130" s="1212" t="str">
        <f t="shared" si="200"/>
        <v>x</v>
      </c>
      <c r="M130" s="1213">
        <f t="shared" si="201"/>
        <v>0</v>
      </c>
      <c r="N130" s="1214">
        <f t="shared" si="202"/>
        <v>0</v>
      </c>
      <c r="O130" s="2682"/>
      <c r="P130" s="2683"/>
      <c r="Q130" s="2683"/>
      <c r="R130" s="2683"/>
      <c r="S130" s="2683"/>
      <c r="T130" s="2683"/>
      <c r="U130" s="2683"/>
      <c r="V130" s="2683"/>
      <c r="W130" s="2684"/>
      <c r="X130" s="408"/>
      <c r="Y130" s="2680" t="str">
        <f t="shared" si="193"/>
        <v>8. Pago de mano de obra</v>
      </c>
      <c r="Z130" s="2681"/>
      <c r="AA130" s="1179" t="str">
        <f t="shared" si="203"/>
        <v>$</v>
      </c>
      <c r="AB130" s="457">
        <f>IF((I130-J130)=0,CRONOGRAMA!Q64+CRONOGRAMA!U64+CRONOGRAMA!Y64,CRONOGRAMA!Q64+CRONOGRAMA!U64+CRONOGRAMA!Y64+SEGUIMIENTO!I130-SEGUIMIENTO!J130)</f>
        <v>0</v>
      </c>
      <c r="AC130" s="385"/>
      <c r="AD130" s="459" t="e">
        <f t="shared" si="204"/>
        <v>#DIV/0!</v>
      </c>
      <c r="AE130" s="1212" t="str">
        <f t="shared" si="205"/>
        <v>x</v>
      </c>
      <c r="AF130" s="1213">
        <f t="shared" si="206"/>
        <v>0</v>
      </c>
      <c r="AG130" s="1214">
        <f t="shared" si="207"/>
        <v>0</v>
      </c>
      <c r="AH130" s="2682"/>
      <c r="AI130" s="2683"/>
      <c r="AJ130" s="2683"/>
      <c r="AK130" s="2683"/>
      <c r="AL130" s="2683"/>
      <c r="AM130" s="2683"/>
      <c r="AN130" s="2683"/>
      <c r="AO130" s="2683"/>
      <c r="AP130" s="2684"/>
      <c r="AQ130" s="408"/>
      <c r="AR130" s="2680" t="str">
        <f t="shared" si="194"/>
        <v>8. Pago de mano de obra</v>
      </c>
      <c r="AS130" s="2681"/>
      <c r="AT130" s="1179" t="str">
        <f t="shared" si="208"/>
        <v>$</v>
      </c>
      <c r="AU130" s="457">
        <f>IF((AB130-AC130)=0,CRONOGRAMA!AC64+CRONOGRAMA!AG64+CRONOGRAMA!AK64,CRONOGRAMA!AC64+CRONOGRAMA!AG64+CRONOGRAMA!AK64+SEGUIMIENTO!AB130-SEGUIMIENTO!AC130)</f>
        <v>0</v>
      </c>
      <c r="AV130" s="385"/>
      <c r="AW130" s="459" t="e">
        <f t="shared" si="209"/>
        <v>#DIV/0!</v>
      </c>
      <c r="AX130" s="1212" t="str">
        <f t="shared" si="210"/>
        <v>x</v>
      </c>
      <c r="AY130" s="1213">
        <f t="shared" si="211"/>
        <v>0</v>
      </c>
      <c r="AZ130" s="1214">
        <f t="shared" si="212"/>
        <v>0</v>
      </c>
      <c r="BA130" s="2682"/>
      <c r="BB130" s="2683"/>
      <c r="BC130" s="2683"/>
      <c r="BD130" s="2683"/>
      <c r="BE130" s="2683"/>
      <c r="BF130" s="2683"/>
      <c r="BG130" s="2683"/>
      <c r="BH130" s="2683"/>
      <c r="BI130" s="2684"/>
      <c r="BJ130" s="408"/>
      <c r="BK130" s="2680" t="str">
        <f t="shared" si="195"/>
        <v>8. Pago de mano de obra</v>
      </c>
      <c r="BL130" s="2681"/>
      <c r="BM130" s="1179" t="str">
        <f t="shared" si="214"/>
        <v>$</v>
      </c>
      <c r="BN130" s="457">
        <f>IF((AU130-AV130)=0,CRONOGRAMA!AO64+CRONOGRAMA!AS64+CRONOGRAMA!AW64,CRONOGRAMA!AO64+CRONOGRAMA!AS64+CRONOGRAMA!AW64+AU130-AV130)</f>
        <v>0</v>
      </c>
      <c r="BO130" s="385"/>
      <c r="BP130" s="459" t="e">
        <f t="shared" si="213"/>
        <v>#DIV/0!</v>
      </c>
      <c r="BQ130" s="1212" t="str">
        <f t="shared" si="196"/>
        <v>x</v>
      </c>
      <c r="BR130" s="1213">
        <f t="shared" si="197"/>
        <v>0</v>
      </c>
      <c r="BS130" s="1214">
        <f t="shared" si="198"/>
        <v>0</v>
      </c>
      <c r="BT130" s="2682"/>
      <c r="BU130" s="2683"/>
      <c r="BV130" s="2683"/>
      <c r="BW130" s="2683"/>
      <c r="BX130" s="2683"/>
      <c r="BY130" s="2683"/>
      <c r="BZ130" s="2683"/>
      <c r="CA130" s="2683"/>
      <c r="CB130" s="2684"/>
      <c r="CC130" s="408"/>
      <c r="CD130" s="2670"/>
      <c r="CE130" s="2670"/>
      <c r="CF130" s="1142"/>
      <c r="CG130" s="1143"/>
      <c r="CH130" s="1149"/>
      <c r="CI130" s="1145"/>
      <c r="CJ130" s="1146"/>
      <c r="CK130" s="1146"/>
      <c r="CL130" s="1146"/>
      <c r="CM130" s="2671"/>
      <c r="CN130" s="2671"/>
      <c r="CO130" s="2671"/>
      <c r="CP130" s="2671"/>
      <c r="CQ130" s="2671"/>
      <c r="CR130" s="2671"/>
      <c r="CS130" s="2671"/>
      <c r="CT130" s="2671"/>
      <c r="CU130" s="2671"/>
      <c r="CV130" s="408"/>
      <c r="CW130" s="2670"/>
      <c r="CX130" s="2670"/>
      <c r="CY130" s="1142"/>
      <c r="CZ130" s="1143"/>
      <c r="DA130" s="1149"/>
      <c r="DB130" s="1145"/>
      <c r="DC130" s="1146"/>
      <c r="DD130" s="1146"/>
      <c r="DE130" s="1146"/>
      <c r="DF130" s="2671"/>
      <c r="DG130" s="2671"/>
      <c r="DH130" s="2671"/>
      <c r="DI130" s="2671"/>
      <c r="DJ130" s="2671"/>
      <c r="DK130" s="2671"/>
      <c r="DL130" s="2671"/>
      <c r="DM130" s="2671"/>
      <c r="DN130" s="2671"/>
      <c r="DO130" s="408"/>
    </row>
    <row r="131" spans="1:119" ht="0.6" hidden="1" customHeight="1" thickTop="1" thickBot="1" x14ac:dyDescent="0.25">
      <c r="A131" s="408"/>
      <c r="B131" s="2664"/>
      <c r="C131" s="2665"/>
      <c r="D131" s="2665"/>
      <c r="E131" s="2666"/>
      <c r="F131" s="2680"/>
      <c r="G131" s="2681"/>
      <c r="H131" s="456"/>
      <c r="I131" s="457"/>
      <c r="J131" s="385"/>
      <c r="K131" s="459"/>
      <c r="L131" s="1205"/>
      <c r="M131" s="1206"/>
      <c r="N131" s="1207"/>
      <c r="O131" s="2682"/>
      <c r="P131" s="2683"/>
      <c r="Q131" s="2683"/>
      <c r="R131" s="2683"/>
      <c r="S131" s="2683"/>
      <c r="T131" s="2683"/>
      <c r="U131" s="2683"/>
      <c r="V131" s="2683"/>
      <c r="W131" s="2684"/>
      <c r="X131" s="408"/>
      <c r="Y131" s="2680">
        <f t="shared" si="193"/>
        <v>0</v>
      </c>
      <c r="Z131" s="2681"/>
      <c r="AA131" s="456">
        <f t="shared" ref="AA131:AA139" si="215">+AA109</f>
        <v>0</v>
      </c>
      <c r="AB131" s="457">
        <f>I131</f>
        <v>0</v>
      </c>
      <c r="AC131" s="385">
        <v>0</v>
      </c>
      <c r="AD131" s="459" t="e">
        <f t="shared" si="204"/>
        <v>#DIV/0!</v>
      </c>
      <c r="AE131" s="1205"/>
      <c r="AF131" s="1206"/>
      <c r="AG131" s="1207"/>
      <c r="AH131" s="2682"/>
      <c r="AI131" s="2683"/>
      <c r="AJ131" s="2683"/>
      <c r="AK131" s="2683"/>
      <c r="AL131" s="2683"/>
      <c r="AM131" s="2683"/>
      <c r="AN131" s="2683"/>
      <c r="AO131" s="2683"/>
      <c r="AP131" s="2684"/>
      <c r="AQ131" s="408"/>
      <c r="AR131" s="2680">
        <f t="shared" si="194"/>
        <v>0</v>
      </c>
      <c r="AS131" s="2681"/>
      <c r="AT131" s="456">
        <f t="shared" ref="AT131:AT139" si="216">+AT109</f>
        <v>0</v>
      </c>
      <c r="AU131" s="457">
        <f>AB131</f>
        <v>0</v>
      </c>
      <c r="AV131" s="385">
        <v>0</v>
      </c>
      <c r="AW131" s="459" t="e">
        <f t="shared" si="209"/>
        <v>#DIV/0!</v>
      </c>
      <c r="AX131" s="1205"/>
      <c r="AY131" s="1206"/>
      <c r="AZ131" s="1207"/>
      <c r="BA131" s="2682"/>
      <c r="BB131" s="2683"/>
      <c r="BC131" s="2683"/>
      <c r="BD131" s="2683"/>
      <c r="BE131" s="2683"/>
      <c r="BF131" s="2683"/>
      <c r="BG131" s="2683"/>
      <c r="BH131" s="2683"/>
      <c r="BI131" s="2684"/>
      <c r="BJ131" s="408"/>
      <c r="BK131" s="2680">
        <f t="shared" si="195"/>
        <v>0</v>
      </c>
      <c r="BL131" s="2681"/>
      <c r="BM131" s="456">
        <f t="shared" ref="BM131:BM139" si="217">+BM109</f>
        <v>0</v>
      </c>
      <c r="BN131" s="457">
        <f>AU131</f>
        <v>0</v>
      </c>
      <c r="BO131" s="385">
        <v>0</v>
      </c>
      <c r="BP131" s="459" t="e">
        <f t="shared" si="213"/>
        <v>#DIV/0!</v>
      </c>
      <c r="BQ131" s="1205"/>
      <c r="BR131" s="1206"/>
      <c r="BS131" s="1207"/>
      <c r="BT131" s="2682"/>
      <c r="BU131" s="2683"/>
      <c r="BV131" s="2683"/>
      <c r="BW131" s="2683"/>
      <c r="BX131" s="2683"/>
      <c r="BY131" s="2683"/>
      <c r="BZ131" s="2683"/>
      <c r="CA131" s="2683"/>
      <c r="CB131" s="2684"/>
      <c r="CC131" s="408"/>
      <c r="CD131" s="2670"/>
      <c r="CE131" s="2670"/>
      <c r="CF131" s="1142"/>
      <c r="CG131" s="1143"/>
      <c r="CH131" s="1149"/>
      <c r="CI131" s="1145"/>
      <c r="CJ131" s="1146"/>
      <c r="CK131" s="1146"/>
      <c r="CL131" s="1146"/>
      <c r="CM131" s="2671"/>
      <c r="CN131" s="2671"/>
      <c r="CO131" s="2671"/>
      <c r="CP131" s="2671"/>
      <c r="CQ131" s="2671"/>
      <c r="CR131" s="2671"/>
      <c r="CS131" s="2671"/>
      <c r="CT131" s="2671"/>
      <c r="CU131" s="2671"/>
      <c r="CV131" s="408"/>
      <c r="CW131" s="2670"/>
      <c r="CX131" s="2670"/>
      <c r="CY131" s="1142"/>
      <c r="CZ131" s="1143"/>
      <c r="DA131" s="1149"/>
      <c r="DB131" s="1145"/>
      <c r="DC131" s="1146"/>
      <c r="DD131" s="1146"/>
      <c r="DE131" s="1146"/>
      <c r="DF131" s="2671"/>
      <c r="DG131" s="2671"/>
      <c r="DH131" s="2671"/>
      <c r="DI131" s="2671"/>
      <c r="DJ131" s="2671"/>
      <c r="DK131" s="2671"/>
      <c r="DL131" s="2671"/>
      <c r="DM131" s="2671"/>
      <c r="DN131" s="2671"/>
      <c r="DO131" s="408"/>
    </row>
    <row r="132" spans="1:119" ht="0.6" hidden="1" customHeight="1" thickTop="1" thickBot="1" x14ac:dyDescent="0.25">
      <c r="A132" s="408"/>
      <c r="B132" s="2664"/>
      <c r="C132" s="2665"/>
      <c r="D132" s="2665"/>
      <c r="E132" s="2666"/>
      <c r="F132" s="2680"/>
      <c r="G132" s="2681"/>
      <c r="H132" s="456"/>
      <c r="I132" s="457"/>
      <c r="J132" s="385"/>
      <c r="K132" s="459"/>
      <c r="L132" s="1205"/>
      <c r="M132" s="1206"/>
      <c r="N132" s="1207"/>
      <c r="O132" s="2682"/>
      <c r="P132" s="2683"/>
      <c r="Q132" s="2683"/>
      <c r="R132" s="2683"/>
      <c r="S132" s="2683"/>
      <c r="T132" s="2683"/>
      <c r="U132" s="2683"/>
      <c r="V132" s="2683"/>
      <c r="W132" s="2684"/>
      <c r="X132" s="408"/>
      <c r="Y132" s="2680">
        <f t="shared" si="193"/>
        <v>0</v>
      </c>
      <c r="Z132" s="2681"/>
      <c r="AA132" s="456">
        <f t="shared" si="215"/>
        <v>0</v>
      </c>
      <c r="AB132" s="457">
        <f t="shared" ref="AB132:AB135" si="218">I132</f>
        <v>0</v>
      </c>
      <c r="AC132" s="385">
        <v>0</v>
      </c>
      <c r="AD132" s="459" t="e">
        <f t="shared" si="204"/>
        <v>#DIV/0!</v>
      </c>
      <c r="AE132" s="1205"/>
      <c r="AF132" s="1206"/>
      <c r="AG132" s="1207"/>
      <c r="AH132" s="2682"/>
      <c r="AI132" s="2683"/>
      <c r="AJ132" s="2683"/>
      <c r="AK132" s="2683"/>
      <c r="AL132" s="2683"/>
      <c r="AM132" s="2683"/>
      <c r="AN132" s="2683"/>
      <c r="AO132" s="2683"/>
      <c r="AP132" s="2684"/>
      <c r="AQ132" s="408"/>
      <c r="AR132" s="2680">
        <f t="shared" si="194"/>
        <v>0</v>
      </c>
      <c r="AS132" s="2681"/>
      <c r="AT132" s="456">
        <f t="shared" si="216"/>
        <v>0</v>
      </c>
      <c r="AU132" s="457">
        <f t="shared" ref="AU132" si="219">AB132</f>
        <v>0</v>
      </c>
      <c r="AV132" s="385">
        <v>0</v>
      </c>
      <c r="AW132" s="459" t="e">
        <f t="shared" si="209"/>
        <v>#DIV/0!</v>
      </c>
      <c r="AX132" s="1205"/>
      <c r="AY132" s="1206"/>
      <c r="AZ132" s="1207"/>
      <c r="BA132" s="2682"/>
      <c r="BB132" s="2683"/>
      <c r="BC132" s="2683"/>
      <c r="BD132" s="2683"/>
      <c r="BE132" s="2683"/>
      <c r="BF132" s="2683"/>
      <c r="BG132" s="2683"/>
      <c r="BH132" s="2683"/>
      <c r="BI132" s="2684"/>
      <c r="BJ132" s="408"/>
      <c r="BK132" s="2680">
        <f t="shared" si="195"/>
        <v>0</v>
      </c>
      <c r="BL132" s="2681"/>
      <c r="BM132" s="456">
        <f t="shared" si="217"/>
        <v>0</v>
      </c>
      <c r="BN132" s="457">
        <f t="shared" ref="BN132" si="220">AU132</f>
        <v>0</v>
      </c>
      <c r="BO132" s="385">
        <v>0</v>
      </c>
      <c r="BP132" s="459" t="e">
        <f t="shared" si="213"/>
        <v>#DIV/0!</v>
      </c>
      <c r="BQ132" s="1205"/>
      <c r="BR132" s="1206"/>
      <c r="BS132" s="1207"/>
      <c r="BT132" s="2682"/>
      <c r="BU132" s="2683"/>
      <c r="BV132" s="2683"/>
      <c r="BW132" s="2683"/>
      <c r="BX132" s="2683"/>
      <c r="BY132" s="2683"/>
      <c r="BZ132" s="2683"/>
      <c r="CA132" s="2683"/>
      <c r="CB132" s="2684"/>
      <c r="CC132" s="408"/>
      <c r="CD132" s="2670"/>
      <c r="CE132" s="2670"/>
      <c r="CF132" s="1142"/>
      <c r="CG132" s="1143"/>
      <c r="CH132" s="1149"/>
      <c r="CI132" s="1145"/>
      <c r="CJ132" s="1146"/>
      <c r="CK132" s="1146"/>
      <c r="CL132" s="1146"/>
      <c r="CM132" s="2671"/>
      <c r="CN132" s="2671"/>
      <c r="CO132" s="2671"/>
      <c r="CP132" s="2671"/>
      <c r="CQ132" s="2671"/>
      <c r="CR132" s="2671"/>
      <c r="CS132" s="2671"/>
      <c r="CT132" s="2671"/>
      <c r="CU132" s="2671"/>
      <c r="CV132" s="408"/>
      <c r="CW132" s="2670"/>
      <c r="CX132" s="2670"/>
      <c r="CY132" s="1142"/>
      <c r="CZ132" s="1143"/>
      <c r="DA132" s="1149"/>
      <c r="DB132" s="1145"/>
      <c r="DC132" s="1146"/>
      <c r="DD132" s="1146"/>
      <c r="DE132" s="1146"/>
      <c r="DF132" s="2671"/>
      <c r="DG132" s="2671"/>
      <c r="DH132" s="2671"/>
      <c r="DI132" s="2671"/>
      <c r="DJ132" s="2671"/>
      <c r="DK132" s="2671"/>
      <c r="DL132" s="2671"/>
      <c r="DM132" s="2671"/>
      <c r="DN132" s="2671"/>
      <c r="DO132" s="408"/>
    </row>
    <row r="133" spans="1:119" ht="0.6" hidden="1" customHeight="1" thickTop="1" thickBot="1" x14ac:dyDescent="0.25">
      <c r="A133" s="408"/>
      <c r="B133" s="2664"/>
      <c r="C133" s="2665"/>
      <c r="D133" s="2665"/>
      <c r="E133" s="2666"/>
      <c r="F133" s="2680"/>
      <c r="G133" s="2681"/>
      <c r="H133" s="456"/>
      <c r="I133" s="464"/>
      <c r="J133" s="385"/>
      <c r="K133" s="459"/>
      <c r="L133" s="1205"/>
      <c r="M133" s="1206"/>
      <c r="N133" s="1207"/>
      <c r="O133" s="2682"/>
      <c r="P133" s="2683"/>
      <c r="Q133" s="2683"/>
      <c r="R133" s="2683"/>
      <c r="S133" s="2683"/>
      <c r="T133" s="2683"/>
      <c r="U133" s="2683"/>
      <c r="V133" s="2683"/>
      <c r="W133" s="2684"/>
      <c r="X133" s="408"/>
      <c r="Y133" s="2680">
        <f t="shared" si="193"/>
        <v>0</v>
      </c>
      <c r="Z133" s="2681"/>
      <c r="AA133" s="456">
        <f t="shared" si="215"/>
        <v>0</v>
      </c>
      <c r="AB133" s="464"/>
      <c r="AC133" s="385">
        <v>0</v>
      </c>
      <c r="AD133" s="459" t="e">
        <f t="shared" si="204"/>
        <v>#DIV/0!</v>
      </c>
      <c r="AE133" s="1205"/>
      <c r="AF133" s="1206"/>
      <c r="AG133" s="1207"/>
      <c r="AH133" s="2682"/>
      <c r="AI133" s="2683"/>
      <c r="AJ133" s="2683"/>
      <c r="AK133" s="2683"/>
      <c r="AL133" s="2683"/>
      <c r="AM133" s="2683"/>
      <c r="AN133" s="2683"/>
      <c r="AO133" s="2683"/>
      <c r="AP133" s="2684"/>
      <c r="AQ133" s="408"/>
      <c r="AR133" s="2680">
        <f t="shared" si="194"/>
        <v>0</v>
      </c>
      <c r="AS133" s="2681"/>
      <c r="AT133" s="456">
        <f t="shared" si="216"/>
        <v>0</v>
      </c>
      <c r="AU133" s="464"/>
      <c r="AV133" s="385">
        <v>0</v>
      </c>
      <c r="AW133" s="459" t="e">
        <f t="shared" si="209"/>
        <v>#DIV/0!</v>
      </c>
      <c r="AX133" s="1205"/>
      <c r="AY133" s="1206"/>
      <c r="AZ133" s="1207"/>
      <c r="BA133" s="2682"/>
      <c r="BB133" s="2683"/>
      <c r="BC133" s="2683"/>
      <c r="BD133" s="2683"/>
      <c r="BE133" s="2683"/>
      <c r="BF133" s="2683"/>
      <c r="BG133" s="2683"/>
      <c r="BH133" s="2683"/>
      <c r="BI133" s="2684"/>
      <c r="BJ133" s="408"/>
      <c r="BK133" s="2680">
        <f t="shared" si="195"/>
        <v>0</v>
      </c>
      <c r="BL133" s="2681"/>
      <c r="BM133" s="456">
        <f t="shared" si="217"/>
        <v>0</v>
      </c>
      <c r="BN133" s="464"/>
      <c r="BO133" s="385">
        <v>0</v>
      </c>
      <c r="BP133" s="459" t="e">
        <f t="shared" si="213"/>
        <v>#DIV/0!</v>
      </c>
      <c r="BQ133" s="1205"/>
      <c r="BR133" s="1206"/>
      <c r="BS133" s="1207"/>
      <c r="BT133" s="2682"/>
      <c r="BU133" s="2683"/>
      <c r="BV133" s="2683"/>
      <c r="BW133" s="2683"/>
      <c r="BX133" s="2683"/>
      <c r="BY133" s="2683"/>
      <c r="BZ133" s="2683"/>
      <c r="CA133" s="2683"/>
      <c r="CB133" s="2684"/>
      <c r="CC133" s="408"/>
      <c r="CD133" s="2670"/>
      <c r="CE133" s="2670"/>
      <c r="CF133" s="1142"/>
      <c r="CG133" s="1148"/>
      <c r="CH133" s="1149"/>
      <c r="CI133" s="1145"/>
      <c r="CJ133" s="1146"/>
      <c r="CK133" s="1146"/>
      <c r="CL133" s="1146"/>
      <c r="CM133" s="2671"/>
      <c r="CN133" s="2671"/>
      <c r="CO133" s="2671"/>
      <c r="CP133" s="2671"/>
      <c r="CQ133" s="2671"/>
      <c r="CR133" s="2671"/>
      <c r="CS133" s="2671"/>
      <c r="CT133" s="2671"/>
      <c r="CU133" s="2671"/>
      <c r="CV133" s="408"/>
      <c r="CW133" s="2670"/>
      <c r="CX133" s="2670"/>
      <c r="CY133" s="1142"/>
      <c r="CZ133" s="1148"/>
      <c r="DA133" s="1149"/>
      <c r="DB133" s="1145"/>
      <c r="DC133" s="1146"/>
      <c r="DD133" s="1146"/>
      <c r="DE133" s="1146"/>
      <c r="DF133" s="2671"/>
      <c r="DG133" s="2671"/>
      <c r="DH133" s="2671"/>
      <c r="DI133" s="2671"/>
      <c r="DJ133" s="2671"/>
      <c r="DK133" s="2671"/>
      <c r="DL133" s="2671"/>
      <c r="DM133" s="2671"/>
      <c r="DN133" s="2671"/>
      <c r="DO133" s="408"/>
    </row>
    <row r="134" spans="1:119" ht="0.6" hidden="1" customHeight="1" thickTop="1" thickBot="1" x14ac:dyDescent="0.25">
      <c r="A134" s="408"/>
      <c r="B134" s="2664"/>
      <c r="C134" s="2665"/>
      <c r="D134" s="2665"/>
      <c r="E134" s="2666"/>
      <c r="F134" s="2680"/>
      <c r="G134" s="2681"/>
      <c r="H134" s="456"/>
      <c r="I134" s="457"/>
      <c r="J134" s="385"/>
      <c r="K134" s="459"/>
      <c r="L134" s="1205"/>
      <c r="M134" s="1206"/>
      <c r="N134" s="1207"/>
      <c r="O134" s="2682"/>
      <c r="P134" s="2683"/>
      <c r="Q134" s="2683"/>
      <c r="R134" s="2683"/>
      <c r="S134" s="2683"/>
      <c r="T134" s="2683"/>
      <c r="U134" s="2683"/>
      <c r="V134" s="2683"/>
      <c r="W134" s="2684"/>
      <c r="X134" s="408"/>
      <c r="Y134" s="2680">
        <f t="shared" si="193"/>
        <v>0</v>
      </c>
      <c r="Z134" s="2681"/>
      <c r="AA134" s="456">
        <f t="shared" si="215"/>
        <v>0</v>
      </c>
      <c r="AB134" s="457">
        <f t="shared" si="218"/>
        <v>0</v>
      </c>
      <c r="AC134" s="385">
        <v>0</v>
      </c>
      <c r="AD134" s="459" t="e">
        <f t="shared" si="204"/>
        <v>#DIV/0!</v>
      </c>
      <c r="AE134" s="1205"/>
      <c r="AF134" s="1206"/>
      <c r="AG134" s="1207"/>
      <c r="AH134" s="2682"/>
      <c r="AI134" s="2683"/>
      <c r="AJ134" s="2683"/>
      <c r="AK134" s="2683"/>
      <c r="AL134" s="2683"/>
      <c r="AM134" s="2683"/>
      <c r="AN134" s="2683"/>
      <c r="AO134" s="2683"/>
      <c r="AP134" s="2684"/>
      <c r="AQ134" s="408"/>
      <c r="AR134" s="2680">
        <f t="shared" si="194"/>
        <v>0</v>
      </c>
      <c r="AS134" s="2681"/>
      <c r="AT134" s="456">
        <f t="shared" si="216"/>
        <v>0</v>
      </c>
      <c r="AU134" s="457">
        <f t="shared" ref="AU134:AU135" si="221">AB134</f>
        <v>0</v>
      </c>
      <c r="AV134" s="385">
        <v>0</v>
      </c>
      <c r="AW134" s="459" t="e">
        <f t="shared" si="209"/>
        <v>#DIV/0!</v>
      </c>
      <c r="AX134" s="1205"/>
      <c r="AY134" s="1206"/>
      <c r="AZ134" s="1207"/>
      <c r="BA134" s="2682"/>
      <c r="BB134" s="2683"/>
      <c r="BC134" s="2683"/>
      <c r="BD134" s="2683"/>
      <c r="BE134" s="2683"/>
      <c r="BF134" s="2683"/>
      <c r="BG134" s="2683"/>
      <c r="BH134" s="2683"/>
      <c r="BI134" s="2684"/>
      <c r="BJ134" s="408"/>
      <c r="BK134" s="2680">
        <f t="shared" si="195"/>
        <v>0</v>
      </c>
      <c r="BL134" s="2681"/>
      <c r="BM134" s="456">
        <f t="shared" si="217"/>
        <v>0</v>
      </c>
      <c r="BN134" s="457">
        <f t="shared" ref="BN134:BN135" si="222">AU134</f>
        <v>0</v>
      </c>
      <c r="BO134" s="385">
        <v>0</v>
      </c>
      <c r="BP134" s="459" t="e">
        <f t="shared" si="213"/>
        <v>#DIV/0!</v>
      </c>
      <c r="BQ134" s="1205"/>
      <c r="BR134" s="1206"/>
      <c r="BS134" s="1207"/>
      <c r="BT134" s="2682"/>
      <c r="BU134" s="2683"/>
      <c r="BV134" s="2683"/>
      <c r="BW134" s="2683"/>
      <c r="BX134" s="2683"/>
      <c r="BY134" s="2683"/>
      <c r="BZ134" s="2683"/>
      <c r="CA134" s="2683"/>
      <c r="CB134" s="2684"/>
      <c r="CC134" s="408"/>
      <c r="CD134" s="2670"/>
      <c r="CE134" s="2670"/>
      <c r="CF134" s="1142"/>
      <c r="CG134" s="1143"/>
      <c r="CH134" s="1149"/>
      <c r="CI134" s="1145"/>
      <c r="CJ134" s="1146"/>
      <c r="CK134" s="1146"/>
      <c r="CL134" s="1146"/>
      <c r="CM134" s="2671"/>
      <c r="CN134" s="2671"/>
      <c r="CO134" s="2671"/>
      <c r="CP134" s="2671"/>
      <c r="CQ134" s="2671"/>
      <c r="CR134" s="2671"/>
      <c r="CS134" s="2671"/>
      <c r="CT134" s="2671"/>
      <c r="CU134" s="2671"/>
      <c r="CV134" s="408"/>
      <c r="CW134" s="2670"/>
      <c r="CX134" s="2670"/>
      <c r="CY134" s="1142"/>
      <c r="CZ134" s="1143"/>
      <c r="DA134" s="1149"/>
      <c r="DB134" s="1145"/>
      <c r="DC134" s="1146"/>
      <c r="DD134" s="1146"/>
      <c r="DE134" s="1146"/>
      <c r="DF134" s="2671"/>
      <c r="DG134" s="2671"/>
      <c r="DH134" s="2671"/>
      <c r="DI134" s="2671"/>
      <c r="DJ134" s="2671"/>
      <c r="DK134" s="2671"/>
      <c r="DL134" s="2671"/>
      <c r="DM134" s="2671"/>
      <c r="DN134" s="2671"/>
      <c r="DO134" s="408"/>
    </row>
    <row r="135" spans="1:119" ht="0.6" hidden="1" customHeight="1" thickTop="1" thickBot="1" x14ac:dyDescent="0.25">
      <c r="A135" s="408"/>
      <c r="B135" s="2664"/>
      <c r="C135" s="2665"/>
      <c r="D135" s="2665"/>
      <c r="E135" s="2666"/>
      <c r="F135" s="2680"/>
      <c r="G135" s="2681"/>
      <c r="H135" s="456"/>
      <c r="I135" s="457"/>
      <c r="J135" s="385"/>
      <c r="K135" s="459"/>
      <c r="L135" s="1205"/>
      <c r="M135" s="1206"/>
      <c r="N135" s="1207"/>
      <c r="O135" s="2682"/>
      <c r="P135" s="2683"/>
      <c r="Q135" s="2683"/>
      <c r="R135" s="2683"/>
      <c r="S135" s="2683"/>
      <c r="T135" s="2683"/>
      <c r="U135" s="2683"/>
      <c r="V135" s="2683"/>
      <c r="W135" s="2684"/>
      <c r="X135" s="408"/>
      <c r="Y135" s="2680">
        <f t="shared" si="193"/>
        <v>0</v>
      </c>
      <c r="Z135" s="2681"/>
      <c r="AA135" s="456">
        <f t="shared" si="215"/>
        <v>0</v>
      </c>
      <c r="AB135" s="457">
        <f t="shared" si="218"/>
        <v>0</v>
      </c>
      <c r="AC135" s="385">
        <v>0</v>
      </c>
      <c r="AD135" s="459" t="e">
        <f t="shared" si="204"/>
        <v>#DIV/0!</v>
      </c>
      <c r="AE135" s="1205"/>
      <c r="AF135" s="1206"/>
      <c r="AG135" s="1207"/>
      <c r="AH135" s="2682"/>
      <c r="AI135" s="2683"/>
      <c r="AJ135" s="2683"/>
      <c r="AK135" s="2683"/>
      <c r="AL135" s="2683"/>
      <c r="AM135" s="2683"/>
      <c r="AN135" s="2683"/>
      <c r="AO135" s="2683"/>
      <c r="AP135" s="2684"/>
      <c r="AQ135" s="408"/>
      <c r="AR135" s="2680">
        <f t="shared" si="194"/>
        <v>0</v>
      </c>
      <c r="AS135" s="2681"/>
      <c r="AT135" s="456">
        <f t="shared" si="216"/>
        <v>0</v>
      </c>
      <c r="AU135" s="457">
        <f t="shared" si="221"/>
        <v>0</v>
      </c>
      <c r="AV135" s="385">
        <v>0</v>
      </c>
      <c r="AW135" s="459" t="e">
        <f t="shared" si="209"/>
        <v>#DIV/0!</v>
      </c>
      <c r="AX135" s="1205"/>
      <c r="AY135" s="1206"/>
      <c r="AZ135" s="1207"/>
      <c r="BA135" s="2682"/>
      <c r="BB135" s="2683"/>
      <c r="BC135" s="2683"/>
      <c r="BD135" s="2683"/>
      <c r="BE135" s="2683"/>
      <c r="BF135" s="2683"/>
      <c r="BG135" s="2683"/>
      <c r="BH135" s="2683"/>
      <c r="BI135" s="2684"/>
      <c r="BJ135" s="408"/>
      <c r="BK135" s="2680">
        <f t="shared" si="195"/>
        <v>0</v>
      </c>
      <c r="BL135" s="2681"/>
      <c r="BM135" s="456">
        <f t="shared" si="217"/>
        <v>0</v>
      </c>
      <c r="BN135" s="457">
        <f t="shared" si="222"/>
        <v>0</v>
      </c>
      <c r="BO135" s="385">
        <v>0</v>
      </c>
      <c r="BP135" s="459" t="e">
        <f t="shared" si="213"/>
        <v>#DIV/0!</v>
      </c>
      <c r="BQ135" s="1205"/>
      <c r="BR135" s="1206"/>
      <c r="BS135" s="1207"/>
      <c r="BT135" s="2682"/>
      <c r="BU135" s="2683"/>
      <c r="BV135" s="2683"/>
      <c r="BW135" s="2683"/>
      <c r="BX135" s="2683"/>
      <c r="BY135" s="2683"/>
      <c r="BZ135" s="2683"/>
      <c r="CA135" s="2683"/>
      <c r="CB135" s="2684"/>
      <c r="CC135" s="408"/>
      <c r="CD135" s="2670"/>
      <c r="CE135" s="2670"/>
      <c r="CF135" s="1142"/>
      <c r="CG135" s="1143"/>
      <c r="CH135" s="1149"/>
      <c r="CI135" s="1145"/>
      <c r="CJ135" s="1146"/>
      <c r="CK135" s="1146"/>
      <c r="CL135" s="1146"/>
      <c r="CM135" s="2671"/>
      <c r="CN135" s="2671"/>
      <c r="CO135" s="2671"/>
      <c r="CP135" s="2671"/>
      <c r="CQ135" s="2671"/>
      <c r="CR135" s="2671"/>
      <c r="CS135" s="2671"/>
      <c r="CT135" s="2671"/>
      <c r="CU135" s="2671"/>
      <c r="CV135" s="408"/>
      <c r="CW135" s="2670"/>
      <c r="CX135" s="2670"/>
      <c r="CY135" s="1142"/>
      <c r="CZ135" s="1143"/>
      <c r="DA135" s="1149"/>
      <c r="DB135" s="1145"/>
      <c r="DC135" s="1146"/>
      <c r="DD135" s="1146"/>
      <c r="DE135" s="1146"/>
      <c r="DF135" s="2671"/>
      <c r="DG135" s="2671"/>
      <c r="DH135" s="2671"/>
      <c r="DI135" s="2671"/>
      <c r="DJ135" s="2671"/>
      <c r="DK135" s="2671"/>
      <c r="DL135" s="2671"/>
      <c r="DM135" s="2671"/>
      <c r="DN135" s="2671"/>
      <c r="DO135" s="408"/>
    </row>
    <row r="136" spans="1:119" ht="0.6" hidden="1" customHeight="1" thickTop="1" thickBot="1" x14ac:dyDescent="0.25">
      <c r="A136" s="408"/>
      <c r="B136" s="2664"/>
      <c r="C136" s="2665"/>
      <c r="D136" s="2665"/>
      <c r="E136" s="2666"/>
      <c r="F136" s="2680"/>
      <c r="G136" s="2681"/>
      <c r="H136" s="456"/>
      <c r="I136" s="457"/>
      <c r="J136" s="385"/>
      <c r="K136" s="459"/>
      <c r="L136" s="1205"/>
      <c r="M136" s="1206"/>
      <c r="N136" s="1207"/>
      <c r="O136" s="2682"/>
      <c r="P136" s="2683"/>
      <c r="Q136" s="2683"/>
      <c r="R136" s="2683"/>
      <c r="S136" s="2683"/>
      <c r="T136" s="2683"/>
      <c r="U136" s="2683"/>
      <c r="V136" s="2683"/>
      <c r="W136" s="2684"/>
      <c r="X136" s="408"/>
      <c r="Y136" s="2680">
        <f t="shared" si="193"/>
        <v>0</v>
      </c>
      <c r="Z136" s="2681"/>
      <c r="AA136" s="456">
        <f t="shared" si="215"/>
        <v>0</v>
      </c>
      <c r="AB136" s="457" t="e">
        <f>MANTEN!#REF!</f>
        <v>#REF!</v>
      </c>
      <c r="AC136" s="385">
        <v>0</v>
      </c>
      <c r="AD136" s="459" t="e">
        <f>AC136/AB136</f>
        <v>#REF!</v>
      </c>
      <c r="AE136" s="1205"/>
      <c r="AF136" s="1206"/>
      <c r="AG136" s="1207"/>
      <c r="AH136" s="2682"/>
      <c r="AI136" s="2683"/>
      <c r="AJ136" s="2683"/>
      <c r="AK136" s="2683"/>
      <c r="AL136" s="2683"/>
      <c r="AM136" s="2683"/>
      <c r="AN136" s="2683"/>
      <c r="AO136" s="2683"/>
      <c r="AP136" s="2684"/>
      <c r="AQ136" s="408"/>
      <c r="AR136" s="2680">
        <f t="shared" si="194"/>
        <v>0</v>
      </c>
      <c r="AS136" s="2681"/>
      <c r="AT136" s="456">
        <f t="shared" si="216"/>
        <v>0</v>
      </c>
      <c r="AU136" s="457" t="e">
        <f>MANTEN!#REF!</f>
        <v>#REF!</v>
      </c>
      <c r="AV136" s="385">
        <v>0</v>
      </c>
      <c r="AW136" s="459" t="e">
        <f>AV136/AU136</f>
        <v>#REF!</v>
      </c>
      <c r="AX136" s="1205"/>
      <c r="AY136" s="1206"/>
      <c r="AZ136" s="1207"/>
      <c r="BA136" s="2682"/>
      <c r="BB136" s="2683"/>
      <c r="BC136" s="2683"/>
      <c r="BD136" s="2683"/>
      <c r="BE136" s="2683"/>
      <c r="BF136" s="2683"/>
      <c r="BG136" s="2683"/>
      <c r="BH136" s="2683"/>
      <c r="BI136" s="2684"/>
      <c r="BJ136" s="408"/>
      <c r="BK136" s="2680">
        <f t="shared" si="195"/>
        <v>0</v>
      </c>
      <c r="BL136" s="2681"/>
      <c r="BM136" s="456">
        <f t="shared" si="217"/>
        <v>0</v>
      </c>
      <c r="BN136" s="457" t="e">
        <f>MANTEN!#REF!</f>
        <v>#REF!</v>
      </c>
      <c r="BO136" s="385">
        <v>0</v>
      </c>
      <c r="BP136" s="459" t="e">
        <f>BO136/BN136</f>
        <v>#REF!</v>
      </c>
      <c r="BQ136" s="1205"/>
      <c r="BR136" s="1206"/>
      <c r="BS136" s="1207"/>
      <c r="BT136" s="2682"/>
      <c r="BU136" s="2683"/>
      <c r="BV136" s="2683"/>
      <c r="BW136" s="2683"/>
      <c r="BX136" s="2683"/>
      <c r="BY136" s="2683"/>
      <c r="BZ136" s="2683"/>
      <c r="CA136" s="2683"/>
      <c r="CB136" s="2684"/>
      <c r="CC136" s="408"/>
      <c r="CD136" s="2670"/>
      <c r="CE136" s="2670"/>
      <c r="CF136" s="1142"/>
      <c r="CG136" s="1143"/>
      <c r="CH136" s="1149"/>
      <c r="CI136" s="1145"/>
      <c r="CJ136" s="1146"/>
      <c r="CK136" s="1146"/>
      <c r="CL136" s="1146"/>
      <c r="CM136" s="2671"/>
      <c r="CN136" s="2671"/>
      <c r="CO136" s="2671"/>
      <c r="CP136" s="2671"/>
      <c r="CQ136" s="2671"/>
      <c r="CR136" s="2671"/>
      <c r="CS136" s="2671"/>
      <c r="CT136" s="2671"/>
      <c r="CU136" s="2671"/>
      <c r="CV136" s="408"/>
      <c r="CW136" s="2670"/>
      <c r="CX136" s="2670"/>
      <c r="CY136" s="1142"/>
      <c r="CZ136" s="1143"/>
      <c r="DA136" s="1149"/>
      <c r="DB136" s="1145"/>
      <c r="DC136" s="1146"/>
      <c r="DD136" s="1146"/>
      <c r="DE136" s="1146"/>
      <c r="DF136" s="2671"/>
      <c r="DG136" s="2671"/>
      <c r="DH136" s="2671"/>
      <c r="DI136" s="2671"/>
      <c r="DJ136" s="2671"/>
      <c r="DK136" s="2671"/>
      <c r="DL136" s="2671"/>
      <c r="DM136" s="2671"/>
      <c r="DN136" s="2671"/>
      <c r="DO136" s="408"/>
    </row>
    <row r="137" spans="1:119" ht="0.6" hidden="1" customHeight="1" thickTop="1" thickBot="1" x14ac:dyDescent="0.25">
      <c r="A137" s="408"/>
      <c r="B137" s="2664"/>
      <c r="C137" s="2665"/>
      <c r="D137" s="2665"/>
      <c r="E137" s="2666"/>
      <c r="F137" s="2680"/>
      <c r="G137" s="2681"/>
      <c r="H137" s="456"/>
      <c r="I137" s="457"/>
      <c r="J137" s="385"/>
      <c r="K137" s="459"/>
      <c r="L137" s="1205"/>
      <c r="M137" s="1206"/>
      <c r="N137" s="1207"/>
      <c r="O137" s="2682"/>
      <c r="P137" s="2683"/>
      <c r="Q137" s="2683"/>
      <c r="R137" s="2683"/>
      <c r="S137" s="2683"/>
      <c r="T137" s="2683"/>
      <c r="U137" s="2683"/>
      <c r="V137" s="2683"/>
      <c r="W137" s="2684"/>
      <c r="X137" s="408"/>
      <c r="Y137" s="2680">
        <f t="shared" si="193"/>
        <v>0</v>
      </c>
      <c r="Z137" s="2681"/>
      <c r="AA137" s="456">
        <f t="shared" si="215"/>
        <v>0</v>
      </c>
      <c r="AB137" s="457" t="e">
        <f>MANTEN!#REF!</f>
        <v>#REF!</v>
      </c>
      <c r="AC137" s="385">
        <v>0</v>
      </c>
      <c r="AD137" s="459" t="e">
        <f t="shared" ref="AD137:AD145" si="223">AC137/AB137</f>
        <v>#REF!</v>
      </c>
      <c r="AE137" s="1205"/>
      <c r="AF137" s="1206"/>
      <c r="AG137" s="1207"/>
      <c r="AH137" s="2682"/>
      <c r="AI137" s="2683"/>
      <c r="AJ137" s="2683"/>
      <c r="AK137" s="2683"/>
      <c r="AL137" s="2683"/>
      <c r="AM137" s="2683"/>
      <c r="AN137" s="2683"/>
      <c r="AO137" s="2683"/>
      <c r="AP137" s="2684"/>
      <c r="AQ137" s="408"/>
      <c r="AR137" s="2680">
        <f t="shared" si="194"/>
        <v>0</v>
      </c>
      <c r="AS137" s="2681"/>
      <c r="AT137" s="456">
        <f t="shared" si="216"/>
        <v>0</v>
      </c>
      <c r="AU137" s="457" t="e">
        <f>MANTEN!#REF!</f>
        <v>#REF!</v>
      </c>
      <c r="AV137" s="385">
        <v>0</v>
      </c>
      <c r="AW137" s="459" t="e">
        <f t="shared" ref="AW137:AW145" si="224">AV137/AU137</f>
        <v>#REF!</v>
      </c>
      <c r="AX137" s="1205"/>
      <c r="AY137" s="1206"/>
      <c r="AZ137" s="1207"/>
      <c r="BA137" s="2682"/>
      <c r="BB137" s="2683"/>
      <c r="BC137" s="2683"/>
      <c r="BD137" s="2683"/>
      <c r="BE137" s="2683"/>
      <c r="BF137" s="2683"/>
      <c r="BG137" s="2683"/>
      <c r="BH137" s="2683"/>
      <c r="BI137" s="2684"/>
      <c r="BJ137" s="408"/>
      <c r="BK137" s="2680">
        <f t="shared" si="195"/>
        <v>0</v>
      </c>
      <c r="BL137" s="2681"/>
      <c r="BM137" s="456">
        <f t="shared" si="217"/>
        <v>0</v>
      </c>
      <c r="BN137" s="457" t="e">
        <f>MANTEN!#REF!</f>
        <v>#REF!</v>
      </c>
      <c r="BO137" s="385">
        <v>0</v>
      </c>
      <c r="BP137" s="459" t="e">
        <f t="shared" ref="BP137:BP145" si="225">BO137/BN137</f>
        <v>#REF!</v>
      </c>
      <c r="BQ137" s="1205"/>
      <c r="BR137" s="1206"/>
      <c r="BS137" s="1207"/>
      <c r="BT137" s="2682"/>
      <c r="BU137" s="2683"/>
      <c r="BV137" s="2683"/>
      <c r="BW137" s="2683"/>
      <c r="BX137" s="2683"/>
      <c r="BY137" s="2683"/>
      <c r="BZ137" s="2683"/>
      <c r="CA137" s="2683"/>
      <c r="CB137" s="2684"/>
      <c r="CC137" s="408"/>
      <c r="CD137" s="2670"/>
      <c r="CE137" s="2670"/>
      <c r="CF137" s="1142"/>
      <c r="CG137" s="1143"/>
      <c r="CH137" s="1149"/>
      <c r="CI137" s="1145"/>
      <c r="CJ137" s="1146"/>
      <c r="CK137" s="1146"/>
      <c r="CL137" s="1146"/>
      <c r="CM137" s="2671"/>
      <c r="CN137" s="2671"/>
      <c r="CO137" s="2671"/>
      <c r="CP137" s="2671"/>
      <c r="CQ137" s="2671"/>
      <c r="CR137" s="2671"/>
      <c r="CS137" s="2671"/>
      <c r="CT137" s="2671"/>
      <c r="CU137" s="2671"/>
      <c r="CV137" s="408"/>
      <c r="CW137" s="2670"/>
      <c r="CX137" s="2670"/>
      <c r="CY137" s="1142"/>
      <c r="CZ137" s="1143"/>
      <c r="DA137" s="1149"/>
      <c r="DB137" s="1145"/>
      <c r="DC137" s="1146"/>
      <c r="DD137" s="1146"/>
      <c r="DE137" s="1146"/>
      <c r="DF137" s="2671"/>
      <c r="DG137" s="2671"/>
      <c r="DH137" s="2671"/>
      <c r="DI137" s="2671"/>
      <c r="DJ137" s="2671"/>
      <c r="DK137" s="2671"/>
      <c r="DL137" s="2671"/>
      <c r="DM137" s="2671"/>
      <c r="DN137" s="2671"/>
      <c r="DO137" s="408"/>
    </row>
    <row r="138" spans="1:119" ht="0.6" hidden="1" customHeight="1" thickTop="1" thickBot="1" x14ac:dyDescent="0.25">
      <c r="A138" s="408"/>
      <c r="B138" s="2664"/>
      <c r="C138" s="2665"/>
      <c r="D138" s="2665"/>
      <c r="E138" s="2666"/>
      <c r="F138" s="2680"/>
      <c r="G138" s="2681"/>
      <c r="H138" s="456"/>
      <c r="I138" s="457"/>
      <c r="J138" s="385"/>
      <c r="K138" s="459"/>
      <c r="L138" s="1205"/>
      <c r="M138" s="1206"/>
      <c r="N138" s="1207"/>
      <c r="O138" s="2682"/>
      <c r="P138" s="2683"/>
      <c r="Q138" s="2683"/>
      <c r="R138" s="2683"/>
      <c r="S138" s="2683"/>
      <c r="T138" s="2683"/>
      <c r="U138" s="2683"/>
      <c r="V138" s="2683"/>
      <c r="W138" s="2684"/>
      <c r="X138" s="408"/>
      <c r="Y138" s="2680">
        <f t="shared" si="193"/>
        <v>0</v>
      </c>
      <c r="Z138" s="2681"/>
      <c r="AA138" s="456">
        <f t="shared" si="215"/>
        <v>0</v>
      </c>
      <c r="AB138" s="457" t="e">
        <f>MANTEN!#REF!</f>
        <v>#REF!</v>
      </c>
      <c r="AC138" s="385">
        <v>0</v>
      </c>
      <c r="AD138" s="459" t="e">
        <f t="shared" si="223"/>
        <v>#REF!</v>
      </c>
      <c r="AE138" s="1205"/>
      <c r="AF138" s="1206"/>
      <c r="AG138" s="1207"/>
      <c r="AH138" s="2682"/>
      <c r="AI138" s="2683"/>
      <c r="AJ138" s="2683"/>
      <c r="AK138" s="2683"/>
      <c r="AL138" s="2683"/>
      <c r="AM138" s="2683"/>
      <c r="AN138" s="2683"/>
      <c r="AO138" s="2683"/>
      <c r="AP138" s="2684"/>
      <c r="AQ138" s="408"/>
      <c r="AR138" s="2680">
        <f t="shared" si="194"/>
        <v>0</v>
      </c>
      <c r="AS138" s="2681"/>
      <c r="AT138" s="456">
        <f t="shared" si="216"/>
        <v>0</v>
      </c>
      <c r="AU138" s="457" t="e">
        <f>MANTEN!#REF!</f>
        <v>#REF!</v>
      </c>
      <c r="AV138" s="385">
        <v>0</v>
      </c>
      <c r="AW138" s="459" t="e">
        <f t="shared" si="224"/>
        <v>#REF!</v>
      </c>
      <c r="AX138" s="1205"/>
      <c r="AY138" s="1206"/>
      <c r="AZ138" s="1207"/>
      <c r="BA138" s="2682"/>
      <c r="BB138" s="2683"/>
      <c r="BC138" s="2683"/>
      <c r="BD138" s="2683"/>
      <c r="BE138" s="2683"/>
      <c r="BF138" s="2683"/>
      <c r="BG138" s="2683"/>
      <c r="BH138" s="2683"/>
      <c r="BI138" s="2684"/>
      <c r="BJ138" s="408"/>
      <c r="BK138" s="2680">
        <f t="shared" si="195"/>
        <v>0</v>
      </c>
      <c r="BL138" s="2681"/>
      <c r="BM138" s="456">
        <f t="shared" si="217"/>
        <v>0</v>
      </c>
      <c r="BN138" s="457" t="e">
        <f>MANTEN!#REF!</f>
        <v>#REF!</v>
      </c>
      <c r="BO138" s="385">
        <v>0</v>
      </c>
      <c r="BP138" s="459" t="e">
        <f t="shared" si="225"/>
        <v>#REF!</v>
      </c>
      <c r="BQ138" s="1205"/>
      <c r="BR138" s="1206"/>
      <c r="BS138" s="1207"/>
      <c r="BT138" s="2682"/>
      <c r="BU138" s="2683"/>
      <c r="BV138" s="2683"/>
      <c r="BW138" s="2683"/>
      <c r="BX138" s="2683"/>
      <c r="BY138" s="2683"/>
      <c r="BZ138" s="2683"/>
      <c r="CA138" s="2683"/>
      <c r="CB138" s="2684"/>
      <c r="CC138" s="408"/>
      <c r="CD138" s="2670"/>
      <c r="CE138" s="2670"/>
      <c r="CF138" s="1142"/>
      <c r="CG138" s="1143"/>
      <c r="CH138" s="1149"/>
      <c r="CI138" s="1145"/>
      <c r="CJ138" s="1146"/>
      <c r="CK138" s="1146"/>
      <c r="CL138" s="1146"/>
      <c r="CM138" s="2671"/>
      <c r="CN138" s="2671"/>
      <c r="CO138" s="2671"/>
      <c r="CP138" s="2671"/>
      <c r="CQ138" s="2671"/>
      <c r="CR138" s="2671"/>
      <c r="CS138" s="2671"/>
      <c r="CT138" s="2671"/>
      <c r="CU138" s="2671"/>
      <c r="CV138" s="408"/>
      <c r="CW138" s="2670"/>
      <c r="CX138" s="2670"/>
      <c r="CY138" s="1142"/>
      <c r="CZ138" s="1143"/>
      <c r="DA138" s="1149"/>
      <c r="DB138" s="1145"/>
      <c r="DC138" s="1146"/>
      <c r="DD138" s="1146"/>
      <c r="DE138" s="1146"/>
      <c r="DF138" s="2671"/>
      <c r="DG138" s="2671"/>
      <c r="DH138" s="2671"/>
      <c r="DI138" s="2671"/>
      <c r="DJ138" s="2671"/>
      <c r="DK138" s="2671"/>
      <c r="DL138" s="2671"/>
      <c r="DM138" s="2671"/>
      <c r="DN138" s="2671"/>
      <c r="DO138" s="408"/>
    </row>
    <row r="139" spans="1:119" ht="0.6" hidden="1" customHeight="1" thickTop="1" thickBot="1" x14ac:dyDescent="0.25">
      <c r="A139" s="408"/>
      <c r="B139" s="2664"/>
      <c r="C139" s="2665"/>
      <c r="D139" s="2665"/>
      <c r="E139" s="2666"/>
      <c r="F139" s="2680"/>
      <c r="G139" s="2681"/>
      <c r="H139" s="456"/>
      <c r="I139" s="457"/>
      <c r="J139" s="385"/>
      <c r="K139" s="459"/>
      <c r="L139" s="1205"/>
      <c r="M139" s="1206"/>
      <c r="N139" s="1207"/>
      <c r="O139" s="2682"/>
      <c r="P139" s="2683"/>
      <c r="Q139" s="2683"/>
      <c r="R139" s="2683"/>
      <c r="S139" s="2683"/>
      <c r="T139" s="2683"/>
      <c r="U139" s="2683"/>
      <c r="V139" s="2683"/>
      <c r="W139" s="2684"/>
      <c r="X139" s="408"/>
      <c r="Y139" s="2680">
        <f t="shared" si="193"/>
        <v>0</v>
      </c>
      <c r="Z139" s="2681"/>
      <c r="AA139" s="456">
        <f t="shared" si="215"/>
        <v>0</v>
      </c>
      <c r="AB139" s="457" t="e">
        <f>MANTEN!#REF!</f>
        <v>#REF!</v>
      </c>
      <c r="AC139" s="385">
        <v>0</v>
      </c>
      <c r="AD139" s="459" t="e">
        <f t="shared" si="223"/>
        <v>#REF!</v>
      </c>
      <c r="AE139" s="1205"/>
      <c r="AF139" s="1206"/>
      <c r="AG139" s="1207"/>
      <c r="AH139" s="2682"/>
      <c r="AI139" s="2683"/>
      <c r="AJ139" s="2683"/>
      <c r="AK139" s="2683"/>
      <c r="AL139" s="2683"/>
      <c r="AM139" s="2683"/>
      <c r="AN139" s="2683"/>
      <c r="AO139" s="2683"/>
      <c r="AP139" s="2684"/>
      <c r="AQ139" s="408"/>
      <c r="AR139" s="2680">
        <f t="shared" si="194"/>
        <v>0</v>
      </c>
      <c r="AS139" s="2681"/>
      <c r="AT139" s="456">
        <f t="shared" si="216"/>
        <v>0</v>
      </c>
      <c r="AU139" s="457" t="e">
        <f>MANTEN!#REF!</f>
        <v>#REF!</v>
      </c>
      <c r="AV139" s="385">
        <v>0</v>
      </c>
      <c r="AW139" s="459" t="e">
        <f t="shared" si="224"/>
        <v>#REF!</v>
      </c>
      <c r="AX139" s="1205"/>
      <c r="AY139" s="1206"/>
      <c r="AZ139" s="1207"/>
      <c r="BA139" s="2682"/>
      <c r="BB139" s="2683"/>
      <c r="BC139" s="2683"/>
      <c r="BD139" s="2683"/>
      <c r="BE139" s="2683"/>
      <c r="BF139" s="2683"/>
      <c r="BG139" s="2683"/>
      <c r="BH139" s="2683"/>
      <c r="BI139" s="2684"/>
      <c r="BJ139" s="408"/>
      <c r="BK139" s="2680">
        <f t="shared" si="195"/>
        <v>0</v>
      </c>
      <c r="BL139" s="2681"/>
      <c r="BM139" s="456">
        <f t="shared" si="217"/>
        <v>0</v>
      </c>
      <c r="BN139" s="457" t="e">
        <f>MANTEN!#REF!</f>
        <v>#REF!</v>
      </c>
      <c r="BO139" s="385">
        <v>0</v>
      </c>
      <c r="BP139" s="459" t="e">
        <f t="shared" si="225"/>
        <v>#REF!</v>
      </c>
      <c r="BQ139" s="1205"/>
      <c r="BR139" s="1206"/>
      <c r="BS139" s="1207"/>
      <c r="BT139" s="2682"/>
      <c r="BU139" s="2683"/>
      <c r="BV139" s="2683"/>
      <c r="BW139" s="2683"/>
      <c r="BX139" s="2683"/>
      <c r="BY139" s="2683"/>
      <c r="BZ139" s="2683"/>
      <c r="CA139" s="2683"/>
      <c r="CB139" s="2684"/>
      <c r="CC139" s="408"/>
      <c r="CD139" s="2670"/>
      <c r="CE139" s="2670"/>
      <c r="CF139" s="1142"/>
      <c r="CG139" s="1143"/>
      <c r="CH139" s="1149"/>
      <c r="CI139" s="1145"/>
      <c r="CJ139" s="1146"/>
      <c r="CK139" s="1146"/>
      <c r="CL139" s="1146"/>
      <c r="CM139" s="2671"/>
      <c r="CN139" s="2671"/>
      <c r="CO139" s="2671"/>
      <c r="CP139" s="2671"/>
      <c r="CQ139" s="2671"/>
      <c r="CR139" s="2671"/>
      <c r="CS139" s="2671"/>
      <c r="CT139" s="2671"/>
      <c r="CU139" s="2671"/>
      <c r="CV139" s="408"/>
      <c r="CW139" s="2670"/>
      <c r="CX139" s="2670"/>
      <c r="CY139" s="1142"/>
      <c r="CZ139" s="1143"/>
      <c r="DA139" s="1149"/>
      <c r="DB139" s="1145"/>
      <c r="DC139" s="1146"/>
      <c r="DD139" s="1146"/>
      <c r="DE139" s="1146"/>
      <c r="DF139" s="2671"/>
      <c r="DG139" s="2671"/>
      <c r="DH139" s="2671"/>
      <c r="DI139" s="2671"/>
      <c r="DJ139" s="2671"/>
      <c r="DK139" s="2671"/>
      <c r="DL139" s="2671"/>
      <c r="DM139" s="2671"/>
      <c r="DN139" s="2671"/>
      <c r="DO139" s="408"/>
    </row>
    <row r="140" spans="1:119" ht="0.6" hidden="1" customHeight="1" thickTop="1" thickBot="1" x14ac:dyDescent="0.25">
      <c r="A140" s="408"/>
      <c r="B140" s="2664"/>
      <c r="C140" s="2665"/>
      <c r="D140" s="2665"/>
      <c r="E140" s="2666"/>
      <c r="F140" s="2680"/>
      <c r="G140" s="2681"/>
      <c r="H140" s="456"/>
      <c r="I140" s="457"/>
      <c r="J140" s="385"/>
      <c r="K140" s="459"/>
      <c r="L140" s="1205"/>
      <c r="M140" s="1206"/>
      <c r="N140" s="1207"/>
      <c r="O140" s="2682"/>
      <c r="P140" s="2683"/>
      <c r="Q140" s="2683"/>
      <c r="R140" s="2683"/>
      <c r="S140" s="2683"/>
      <c r="T140" s="2683"/>
      <c r="U140" s="2683"/>
      <c r="V140" s="2683"/>
      <c r="W140" s="2684"/>
      <c r="X140" s="408"/>
      <c r="Y140" s="2680">
        <f t="shared" si="193"/>
        <v>0</v>
      </c>
      <c r="Z140" s="2681"/>
      <c r="AA140" s="456"/>
      <c r="AB140" s="457"/>
      <c r="AC140" s="385"/>
      <c r="AD140" s="459" t="e">
        <f t="shared" si="223"/>
        <v>#DIV/0!</v>
      </c>
      <c r="AE140" s="1205"/>
      <c r="AF140" s="1206"/>
      <c r="AG140" s="1207"/>
      <c r="AH140" s="2682"/>
      <c r="AI140" s="2683"/>
      <c r="AJ140" s="2683"/>
      <c r="AK140" s="2683"/>
      <c r="AL140" s="2683"/>
      <c r="AM140" s="2683"/>
      <c r="AN140" s="2683"/>
      <c r="AO140" s="2683"/>
      <c r="AP140" s="2684"/>
      <c r="AQ140" s="408"/>
      <c r="AR140" s="2680">
        <f t="shared" si="194"/>
        <v>0</v>
      </c>
      <c r="AS140" s="2681"/>
      <c r="AT140" s="456"/>
      <c r="AU140" s="457"/>
      <c r="AV140" s="385"/>
      <c r="AW140" s="459" t="e">
        <f t="shared" si="224"/>
        <v>#DIV/0!</v>
      </c>
      <c r="AX140" s="1205"/>
      <c r="AY140" s="1206"/>
      <c r="AZ140" s="1207"/>
      <c r="BA140" s="2682"/>
      <c r="BB140" s="2683"/>
      <c r="BC140" s="2683"/>
      <c r="BD140" s="2683"/>
      <c r="BE140" s="2683"/>
      <c r="BF140" s="2683"/>
      <c r="BG140" s="2683"/>
      <c r="BH140" s="2683"/>
      <c r="BI140" s="2684"/>
      <c r="BJ140" s="408"/>
      <c r="BK140" s="2680">
        <f t="shared" si="195"/>
        <v>0</v>
      </c>
      <c r="BL140" s="2681"/>
      <c r="BM140" s="456"/>
      <c r="BN140" s="457"/>
      <c r="BO140" s="385"/>
      <c r="BP140" s="459" t="e">
        <f t="shared" si="225"/>
        <v>#DIV/0!</v>
      </c>
      <c r="BQ140" s="1205"/>
      <c r="BR140" s="1206"/>
      <c r="BS140" s="1207"/>
      <c r="BT140" s="2682"/>
      <c r="BU140" s="2683"/>
      <c r="BV140" s="2683"/>
      <c r="BW140" s="2683"/>
      <c r="BX140" s="2683"/>
      <c r="BY140" s="2683"/>
      <c r="BZ140" s="2683"/>
      <c r="CA140" s="2683"/>
      <c r="CB140" s="2684"/>
      <c r="CC140" s="408"/>
      <c r="CD140" s="2670"/>
      <c r="CE140" s="2670"/>
      <c r="CF140" s="1142"/>
      <c r="CG140" s="1143"/>
      <c r="CH140" s="1149"/>
      <c r="CI140" s="1145"/>
      <c r="CJ140" s="1146"/>
      <c r="CK140" s="1146"/>
      <c r="CL140" s="1146"/>
      <c r="CM140" s="2671"/>
      <c r="CN140" s="2671"/>
      <c r="CO140" s="2671"/>
      <c r="CP140" s="2671"/>
      <c r="CQ140" s="2671"/>
      <c r="CR140" s="2671"/>
      <c r="CS140" s="2671"/>
      <c r="CT140" s="2671"/>
      <c r="CU140" s="2671"/>
      <c r="CV140" s="408"/>
      <c r="CW140" s="2670"/>
      <c r="CX140" s="2670"/>
      <c r="CY140" s="1142"/>
      <c r="CZ140" s="1143"/>
      <c r="DA140" s="1149"/>
      <c r="DB140" s="1145"/>
      <c r="DC140" s="1146"/>
      <c r="DD140" s="1146"/>
      <c r="DE140" s="1146"/>
      <c r="DF140" s="2671"/>
      <c r="DG140" s="2671"/>
      <c r="DH140" s="2671"/>
      <c r="DI140" s="2671"/>
      <c r="DJ140" s="2671"/>
      <c r="DK140" s="2671"/>
      <c r="DL140" s="2671"/>
      <c r="DM140" s="2671"/>
      <c r="DN140" s="2671"/>
      <c r="DO140" s="408"/>
    </row>
    <row r="141" spans="1:119" ht="0.6" hidden="1" customHeight="1" thickTop="1" thickBot="1" x14ac:dyDescent="0.25">
      <c r="A141" s="408"/>
      <c r="B141" s="2664"/>
      <c r="C141" s="2665"/>
      <c r="D141" s="2665"/>
      <c r="E141" s="2666"/>
      <c r="F141" s="2680"/>
      <c r="G141" s="2681"/>
      <c r="H141" s="456"/>
      <c r="I141" s="457"/>
      <c r="J141" s="385"/>
      <c r="K141" s="459"/>
      <c r="L141" s="1205"/>
      <c r="M141" s="1206"/>
      <c r="N141" s="1207"/>
      <c r="O141" s="2682"/>
      <c r="P141" s="2683"/>
      <c r="Q141" s="2683"/>
      <c r="R141" s="2683"/>
      <c r="S141" s="2683"/>
      <c r="T141" s="2683"/>
      <c r="U141" s="2683"/>
      <c r="V141" s="2683"/>
      <c r="W141" s="2684"/>
      <c r="X141" s="408"/>
      <c r="Y141" s="2680">
        <f t="shared" si="193"/>
        <v>0</v>
      </c>
      <c r="Z141" s="2681"/>
      <c r="AA141" s="456">
        <f>+AA119</f>
        <v>0</v>
      </c>
      <c r="AB141" s="457">
        <f>I141</f>
        <v>0</v>
      </c>
      <c r="AC141" s="385">
        <v>0</v>
      </c>
      <c r="AD141" s="459" t="e">
        <f t="shared" si="223"/>
        <v>#DIV/0!</v>
      </c>
      <c r="AE141" s="1205"/>
      <c r="AF141" s="1206"/>
      <c r="AG141" s="1207"/>
      <c r="AH141" s="2682"/>
      <c r="AI141" s="2683"/>
      <c r="AJ141" s="2683"/>
      <c r="AK141" s="2683"/>
      <c r="AL141" s="2683"/>
      <c r="AM141" s="2683"/>
      <c r="AN141" s="2683"/>
      <c r="AO141" s="2683"/>
      <c r="AP141" s="2684"/>
      <c r="AQ141" s="408"/>
      <c r="AR141" s="2680">
        <f t="shared" si="194"/>
        <v>0</v>
      </c>
      <c r="AS141" s="2681"/>
      <c r="AT141" s="456">
        <f>+AT119</f>
        <v>0</v>
      </c>
      <c r="AU141" s="457">
        <f>AB141</f>
        <v>0</v>
      </c>
      <c r="AV141" s="385">
        <v>0</v>
      </c>
      <c r="AW141" s="459" t="e">
        <f t="shared" si="224"/>
        <v>#DIV/0!</v>
      </c>
      <c r="AX141" s="1205"/>
      <c r="AY141" s="1206"/>
      <c r="AZ141" s="1207"/>
      <c r="BA141" s="2682"/>
      <c r="BB141" s="2683"/>
      <c r="BC141" s="2683"/>
      <c r="BD141" s="2683"/>
      <c r="BE141" s="2683"/>
      <c r="BF141" s="2683"/>
      <c r="BG141" s="2683"/>
      <c r="BH141" s="2683"/>
      <c r="BI141" s="2684"/>
      <c r="BJ141" s="408"/>
      <c r="BK141" s="2680">
        <f t="shared" si="195"/>
        <v>0</v>
      </c>
      <c r="BL141" s="2681"/>
      <c r="BM141" s="456">
        <f>+BM119</f>
        <v>0</v>
      </c>
      <c r="BN141" s="457">
        <f>AU141</f>
        <v>0</v>
      </c>
      <c r="BO141" s="385">
        <v>0</v>
      </c>
      <c r="BP141" s="459" t="e">
        <f t="shared" si="225"/>
        <v>#DIV/0!</v>
      </c>
      <c r="BQ141" s="1205"/>
      <c r="BR141" s="1206"/>
      <c r="BS141" s="1207"/>
      <c r="BT141" s="2682"/>
      <c r="BU141" s="2683"/>
      <c r="BV141" s="2683"/>
      <c r="BW141" s="2683"/>
      <c r="BX141" s="2683"/>
      <c r="BY141" s="2683"/>
      <c r="BZ141" s="2683"/>
      <c r="CA141" s="2683"/>
      <c r="CB141" s="2684"/>
      <c r="CC141" s="408"/>
      <c r="CD141" s="2670"/>
      <c r="CE141" s="2670"/>
      <c r="CF141" s="1142"/>
      <c r="CG141" s="1143"/>
      <c r="CH141" s="1149"/>
      <c r="CI141" s="1145"/>
      <c r="CJ141" s="1146"/>
      <c r="CK141" s="1146"/>
      <c r="CL141" s="1146"/>
      <c r="CM141" s="2671"/>
      <c r="CN141" s="2671"/>
      <c r="CO141" s="2671"/>
      <c r="CP141" s="2671"/>
      <c r="CQ141" s="2671"/>
      <c r="CR141" s="2671"/>
      <c r="CS141" s="2671"/>
      <c r="CT141" s="2671"/>
      <c r="CU141" s="2671"/>
      <c r="CV141" s="408"/>
      <c r="CW141" s="2670"/>
      <c r="CX141" s="2670"/>
      <c r="CY141" s="1142"/>
      <c r="CZ141" s="1143"/>
      <c r="DA141" s="1149"/>
      <c r="DB141" s="1145"/>
      <c r="DC141" s="1146"/>
      <c r="DD141" s="1146"/>
      <c r="DE141" s="1146"/>
      <c r="DF141" s="2671"/>
      <c r="DG141" s="2671"/>
      <c r="DH141" s="2671"/>
      <c r="DI141" s="2671"/>
      <c r="DJ141" s="2671"/>
      <c r="DK141" s="2671"/>
      <c r="DL141" s="2671"/>
      <c r="DM141" s="2671"/>
      <c r="DN141" s="2671"/>
      <c r="DO141" s="408"/>
    </row>
    <row r="142" spans="1:119" ht="0.6" hidden="1" customHeight="1" thickTop="1" thickBot="1" x14ac:dyDescent="0.25">
      <c r="A142" s="408"/>
      <c r="B142" s="2664"/>
      <c r="C142" s="2665"/>
      <c r="D142" s="2665"/>
      <c r="E142" s="2666"/>
      <c r="F142" s="2680"/>
      <c r="G142" s="2681"/>
      <c r="H142" s="456"/>
      <c r="I142" s="457"/>
      <c r="J142" s="385"/>
      <c r="K142" s="459"/>
      <c r="L142" s="1205"/>
      <c r="M142" s="1206"/>
      <c r="N142" s="1207"/>
      <c r="O142" s="2682"/>
      <c r="P142" s="2683"/>
      <c r="Q142" s="2683"/>
      <c r="R142" s="2683"/>
      <c r="S142" s="2683"/>
      <c r="T142" s="2683"/>
      <c r="U142" s="2683"/>
      <c r="V142" s="2683"/>
      <c r="W142" s="2684"/>
      <c r="X142" s="408"/>
      <c r="Y142" s="2680">
        <f t="shared" si="193"/>
        <v>0</v>
      </c>
      <c r="Z142" s="2681"/>
      <c r="AA142" s="456">
        <f>+AA120</f>
        <v>0</v>
      </c>
      <c r="AB142" s="457">
        <f t="shared" ref="AB142" si="226">I142</f>
        <v>0</v>
      </c>
      <c r="AC142" s="385">
        <v>0</v>
      </c>
      <c r="AD142" s="459" t="e">
        <f t="shared" si="223"/>
        <v>#DIV/0!</v>
      </c>
      <c r="AE142" s="1205"/>
      <c r="AF142" s="1206"/>
      <c r="AG142" s="1207"/>
      <c r="AH142" s="2682"/>
      <c r="AI142" s="2683"/>
      <c r="AJ142" s="2683"/>
      <c r="AK142" s="2683"/>
      <c r="AL142" s="2683"/>
      <c r="AM142" s="2683"/>
      <c r="AN142" s="2683"/>
      <c r="AO142" s="2683"/>
      <c r="AP142" s="2684"/>
      <c r="AQ142" s="408"/>
      <c r="AR142" s="2680">
        <f t="shared" si="194"/>
        <v>0</v>
      </c>
      <c r="AS142" s="2681"/>
      <c r="AT142" s="456">
        <f>+AT120</f>
        <v>0</v>
      </c>
      <c r="AU142" s="457">
        <f t="shared" ref="AU142" si="227">AB142</f>
        <v>0</v>
      </c>
      <c r="AV142" s="385">
        <v>0</v>
      </c>
      <c r="AW142" s="459" t="e">
        <f t="shared" si="224"/>
        <v>#DIV/0!</v>
      </c>
      <c r="AX142" s="1205"/>
      <c r="AY142" s="1206"/>
      <c r="AZ142" s="1207"/>
      <c r="BA142" s="2682"/>
      <c r="BB142" s="2683"/>
      <c r="BC142" s="2683"/>
      <c r="BD142" s="2683"/>
      <c r="BE142" s="2683"/>
      <c r="BF142" s="2683"/>
      <c r="BG142" s="2683"/>
      <c r="BH142" s="2683"/>
      <c r="BI142" s="2684"/>
      <c r="BJ142" s="408"/>
      <c r="BK142" s="2680">
        <f t="shared" si="195"/>
        <v>0</v>
      </c>
      <c r="BL142" s="2681"/>
      <c r="BM142" s="456">
        <f>+BM120</f>
        <v>0</v>
      </c>
      <c r="BN142" s="457">
        <f t="shared" ref="BN142" si="228">AU142</f>
        <v>0</v>
      </c>
      <c r="BO142" s="385">
        <v>0</v>
      </c>
      <c r="BP142" s="459" t="e">
        <f t="shared" si="225"/>
        <v>#DIV/0!</v>
      </c>
      <c r="BQ142" s="1205"/>
      <c r="BR142" s="1206"/>
      <c r="BS142" s="1207"/>
      <c r="BT142" s="2682"/>
      <c r="BU142" s="2683"/>
      <c r="BV142" s="2683"/>
      <c r="BW142" s="2683"/>
      <c r="BX142" s="2683"/>
      <c r="BY142" s="2683"/>
      <c r="BZ142" s="2683"/>
      <c r="CA142" s="2683"/>
      <c r="CB142" s="2684"/>
      <c r="CC142" s="408"/>
      <c r="CD142" s="2670"/>
      <c r="CE142" s="2670"/>
      <c r="CF142" s="1142"/>
      <c r="CG142" s="1143"/>
      <c r="CH142" s="1149"/>
      <c r="CI142" s="1145"/>
      <c r="CJ142" s="1146"/>
      <c r="CK142" s="1146"/>
      <c r="CL142" s="1146"/>
      <c r="CM142" s="2671"/>
      <c r="CN142" s="2671"/>
      <c r="CO142" s="2671"/>
      <c r="CP142" s="2671"/>
      <c r="CQ142" s="2671"/>
      <c r="CR142" s="2671"/>
      <c r="CS142" s="2671"/>
      <c r="CT142" s="2671"/>
      <c r="CU142" s="2671"/>
      <c r="CV142" s="408"/>
      <c r="CW142" s="2670"/>
      <c r="CX142" s="2670"/>
      <c r="CY142" s="1142"/>
      <c r="CZ142" s="1143"/>
      <c r="DA142" s="1149"/>
      <c r="DB142" s="1145"/>
      <c r="DC142" s="1146"/>
      <c r="DD142" s="1146"/>
      <c r="DE142" s="1146"/>
      <c r="DF142" s="2671"/>
      <c r="DG142" s="2671"/>
      <c r="DH142" s="2671"/>
      <c r="DI142" s="2671"/>
      <c r="DJ142" s="2671"/>
      <c r="DK142" s="2671"/>
      <c r="DL142" s="2671"/>
      <c r="DM142" s="2671"/>
      <c r="DN142" s="2671"/>
      <c r="DO142" s="408"/>
    </row>
    <row r="143" spans="1:119" ht="0.6" hidden="1" customHeight="1" thickTop="1" thickBot="1" x14ac:dyDescent="0.25">
      <c r="A143" s="408"/>
      <c r="B143" s="2664"/>
      <c r="C143" s="2665"/>
      <c r="D143" s="2665"/>
      <c r="E143" s="2666"/>
      <c r="F143" s="2680"/>
      <c r="G143" s="2681"/>
      <c r="H143" s="456"/>
      <c r="I143" s="464"/>
      <c r="J143" s="385"/>
      <c r="K143" s="459"/>
      <c r="L143" s="1205"/>
      <c r="M143" s="1206"/>
      <c r="N143" s="1207"/>
      <c r="O143" s="2682"/>
      <c r="P143" s="2683"/>
      <c r="Q143" s="2683"/>
      <c r="R143" s="2683"/>
      <c r="S143" s="2683"/>
      <c r="T143" s="2683"/>
      <c r="U143" s="2683"/>
      <c r="V143" s="2683"/>
      <c r="W143" s="2684"/>
      <c r="X143" s="408"/>
      <c r="Y143" s="2680">
        <f t="shared" si="193"/>
        <v>0</v>
      </c>
      <c r="Z143" s="2681"/>
      <c r="AA143" s="456">
        <f>+AA121</f>
        <v>0</v>
      </c>
      <c r="AB143" s="464"/>
      <c r="AC143" s="385">
        <v>0</v>
      </c>
      <c r="AD143" s="459" t="e">
        <f t="shared" si="223"/>
        <v>#DIV/0!</v>
      </c>
      <c r="AE143" s="1205"/>
      <c r="AF143" s="1206"/>
      <c r="AG143" s="1207"/>
      <c r="AH143" s="2682"/>
      <c r="AI143" s="2683"/>
      <c r="AJ143" s="2683"/>
      <c r="AK143" s="2683"/>
      <c r="AL143" s="2683"/>
      <c r="AM143" s="2683"/>
      <c r="AN143" s="2683"/>
      <c r="AO143" s="2683"/>
      <c r="AP143" s="2684"/>
      <c r="AQ143" s="408"/>
      <c r="AR143" s="2680">
        <f t="shared" si="194"/>
        <v>0</v>
      </c>
      <c r="AS143" s="2681"/>
      <c r="AT143" s="456">
        <f>+AT121</f>
        <v>0</v>
      </c>
      <c r="AU143" s="464"/>
      <c r="AV143" s="385">
        <v>0</v>
      </c>
      <c r="AW143" s="459" t="e">
        <f t="shared" si="224"/>
        <v>#DIV/0!</v>
      </c>
      <c r="AX143" s="1205"/>
      <c r="AY143" s="1206"/>
      <c r="AZ143" s="1207"/>
      <c r="BA143" s="2682"/>
      <c r="BB143" s="2683"/>
      <c r="BC143" s="2683"/>
      <c r="BD143" s="2683"/>
      <c r="BE143" s="2683"/>
      <c r="BF143" s="2683"/>
      <c r="BG143" s="2683"/>
      <c r="BH143" s="2683"/>
      <c r="BI143" s="2684"/>
      <c r="BJ143" s="408"/>
      <c r="BK143" s="2680">
        <f t="shared" si="195"/>
        <v>0</v>
      </c>
      <c r="BL143" s="2681"/>
      <c r="BM143" s="456">
        <f>+BM121</f>
        <v>0</v>
      </c>
      <c r="BN143" s="464"/>
      <c r="BO143" s="385">
        <v>0</v>
      </c>
      <c r="BP143" s="459" t="e">
        <f t="shared" si="225"/>
        <v>#DIV/0!</v>
      </c>
      <c r="BQ143" s="1205"/>
      <c r="BR143" s="1206"/>
      <c r="BS143" s="1207"/>
      <c r="BT143" s="2682"/>
      <c r="BU143" s="2683"/>
      <c r="BV143" s="2683"/>
      <c r="BW143" s="2683"/>
      <c r="BX143" s="2683"/>
      <c r="BY143" s="2683"/>
      <c r="BZ143" s="2683"/>
      <c r="CA143" s="2683"/>
      <c r="CB143" s="2684"/>
      <c r="CC143" s="408"/>
      <c r="CD143" s="2670"/>
      <c r="CE143" s="2670"/>
      <c r="CF143" s="1142"/>
      <c r="CG143" s="1148"/>
      <c r="CH143" s="1149"/>
      <c r="CI143" s="1145"/>
      <c r="CJ143" s="1146"/>
      <c r="CK143" s="1146"/>
      <c r="CL143" s="1146"/>
      <c r="CM143" s="2671"/>
      <c r="CN143" s="2671"/>
      <c r="CO143" s="2671"/>
      <c r="CP143" s="2671"/>
      <c r="CQ143" s="2671"/>
      <c r="CR143" s="2671"/>
      <c r="CS143" s="2671"/>
      <c r="CT143" s="2671"/>
      <c r="CU143" s="2671"/>
      <c r="CV143" s="408"/>
      <c r="CW143" s="2670"/>
      <c r="CX143" s="2670"/>
      <c r="CY143" s="1142"/>
      <c r="CZ143" s="1148"/>
      <c r="DA143" s="1149"/>
      <c r="DB143" s="1145"/>
      <c r="DC143" s="1146"/>
      <c r="DD143" s="1146"/>
      <c r="DE143" s="1146"/>
      <c r="DF143" s="2671"/>
      <c r="DG143" s="2671"/>
      <c r="DH143" s="2671"/>
      <c r="DI143" s="2671"/>
      <c r="DJ143" s="2671"/>
      <c r="DK143" s="2671"/>
      <c r="DL143" s="2671"/>
      <c r="DM143" s="2671"/>
      <c r="DN143" s="2671"/>
      <c r="DO143" s="408"/>
    </row>
    <row r="144" spans="1:119" ht="0.6" hidden="1" customHeight="1" thickTop="1" thickBot="1" x14ac:dyDescent="0.25">
      <c r="A144" s="408"/>
      <c r="B144" s="2664"/>
      <c r="C144" s="2665"/>
      <c r="D144" s="2665"/>
      <c r="E144" s="2666"/>
      <c r="F144" s="2680"/>
      <c r="G144" s="2681"/>
      <c r="H144" s="456"/>
      <c r="I144" s="457"/>
      <c r="J144" s="385"/>
      <c r="K144" s="459"/>
      <c r="L144" s="1205"/>
      <c r="M144" s="1206"/>
      <c r="N144" s="1207"/>
      <c r="O144" s="2682"/>
      <c r="P144" s="2683"/>
      <c r="Q144" s="2683"/>
      <c r="R144" s="2683"/>
      <c r="S144" s="2683"/>
      <c r="T144" s="2683"/>
      <c r="U144" s="2683"/>
      <c r="V144" s="2683"/>
      <c r="W144" s="2684"/>
      <c r="X144" s="408"/>
      <c r="Y144" s="2680">
        <f t="shared" si="193"/>
        <v>0</v>
      </c>
      <c r="Z144" s="2681"/>
      <c r="AA144" s="456">
        <f>+AA122</f>
        <v>0</v>
      </c>
      <c r="AB144" s="457">
        <f t="shared" ref="AB144:AB145" si="229">I144</f>
        <v>0</v>
      </c>
      <c r="AC144" s="385">
        <v>0</v>
      </c>
      <c r="AD144" s="459" t="e">
        <f t="shared" si="223"/>
        <v>#DIV/0!</v>
      </c>
      <c r="AE144" s="1205"/>
      <c r="AF144" s="1206"/>
      <c r="AG144" s="1207"/>
      <c r="AH144" s="2682"/>
      <c r="AI144" s="2683"/>
      <c r="AJ144" s="2683"/>
      <c r="AK144" s="2683"/>
      <c r="AL144" s="2683"/>
      <c r="AM144" s="2683"/>
      <c r="AN144" s="2683"/>
      <c r="AO144" s="2683"/>
      <c r="AP144" s="2684"/>
      <c r="AQ144" s="408"/>
      <c r="AR144" s="2680">
        <f t="shared" si="194"/>
        <v>0</v>
      </c>
      <c r="AS144" s="2681"/>
      <c r="AT144" s="456">
        <f>+AT122</f>
        <v>0</v>
      </c>
      <c r="AU144" s="457">
        <f t="shared" ref="AU144:AU145" si="230">AB144</f>
        <v>0</v>
      </c>
      <c r="AV144" s="385">
        <v>0</v>
      </c>
      <c r="AW144" s="459" t="e">
        <f t="shared" si="224"/>
        <v>#DIV/0!</v>
      </c>
      <c r="AX144" s="1205"/>
      <c r="AY144" s="1206"/>
      <c r="AZ144" s="1207"/>
      <c r="BA144" s="2682"/>
      <c r="BB144" s="2683"/>
      <c r="BC144" s="2683"/>
      <c r="BD144" s="2683"/>
      <c r="BE144" s="2683"/>
      <c r="BF144" s="2683"/>
      <c r="BG144" s="2683"/>
      <c r="BH144" s="2683"/>
      <c r="BI144" s="2684"/>
      <c r="BJ144" s="408"/>
      <c r="BK144" s="2680">
        <f t="shared" si="195"/>
        <v>0</v>
      </c>
      <c r="BL144" s="2681"/>
      <c r="BM144" s="456">
        <f>+BM122</f>
        <v>0</v>
      </c>
      <c r="BN144" s="457">
        <f t="shared" ref="BN144:BN145" si="231">AU144</f>
        <v>0</v>
      </c>
      <c r="BO144" s="385">
        <v>0</v>
      </c>
      <c r="BP144" s="459" t="e">
        <f t="shared" si="225"/>
        <v>#DIV/0!</v>
      </c>
      <c r="BQ144" s="1205"/>
      <c r="BR144" s="1206"/>
      <c r="BS144" s="1207"/>
      <c r="BT144" s="2682"/>
      <c r="BU144" s="2683"/>
      <c r="BV144" s="2683"/>
      <c r="BW144" s="2683"/>
      <c r="BX144" s="2683"/>
      <c r="BY144" s="2683"/>
      <c r="BZ144" s="2683"/>
      <c r="CA144" s="2683"/>
      <c r="CB144" s="2684"/>
      <c r="CC144" s="408"/>
      <c r="CD144" s="2670"/>
      <c r="CE144" s="2670"/>
      <c r="CF144" s="1142"/>
      <c r="CG144" s="1143"/>
      <c r="CH144" s="1149"/>
      <c r="CI144" s="1145"/>
      <c r="CJ144" s="1146"/>
      <c r="CK144" s="1146"/>
      <c r="CL144" s="1146"/>
      <c r="CM144" s="2671"/>
      <c r="CN144" s="2671"/>
      <c r="CO144" s="2671"/>
      <c r="CP144" s="2671"/>
      <c r="CQ144" s="2671"/>
      <c r="CR144" s="2671"/>
      <c r="CS144" s="2671"/>
      <c r="CT144" s="2671"/>
      <c r="CU144" s="2671"/>
      <c r="CV144" s="408"/>
      <c r="CW144" s="2670"/>
      <c r="CX144" s="2670"/>
      <c r="CY144" s="1142"/>
      <c r="CZ144" s="1143"/>
      <c r="DA144" s="1149"/>
      <c r="DB144" s="1145"/>
      <c r="DC144" s="1146"/>
      <c r="DD144" s="1146"/>
      <c r="DE144" s="1146"/>
      <c r="DF144" s="2671"/>
      <c r="DG144" s="2671"/>
      <c r="DH144" s="2671"/>
      <c r="DI144" s="2671"/>
      <c r="DJ144" s="2671"/>
      <c r="DK144" s="2671"/>
      <c r="DL144" s="2671"/>
      <c r="DM144" s="2671"/>
      <c r="DN144" s="2671"/>
      <c r="DO144" s="408"/>
    </row>
    <row r="145" spans="1:119" ht="0.6" hidden="1" customHeight="1" thickTop="1" thickBot="1" x14ac:dyDescent="0.25">
      <c r="A145" s="408"/>
      <c r="B145" s="2664"/>
      <c r="C145" s="2665"/>
      <c r="D145" s="2665"/>
      <c r="E145" s="2666"/>
      <c r="F145" s="2685"/>
      <c r="G145" s="2686"/>
      <c r="H145" s="456"/>
      <c r="I145" s="457"/>
      <c r="J145" s="385"/>
      <c r="K145" s="459"/>
      <c r="L145" s="1208"/>
      <c r="M145" s="1209"/>
      <c r="N145" s="1210"/>
      <c r="O145" s="2687"/>
      <c r="P145" s="2688"/>
      <c r="Q145" s="2688"/>
      <c r="R145" s="2688"/>
      <c r="S145" s="2688"/>
      <c r="T145" s="2688"/>
      <c r="U145" s="2688"/>
      <c r="V145" s="2688"/>
      <c r="W145" s="2689"/>
      <c r="X145" s="408"/>
      <c r="Y145" s="2685">
        <f t="shared" si="193"/>
        <v>0</v>
      </c>
      <c r="Z145" s="2686"/>
      <c r="AA145" s="456">
        <f>+AA123</f>
        <v>0</v>
      </c>
      <c r="AB145" s="457">
        <f t="shared" si="229"/>
        <v>0</v>
      </c>
      <c r="AC145" s="385">
        <v>0</v>
      </c>
      <c r="AD145" s="459" t="e">
        <f t="shared" si="223"/>
        <v>#DIV/0!</v>
      </c>
      <c r="AE145" s="1208"/>
      <c r="AF145" s="1209"/>
      <c r="AG145" s="1210"/>
      <c r="AH145" s="2687"/>
      <c r="AI145" s="2688"/>
      <c r="AJ145" s="2688"/>
      <c r="AK145" s="2688"/>
      <c r="AL145" s="2688"/>
      <c r="AM145" s="2688"/>
      <c r="AN145" s="2688"/>
      <c r="AO145" s="2688"/>
      <c r="AP145" s="2689"/>
      <c r="AQ145" s="408"/>
      <c r="AR145" s="2685">
        <f t="shared" si="194"/>
        <v>0</v>
      </c>
      <c r="AS145" s="2686"/>
      <c r="AT145" s="456">
        <f>+AT123</f>
        <v>0</v>
      </c>
      <c r="AU145" s="457">
        <f t="shared" si="230"/>
        <v>0</v>
      </c>
      <c r="AV145" s="385">
        <v>0</v>
      </c>
      <c r="AW145" s="459" t="e">
        <f t="shared" si="224"/>
        <v>#DIV/0!</v>
      </c>
      <c r="AX145" s="1208"/>
      <c r="AY145" s="1209"/>
      <c r="AZ145" s="1210"/>
      <c r="BA145" s="2687"/>
      <c r="BB145" s="2688"/>
      <c r="BC145" s="2688"/>
      <c r="BD145" s="2688"/>
      <c r="BE145" s="2688"/>
      <c r="BF145" s="2688"/>
      <c r="BG145" s="2688"/>
      <c r="BH145" s="2688"/>
      <c r="BI145" s="2689"/>
      <c r="BJ145" s="408"/>
      <c r="BK145" s="2685">
        <f t="shared" si="195"/>
        <v>0</v>
      </c>
      <c r="BL145" s="2686"/>
      <c r="BM145" s="456">
        <f>+BM123</f>
        <v>0</v>
      </c>
      <c r="BN145" s="457">
        <f t="shared" si="231"/>
        <v>0</v>
      </c>
      <c r="BO145" s="385">
        <v>0</v>
      </c>
      <c r="BP145" s="459" t="e">
        <f t="shared" si="225"/>
        <v>#DIV/0!</v>
      </c>
      <c r="BQ145" s="1208"/>
      <c r="BR145" s="1209"/>
      <c r="BS145" s="1210"/>
      <c r="BT145" s="2687"/>
      <c r="BU145" s="2688"/>
      <c r="BV145" s="2688"/>
      <c r="BW145" s="2688"/>
      <c r="BX145" s="2688"/>
      <c r="BY145" s="2688"/>
      <c r="BZ145" s="2688"/>
      <c r="CA145" s="2688"/>
      <c r="CB145" s="2689"/>
      <c r="CC145" s="408"/>
      <c r="CD145" s="2670"/>
      <c r="CE145" s="2670"/>
      <c r="CF145" s="1142"/>
      <c r="CG145" s="1143"/>
      <c r="CH145" s="1149"/>
      <c r="CI145" s="1145"/>
      <c r="CJ145" s="1146"/>
      <c r="CK145" s="1146"/>
      <c r="CL145" s="1146"/>
      <c r="CM145" s="2671"/>
      <c r="CN145" s="2671"/>
      <c r="CO145" s="2671"/>
      <c r="CP145" s="2671"/>
      <c r="CQ145" s="2671"/>
      <c r="CR145" s="2671"/>
      <c r="CS145" s="2671"/>
      <c r="CT145" s="2671"/>
      <c r="CU145" s="2671"/>
      <c r="CV145" s="408"/>
      <c r="CW145" s="2670"/>
      <c r="CX145" s="2670"/>
      <c r="CY145" s="1142"/>
      <c r="CZ145" s="1143"/>
      <c r="DA145" s="1149"/>
      <c r="DB145" s="1145"/>
      <c r="DC145" s="1146"/>
      <c r="DD145" s="1146"/>
      <c r="DE145" s="1146"/>
      <c r="DF145" s="2671"/>
      <c r="DG145" s="2671"/>
      <c r="DH145" s="2671"/>
      <c r="DI145" s="2671"/>
      <c r="DJ145" s="2671"/>
      <c r="DK145" s="2671"/>
      <c r="DL145" s="2671"/>
      <c r="DM145" s="2671"/>
      <c r="DN145" s="2671"/>
      <c r="DO145" s="408"/>
    </row>
    <row r="146" spans="1:119" ht="27" hidden="1" customHeight="1" thickTop="1" thickBot="1" x14ac:dyDescent="0.25">
      <c r="A146" s="408"/>
      <c r="B146" s="2667"/>
      <c r="C146" s="2668"/>
      <c r="D146" s="2668"/>
      <c r="E146" s="2669"/>
      <c r="F146" s="2697" t="s">
        <v>1169</v>
      </c>
      <c r="G146" s="2698"/>
      <c r="H146" s="2699" t="str">
        <f>+F125</f>
        <v>Cercas o Barreras Vivas (CV - BV)</v>
      </c>
      <c r="I146" s="2699"/>
      <c r="J146" s="2699"/>
      <c r="K146" s="2700"/>
      <c r="L146" s="622">
        <f>K253/N253</f>
        <v>1</v>
      </c>
      <c r="M146" s="623">
        <f>L253/N253</f>
        <v>0</v>
      </c>
      <c r="N146" s="624">
        <f>M253/N253</f>
        <v>0</v>
      </c>
      <c r="O146" s="2708"/>
      <c r="P146" s="2709"/>
      <c r="Q146" s="2709"/>
      <c r="R146" s="2709"/>
      <c r="S146" s="2709"/>
      <c r="T146" s="2709"/>
      <c r="U146" s="2709"/>
      <c r="V146" s="2709"/>
      <c r="W146" s="2710"/>
      <c r="X146" s="408"/>
      <c r="Y146" s="2697" t="s">
        <v>1169</v>
      </c>
      <c r="Z146" s="2698"/>
      <c r="AA146" s="2699" t="str">
        <f>+Y125</f>
        <v>Cercas o Barreras Vivas (CV - BV)</v>
      </c>
      <c r="AB146" s="2699"/>
      <c r="AC146" s="2699"/>
      <c r="AD146" s="2700"/>
      <c r="AE146" s="622">
        <f>AD253/AG253</f>
        <v>1</v>
      </c>
      <c r="AF146" s="623">
        <f>AE253/AG253</f>
        <v>0</v>
      </c>
      <c r="AG146" s="624">
        <f>AF253/AG253</f>
        <v>0</v>
      </c>
      <c r="AH146" s="2708"/>
      <c r="AI146" s="2709"/>
      <c r="AJ146" s="2709"/>
      <c r="AK146" s="2709"/>
      <c r="AL146" s="2709"/>
      <c r="AM146" s="2709"/>
      <c r="AN146" s="2709"/>
      <c r="AO146" s="2709"/>
      <c r="AP146" s="2710"/>
      <c r="AQ146" s="408"/>
      <c r="AR146" s="2697" t="s">
        <v>1169</v>
      </c>
      <c r="AS146" s="2698"/>
      <c r="AT146" s="2699" t="str">
        <f>+AR125</f>
        <v>Cercas o Barreras Vivas (CV - BV)</v>
      </c>
      <c r="AU146" s="2699"/>
      <c r="AV146" s="2699"/>
      <c r="AW146" s="2700"/>
      <c r="AX146" s="622">
        <f>AW253/AZ253</f>
        <v>1</v>
      </c>
      <c r="AY146" s="623">
        <f>AX253/AZ253</f>
        <v>0</v>
      </c>
      <c r="AZ146" s="624">
        <f>AY253/AZ253</f>
        <v>0</v>
      </c>
      <c r="BA146" s="2708"/>
      <c r="BB146" s="2709"/>
      <c r="BC146" s="2709"/>
      <c r="BD146" s="2709"/>
      <c r="BE146" s="2709"/>
      <c r="BF146" s="2709"/>
      <c r="BG146" s="2709"/>
      <c r="BH146" s="2709"/>
      <c r="BI146" s="2710"/>
      <c r="BJ146" s="408"/>
      <c r="BK146" s="2697" t="s">
        <v>1169</v>
      </c>
      <c r="BL146" s="2698"/>
      <c r="BM146" s="2699" t="str">
        <f>+BK125</f>
        <v>Cercas o Barreras Vivas (CV - BV)</v>
      </c>
      <c r="BN146" s="2699"/>
      <c r="BO146" s="2699"/>
      <c r="BP146" s="2700"/>
      <c r="BQ146" s="622">
        <f>BP253/BS253</f>
        <v>1</v>
      </c>
      <c r="BR146" s="623">
        <f>BQ253/BS253</f>
        <v>0</v>
      </c>
      <c r="BS146" s="624">
        <f>BR253/BS253</f>
        <v>0</v>
      </c>
      <c r="BT146" s="2708"/>
      <c r="BU146" s="2709"/>
      <c r="BV146" s="2709"/>
      <c r="BW146" s="2709"/>
      <c r="BX146" s="2709"/>
      <c r="BY146" s="2709"/>
      <c r="BZ146" s="2709"/>
      <c r="CA146" s="2709"/>
      <c r="CB146" s="2710"/>
      <c r="CC146" s="408"/>
      <c r="CD146" s="2672"/>
      <c r="CE146" s="2672"/>
      <c r="CF146" s="2673"/>
      <c r="CG146" s="2673"/>
      <c r="CH146" s="2673"/>
      <c r="CI146" s="2673"/>
      <c r="CJ146" s="1147"/>
      <c r="CK146" s="1147"/>
      <c r="CL146" s="1147"/>
      <c r="CM146" s="2674"/>
      <c r="CN146" s="2674"/>
      <c r="CO146" s="2674"/>
      <c r="CP146" s="2674"/>
      <c r="CQ146" s="2674"/>
      <c r="CR146" s="2674"/>
      <c r="CS146" s="2674"/>
      <c r="CT146" s="2674"/>
      <c r="CU146" s="2674"/>
      <c r="CV146" s="408"/>
      <c r="CW146" s="2672"/>
      <c r="CX146" s="2672"/>
      <c r="CY146" s="2673"/>
      <c r="CZ146" s="2673"/>
      <c r="DA146" s="2673"/>
      <c r="DB146" s="2673"/>
      <c r="DC146" s="1147"/>
      <c r="DD146" s="1147"/>
      <c r="DE146" s="1147"/>
      <c r="DF146" s="2674"/>
      <c r="DG146" s="2674"/>
      <c r="DH146" s="2674"/>
      <c r="DI146" s="2674"/>
      <c r="DJ146" s="2674"/>
      <c r="DK146" s="2674"/>
      <c r="DL146" s="2674"/>
      <c r="DM146" s="2674"/>
      <c r="DN146" s="2674"/>
      <c r="DO146" s="408"/>
    </row>
    <row r="147" spans="1:119" ht="18.75" hidden="1" customHeight="1" x14ac:dyDescent="0.2">
      <c r="A147" s="408"/>
      <c r="B147" s="2661" t="s">
        <v>1370</v>
      </c>
      <c r="C147" s="2662"/>
      <c r="D147" s="2662"/>
      <c r="E147" s="2663"/>
      <c r="F147" s="2714" t="str">
        <f>OBJETIVOS!D31</f>
        <v>Enriquecimientos vegetales</v>
      </c>
      <c r="G147" s="2711"/>
      <c r="H147" s="2711"/>
      <c r="I147" s="2711"/>
      <c r="J147" s="2711"/>
      <c r="K147" s="2711"/>
      <c r="L147" s="2711"/>
      <c r="M147" s="2711"/>
      <c r="N147" s="2711"/>
      <c r="O147" s="2711"/>
      <c r="P147" s="2711"/>
      <c r="Q147" s="2711"/>
      <c r="R147" s="2711"/>
      <c r="S147" s="2711"/>
      <c r="T147" s="2711"/>
      <c r="U147" s="2711"/>
      <c r="V147" s="2711"/>
      <c r="W147" s="2712"/>
      <c r="X147" s="408"/>
      <c r="Y147" s="2714" t="str">
        <f>F147</f>
        <v>Enriquecimientos vegetales</v>
      </c>
      <c r="Z147" s="2711"/>
      <c r="AA147" s="2711"/>
      <c r="AB147" s="2711"/>
      <c r="AC147" s="2711"/>
      <c r="AD147" s="2711"/>
      <c r="AE147" s="2711"/>
      <c r="AF147" s="2711"/>
      <c r="AG147" s="2711"/>
      <c r="AH147" s="2711"/>
      <c r="AI147" s="2711"/>
      <c r="AJ147" s="2711"/>
      <c r="AK147" s="2711"/>
      <c r="AL147" s="2711"/>
      <c r="AM147" s="2711"/>
      <c r="AN147" s="2711"/>
      <c r="AO147" s="2711"/>
      <c r="AP147" s="2712"/>
      <c r="AQ147" s="408"/>
      <c r="AR147" s="2714" t="str">
        <f>Y147</f>
        <v>Enriquecimientos vegetales</v>
      </c>
      <c r="AS147" s="2711"/>
      <c r="AT147" s="2711"/>
      <c r="AU147" s="2711"/>
      <c r="AV147" s="2711"/>
      <c r="AW147" s="2711"/>
      <c r="AX147" s="2711"/>
      <c r="AY147" s="2711"/>
      <c r="AZ147" s="2711"/>
      <c r="BA147" s="2711"/>
      <c r="BB147" s="2711"/>
      <c r="BC147" s="2711"/>
      <c r="BD147" s="2711"/>
      <c r="BE147" s="2711"/>
      <c r="BF147" s="2711"/>
      <c r="BG147" s="2711"/>
      <c r="BH147" s="2711"/>
      <c r="BI147" s="2712"/>
      <c r="BJ147" s="408"/>
      <c r="BK147" s="2714" t="str">
        <f>AR147</f>
        <v>Enriquecimientos vegetales</v>
      </c>
      <c r="BL147" s="2711"/>
      <c r="BM147" s="2711"/>
      <c r="BN147" s="2711"/>
      <c r="BO147" s="2711"/>
      <c r="BP147" s="2711"/>
      <c r="BQ147" s="2711"/>
      <c r="BR147" s="2711"/>
      <c r="BS147" s="2711"/>
      <c r="BT147" s="2711"/>
      <c r="BU147" s="2711"/>
      <c r="BV147" s="2711"/>
      <c r="BW147" s="2711"/>
      <c r="BX147" s="2711"/>
      <c r="BY147" s="2711"/>
      <c r="BZ147" s="2711"/>
      <c r="CA147" s="2711"/>
      <c r="CB147" s="2712"/>
      <c r="CC147" s="408"/>
      <c r="CD147" s="2675"/>
      <c r="CE147" s="2675"/>
      <c r="CF147" s="2675"/>
      <c r="CG147" s="2675"/>
      <c r="CH147" s="2675"/>
      <c r="CI147" s="2675"/>
      <c r="CJ147" s="2675"/>
      <c r="CK147" s="2675"/>
      <c r="CL147" s="2675"/>
      <c r="CM147" s="2675"/>
      <c r="CN147" s="2675"/>
      <c r="CO147" s="2675"/>
      <c r="CP147" s="2675"/>
      <c r="CQ147" s="2675"/>
      <c r="CR147" s="2675"/>
      <c r="CS147" s="2675"/>
      <c r="CT147" s="2675"/>
      <c r="CU147" s="2675"/>
      <c r="CV147" s="408"/>
      <c r="CW147" s="2675"/>
      <c r="CX147" s="2675"/>
      <c r="CY147" s="2675"/>
      <c r="CZ147" s="2675"/>
      <c r="DA147" s="2675"/>
      <c r="DB147" s="2675"/>
      <c r="DC147" s="2675"/>
      <c r="DD147" s="2675"/>
      <c r="DE147" s="2675"/>
      <c r="DF147" s="2675"/>
      <c r="DG147" s="2675"/>
      <c r="DH147" s="2675"/>
      <c r="DI147" s="2675"/>
      <c r="DJ147" s="2675"/>
      <c r="DK147" s="2675"/>
      <c r="DL147" s="2675"/>
      <c r="DM147" s="2675"/>
      <c r="DN147" s="2675"/>
      <c r="DO147" s="408"/>
    </row>
    <row r="148" spans="1:119" ht="12.75" hidden="1" customHeight="1" x14ac:dyDescent="0.2">
      <c r="A148" s="408"/>
      <c r="B148" s="2664"/>
      <c r="C148" s="2665"/>
      <c r="D148" s="2665"/>
      <c r="E148" s="2666"/>
      <c r="F148" s="2680" t="str">
        <f t="shared" ref="F148:F152" si="232">+F126</f>
        <v>4. Limpias</v>
      </c>
      <c r="G148" s="2681"/>
      <c r="H148" s="1179" t="str">
        <f>CRONOGRAMA!C66</f>
        <v>Has</v>
      </c>
      <c r="I148" s="457">
        <f>+CRONOGRAMA!E66+CRONOGRAMA!I66+CRONOGRAMA!M66</f>
        <v>0</v>
      </c>
      <c r="J148" s="385">
        <v>0</v>
      </c>
      <c r="K148" s="459" t="e">
        <f>J148/I148</f>
        <v>#DIV/0!</v>
      </c>
      <c r="L148" s="1180" t="str">
        <f>+IF(I148=J148,"x",0)</f>
        <v>x</v>
      </c>
      <c r="M148" s="1181">
        <f>+IF(L148="x",0,IF(J148&gt;0,"x",0))</f>
        <v>0</v>
      </c>
      <c r="N148" s="1182">
        <f>+IF(L148="x",0,IF(M148="x",0,"x"))</f>
        <v>0</v>
      </c>
      <c r="O148" s="2682"/>
      <c r="P148" s="2683"/>
      <c r="Q148" s="2683"/>
      <c r="R148" s="2683"/>
      <c r="S148" s="2683"/>
      <c r="T148" s="2683"/>
      <c r="U148" s="2683"/>
      <c r="V148" s="2683"/>
      <c r="W148" s="2684"/>
      <c r="X148" s="408"/>
      <c r="Y148" s="2680" t="str">
        <f t="shared" ref="Y148:Y167" si="233">+Y126</f>
        <v>4. Limpias</v>
      </c>
      <c r="Z148" s="2681"/>
      <c r="AA148" s="1179" t="str">
        <f>+AA126</f>
        <v>Has</v>
      </c>
      <c r="AB148" s="457">
        <f>IF((I148-J148)=0,CRONOGRAMA!Q66+CRONOGRAMA!U66+CRONOGRAMA!Y66,CRONOGRAMA!Q66+CRONOGRAMA!U66+CRONOGRAMA!Y66+SEGUIMIENTO!I148-SEGUIMIENTO!J148)</f>
        <v>0</v>
      </c>
      <c r="AC148" s="385"/>
      <c r="AD148" s="459" t="e">
        <f>AC148/AB148</f>
        <v>#DIV/0!</v>
      </c>
      <c r="AE148" s="1180" t="str">
        <f>+IF(AB148=AC148,"x",0)</f>
        <v>x</v>
      </c>
      <c r="AF148" s="1181">
        <f>+IF(AE148="x",0,IF(AC148&gt;0,"x",0))</f>
        <v>0</v>
      </c>
      <c r="AG148" s="1182">
        <f>+IF(AE148="x",0,IF(AF148="x",0,"x"))</f>
        <v>0</v>
      </c>
      <c r="AH148" s="2682"/>
      <c r="AI148" s="2683"/>
      <c r="AJ148" s="2683"/>
      <c r="AK148" s="2683"/>
      <c r="AL148" s="2683"/>
      <c r="AM148" s="2683"/>
      <c r="AN148" s="2683"/>
      <c r="AO148" s="2683"/>
      <c r="AP148" s="2684"/>
      <c r="AQ148" s="408"/>
      <c r="AR148" s="2680" t="str">
        <f t="shared" ref="AR148:AR167" si="234">+AR126</f>
        <v>4. Limpias</v>
      </c>
      <c r="AS148" s="2681"/>
      <c r="AT148" s="1179" t="str">
        <f>+AT126</f>
        <v>Has</v>
      </c>
      <c r="AU148" s="457">
        <f>IF((AB148-AC148)=0,CRONOGRAMA!AC66+CRONOGRAMA!AG66+CRONOGRAMA!AK66,CRONOGRAMA!AC66+CRONOGRAMA!AG66+CRONOGRAMA!AK66+SEGUIMIENTO!AB148-SEGUIMIENTO!AC148)</f>
        <v>0</v>
      </c>
      <c r="AV148" s="385">
        <v>0</v>
      </c>
      <c r="AW148" s="459" t="e">
        <f>AV148/AU148</f>
        <v>#DIV/0!</v>
      </c>
      <c r="AX148" s="1180" t="str">
        <f>+IF(AU148=AV148,"x",0)</f>
        <v>x</v>
      </c>
      <c r="AY148" s="1181">
        <f>+IF(AX148="x",0,IF(AV148&gt;0,"x",0))</f>
        <v>0</v>
      </c>
      <c r="AZ148" s="1182">
        <f>+IF(AX148="x",0,IF(AY148="x",0,"x"))</f>
        <v>0</v>
      </c>
      <c r="BA148" s="2682"/>
      <c r="BB148" s="2683"/>
      <c r="BC148" s="2683"/>
      <c r="BD148" s="2683"/>
      <c r="BE148" s="2683"/>
      <c r="BF148" s="2683"/>
      <c r="BG148" s="2683"/>
      <c r="BH148" s="2683"/>
      <c r="BI148" s="2684"/>
      <c r="BJ148" s="408"/>
      <c r="BK148" s="2680" t="str">
        <f t="shared" ref="BK148:BK167" si="235">+BK126</f>
        <v>4. Limpias</v>
      </c>
      <c r="BL148" s="2681"/>
      <c r="BM148" s="1179" t="str">
        <f>+BM126</f>
        <v>Has</v>
      </c>
      <c r="BN148" s="457">
        <f>IF((AU148-AV148)=0,CRONOGRAMA!AO66+CRONOGRAMA!AS66+CRONOGRAMA!AW66,CRONOGRAMA!AO66+CRONOGRAMA!AS66+CRONOGRAMA!AW66+AU148-AV148)</f>
        <v>0</v>
      </c>
      <c r="BO148" s="385">
        <v>0</v>
      </c>
      <c r="BP148" s="459" t="e">
        <f>BO148/BN148</f>
        <v>#DIV/0!</v>
      </c>
      <c r="BQ148" s="1180" t="str">
        <f t="shared" ref="BQ148:BQ152" si="236">+IF(BN148=BO148,"x",0)</f>
        <v>x</v>
      </c>
      <c r="BR148" s="1181">
        <f t="shared" ref="BR148:BR152" si="237">+IF(BQ148="x",0,IF(BO148&gt;0,"x",0))</f>
        <v>0</v>
      </c>
      <c r="BS148" s="1182">
        <f t="shared" ref="BS148:BS152" si="238">+IF(BQ148="x",0,IF(BR148="x",0,"x"))</f>
        <v>0</v>
      </c>
      <c r="BT148" s="2682"/>
      <c r="BU148" s="2683"/>
      <c r="BV148" s="2683"/>
      <c r="BW148" s="2683"/>
      <c r="BX148" s="2683"/>
      <c r="BY148" s="2683"/>
      <c r="BZ148" s="2683"/>
      <c r="CA148" s="2683"/>
      <c r="CB148" s="2684"/>
      <c r="CC148" s="408"/>
      <c r="CD148" s="2670"/>
      <c r="CE148" s="2670"/>
      <c r="CF148" s="1142"/>
      <c r="CG148" s="1143"/>
      <c r="CH148" s="1149"/>
      <c r="CI148" s="1145"/>
      <c r="CJ148" s="1146"/>
      <c r="CK148" s="1146"/>
      <c r="CL148" s="1146"/>
      <c r="CM148" s="2671"/>
      <c r="CN148" s="2671"/>
      <c r="CO148" s="2671"/>
      <c r="CP148" s="2671"/>
      <c r="CQ148" s="2671"/>
      <c r="CR148" s="2671"/>
      <c r="CS148" s="2671"/>
      <c r="CT148" s="2671"/>
      <c r="CU148" s="2671"/>
      <c r="CV148" s="408"/>
      <c r="CW148" s="2670"/>
      <c r="CX148" s="2670"/>
      <c r="CY148" s="1142"/>
      <c r="CZ148" s="1143"/>
      <c r="DA148" s="1149"/>
      <c r="DB148" s="1145"/>
      <c r="DC148" s="1146"/>
      <c r="DD148" s="1146"/>
      <c r="DE148" s="1146"/>
      <c r="DF148" s="2671"/>
      <c r="DG148" s="2671"/>
      <c r="DH148" s="2671"/>
      <c r="DI148" s="2671"/>
      <c r="DJ148" s="2671"/>
      <c r="DK148" s="2671"/>
      <c r="DL148" s="2671"/>
      <c r="DM148" s="2671"/>
      <c r="DN148" s="2671"/>
      <c r="DO148" s="408"/>
    </row>
    <row r="149" spans="1:119" ht="12.75" hidden="1" customHeight="1" x14ac:dyDescent="0.2">
      <c r="A149" s="408"/>
      <c r="B149" s="2664"/>
      <c r="C149" s="2665"/>
      <c r="D149" s="2665"/>
      <c r="E149" s="2666"/>
      <c r="F149" s="2680" t="str">
        <f t="shared" si="232"/>
        <v>5. Plateo</v>
      </c>
      <c r="G149" s="2681"/>
      <c r="H149" s="1179" t="str">
        <f>CRONOGRAMA!C67</f>
        <v>Has</v>
      </c>
      <c r="I149" s="457">
        <f>+CRONOGRAMA!E67+CRONOGRAMA!I67+CRONOGRAMA!M67</f>
        <v>0</v>
      </c>
      <c r="J149" s="385">
        <v>0</v>
      </c>
      <c r="K149" s="459" t="e">
        <f t="shared" ref="K149:K152" si="239">J149/I149</f>
        <v>#DIV/0!</v>
      </c>
      <c r="L149" s="1180" t="str">
        <f t="shared" ref="L149:L152" si="240">+IF(I149=J149,"x",0)</f>
        <v>x</v>
      </c>
      <c r="M149" s="1181">
        <f t="shared" ref="M149:M152" si="241">+IF(L149="x",0,IF(J149&gt;0,"x",0))</f>
        <v>0</v>
      </c>
      <c r="N149" s="1182">
        <f t="shared" ref="N149:N152" si="242">+IF(L149="x",0,IF(M149="x",0,"x"))</f>
        <v>0</v>
      </c>
      <c r="O149" s="2682"/>
      <c r="P149" s="2683"/>
      <c r="Q149" s="2683"/>
      <c r="R149" s="2683"/>
      <c r="S149" s="2683"/>
      <c r="T149" s="2683"/>
      <c r="U149" s="2683"/>
      <c r="V149" s="2683"/>
      <c r="W149" s="2684"/>
      <c r="X149" s="408"/>
      <c r="Y149" s="2680" t="str">
        <f t="shared" si="233"/>
        <v>5. Plateo</v>
      </c>
      <c r="Z149" s="2681"/>
      <c r="AA149" s="1179" t="str">
        <f t="shared" ref="AA149:AA152" si="243">+AA127</f>
        <v>Has</v>
      </c>
      <c r="AB149" s="457">
        <f>IF((I149-J149)=0,CRONOGRAMA!Q67+CRONOGRAMA!U67+CRONOGRAMA!Y67,CRONOGRAMA!Q67+CRONOGRAMA!U67+CRONOGRAMA!Y67+SEGUIMIENTO!I149-SEGUIMIENTO!J149)</f>
        <v>0</v>
      </c>
      <c r="AC149" s="385">
        <v>0</v>
      </c>
      <c r="AD149" s="459" t="e">
        <f t="shared" ref="AD149:AD157" si="244">AC149/AB149</f>
        <v>#DIV/0!</v>
      </c>
      <c r="AE149" s="1180" t="str">
        <f t="shared" ref="AE149:AE152" si="245">+IF(AB149=AC149,"x",0)</f>
        <v>x</v>
      </c>
      <c r="AF149" s="1181">
        <f t="shared" ref="AF149:AF152" si="246">+IF(AE149="x",0,IF(AC149&gt;0,"x",0))</f>
        <v>0</v>
      </c>
      <c r="AG149" s="1182">
        <f t="shared" ref="AG149:AG152" si="247">+IF(AE149="x",0,IF(AF149="x",0,"x"))</f>
        <v>0</v>
      </c>
      <c r="AH149" s="2682"/>
      <c r="AI149" s="2683"/>
      <c r="AJ149" s="2683"/>
      <c r="AK149" s="2683"/>
      <c r="AL149" s="2683"/>
      <c r="AM149" s="2683"/>
      <c r="AN149" s="2683"/>
      <c r="AO149" s="2683"/>
      <c r="AP149" s="2684"/>
      <c r="AQ149" s="408"/>
      <c r="AR149" s="2680" t="str">
        <f t="shared" si="234"/>
        <v>5. Plateo</v>
      </c>
      <c r="AS149" s="2681"/>
      <c r="AT149" s="1179" t="str">
        <f t="shared" ref="AT149:AT152" si="248">+AT127</f>
        <v>Has</v>
      </c>
      <c r="AU149" s="457">
        <f>IF((AB149-AC149)=0,CRONOGRAMA!AC67+CRONOGRAMA!AG67+CRONOGRAMA!AK67,CRONOGRAMA!AC67+CRONOGRAMA!AG67+CRONOGRAMA!AK67+SEGUIMIENTO!AB149-SEGUIMIENTO!AC149)</f>
        <v>0</v>
      </c>
      <c r="AV149" s="385">
        <v>0</v>
      </c>
      <c r="AW149" s="459" t="e">
        <f t="shared" ref="AW149:AW157" si="249">AV149/AU149</f>
        <v>#DIV/0!</v>
      </c>
      <c r="AX149" s="1180" t="str">
        <f t="shared" ref="AX149:AX152" si="250">+IF(AU149=AV149,"x",0)</f>
        <v>x</v>
      </c>
      <c r="AY149" s="1181">
        <f t="shared" ref="AY149:AY152" si="251">+IF(AX149="x",0,IF(AV149&gt;0,"x",0))</f>
        <v>0</v>
      </c>
      <c r="AZ149" s="1182">
        <f t="shared" ref="AZ149:AZ152" si="252">+IF(AX149="x",0,IF(AY149="x",0,"x"))</f>
        <v>0</v>
      </c>
      <c r="BA149" s="2682"/>
      <c r="BB149" s="2683"/>
      <c r="BC149" s="2683"/>
      <c r="BD149" s="2683"/>
      <c r="BE149" s="2683"/>
      <c r="BF149" s="2683"/>
      <c r="BG149" s="2683"/>
      <c r="BH149" s="2683"/>
      <c r="BI149" s="2684"/>
      <c r="BJ149" s="408"/>
      <c r="BK149" s="2680" t="str">
        <f t="shared" si="235"/>
        <v>5. Plateo</v>
      </c>
      <c r="BL149" s="2681"/>
      <c r="BM149" s="1179" t="str">
        <f>+BM127</f>
        <v>Has</v>
      </c>
      <c r="BN149" s="457">
        <f>IF((AU149-AV149)=0,CRONOGRAMA!AO67+CRONOGRAMA!AS67+CRONOGRAMA!AW67,CRONOGRAMA!AO67+CRONOGRAMA!AS67+CRONOGRAMA!AW67+AU149-AV149)</f>
        <v>0</v>
      </c>
      <c r="BO149" s="385">
        <v>0</v>
      </c>
      <c r="BP149" s="459" t="e">
        <f t="shared" ref="BP149:BP157" si="253">BO149/BN149</f>
        <v>#DIV/0!</v>
      </c>
      <c r="BQ149" s="1180" t="str">
        <f t="shared" si="236"/>
        <v>x</v>
      </c>
      <c r="BR149" s="1181">
        <f t="shared" si="237"/>
        <v>0</v>
      </c>
      <c r="BS149" s="1182">
        <f t="shared" si="238"/>
        <v>0</v>
      </c>
      <c r="BT149" s="2682"/>
      <c r="BU149" s="2683"/>
      <c r="BV149" s="2683"/>
      <c r="BW149" s="2683"/>
      <c r="BX149" s="2683"/>
      <c r="BY149" s="2683"/>
      <c r="BZ149" s="2683"/>
      <c r="CA149" s="2683"/>
      <c r="CB149" s="2684"/>
      <c r="CC149" s="408"/>
      <c r="CD149" s="2670"/>
      <c r="CE149" s="2670"/>
      <c r="CF149" s="1142"/>
      <c r="CG149" s="1143"/>
      <c r="CH149" s="1149"/>
      <c r="CI149" s="1145"/>
      <c r="CJ149" s="1146"/>
      <c r="CK149" s="1146"/>
      <c r="CL149" s="1146"/>
      <c r="CM149" s="2671"/>
      <c r="CN149" s="2671"/>
      <c r="CO149" s="2671"/>
      <c r="CP149" s="2671"/>
      <c r="CQ149" s="2671"/>
      <c r="CR149" s="2671"/>
      <c r="CS149" s="2671"/>
      <c r="CT149" s="2671"/>
      <c r="CU149" s="2671"/>
      <c r="CV149" s="408"/>
      <c r="CW149" s="2670"/>
      <c r="CX149" s="2670"/>
      <c r="CY149" s="1142"/>
      <c r="CZ149" s="1143"/>
      <c r="DA149" s="1149"/>
      <c r="DB149" s="1145"/>
      <c r="DC149" s="1146"/>
      <c r="DD149" s="1146"/>
      <c r="DE149" s="1146"/>
      <c r="DF149" s="2671"/>
      <c r="DG149" s="2671"/>
      <c r="DH149" s="2671"/>
      <c r="DI149" s="2671"/>
      <c r="DJ149" s="2671"/>
      <c r="DK149" s="2671"/>
      <c r="DL149" s="2671"/>
      <c r="DM149" s="2671"/>
      <c r="DN149" s="2671"/>
      <c r="DO149" s="408"/>
    </row>
    <row r="150" spans="1:119" ht="12.75" hidden="1" customHeight="1" x14ac:dyDescent="0.2">
      <c r="A150" s="408"/>
      <c r="B150" s="2664"/>
      <c r="C150" s="2665"/>
      <c r="D150" s="2665"/>
      <c r="E150" s="2666"/>
      <c r="F150" s="2680" t="str">
        <f t="shared" si="232"/>
        <v>6. Fertilización y control fitosanitario</v>
      </c>
      <c r="G150" s="2681"/>
      <c r="H150" s="1179" t="str">
        <f>CRONOGRAMA!C68</f>
        <v>Has</v>
      </c>
      <c r="I150" s="457">
        <f>+CRONOGRAMA!E68+CRONOGRAMA!I68+CRONOGRAMA!M68</f>
        <v>0</v>
      </c>
      <c r="J150" s="385">
        <v>0</v>
      </c>
      <c r="K150" s="459" t="e">
        <f t="shared" si="239"/>
        <v>#DIV/0!</v>
      </c>
      <c r="L150" s="1180" t="str">
        <f t="shared" si="240"/>
        <v>x</v>
      </c>
      <c r="M150" s="1181">
        <f t="shared" si="241"/>
        <v>0</v>
      </c>
      <c r="N150" s="1182">
        <f t="shared" si="242"/>
        <v>0</v>
      </c>
      <c r="O150" s="2682"/>
      <c r="P150" s="2683"/>
      <c r="Q150" s="2683"/>
      <c r="R150" s="2683"/>
      <c r="S150" s="2683"/>
      <c r="T150" s="2683"/>
      <c r="U150" s="2683"/>
      <c r="V150" s="2683"/>
      <c r="W150" s="2684"/>
      <c r="X150" s="408"/>
      <c r="Y150" s="2680" t="str">
        <f t="shared" si="233"/>
        <v>6. Fertilización y control fitosanitario</v>
      </c>
      <c r="Z150" s="2681"/>
      <c r="AA150" s="1179" t="str">
        <f t="shared" si="243"/>
        <v>Has</v>
      </c>
      <c r="AB150" s="457">
        <f>IF((I150-J150)=0,CRONOGRAMA!Q68+CRONOGRAMA!U68+CRONOGRAMA!Y68,CRONOGRAMA!Q68+CRONOGRAMA!U68+CRONOGRAMA!Y68+SEGUIMIENTO!I150-SEGUIMIENTO!J150)</f>
        <v>0</v>
      </c>
      <c r="AC150" s="385">
        <v>0</v>
      </c>
      <c r="AD150" s="459" t="e">
        <f t="shared" si="244"/>
        <v>#DIV/0!</v>
      </c>
      <c r="AE150" s="1180" t="str">
        <f t="shared" si="245"/>
        <v>x</v>
      </c>
      <c r="AF150" s="1181">
        <f t="shared" si="246"/>
        <v>0</v>
      </c>
      <c r="AG150" s="1182">
        <f t="shared" si="247"/>
        <v>0</v>
      </c>
      <c r="AH150" s="2682"/>
      <c r="AI150" s="2683"/>
      <c r="AJ150" s="2683"/>
      <c r="AK150" s="2683"/>
      <c r="AL150" s="2683"/>
      <c r="AM150" s="2683"/>
      <c r="AN150" s="2683"/>
      <c r="AO150" s="2683"/>
      <c r="AP150" s="2684"/>
      <c r="AQ150" s="408"/>
      <c r="AR150" s="2680" t="str">
        <f t="shared" si="234"/>
        <v>6. Fertilización y control fitosanitario</v>
      </c>
      <c r="AS150" s="2681"/>
      <c r="AT150" s="1179" t="str">
        <f t="shared" si="248"/>
        <v>Has</v>
      </c>
      <c r="AU150" s="457">
        <f>IF((AB150-AC150)=0,CRONOGRAMA!AC68+CRONOGRAMA!AG68+CRONOGRAMA!AK68,CRONOGRAMA!AC68+CRONOGRAMA!AG68+CRONOGRAMA!AK68+SEGUIMIENTO!AB150-SEGUIMIENTO!AC150)</f>
        <v>0</v>
      </c>
      <c r="AV150" s="385">
        <v>0</v>
      </c>
      <c r="AW150" s="459" t="e">
        <f t="shared" si="249"/>
        <v>#DIV/0!</v>
      </c>
      <c r="AX150" s="1180" t="str">
        <f t="shared" si="250"/>
        <v>x</v>
      </c>
      <c r="AY150" s="1181">
        <f t="shared" si="251"/>
        <v>0</v>
      </c>
      <c r="AZ150" s="1182">
        <f t="shared" si="252"/>
        <v>0</v>
      </c>
      <c r="BA150" s="2682"/>
      <c r="BB150" s="2683"/>
      <c r="BC150" s="2683"/>
      <c r="BD150" s="2683"/>
      <c r="BE150" s="2683"/>
      <c r="BF150" s="2683"/>
      <c r="BG150" s="2683"/>
      <c r="BH150" s="2683"/>
      <c r="BI150" s="2684"/>
      <c r="BJ150" s="408"/>
      <c r="BK150" s="2680" t="str">
        <f t="shared" si="235"/>
        <v>6. Fertilización y control fitosanitario</v>
      </c>
      <c r="BL150" s="2681"/>
      <c r="BM150" s="1179" t="str">
        <f>+BM128</f>
        <v>Has</v>
      </c>
      <c r="BN150" s="457">
        <f>IF((AU150-AV150)=0,CRONOGRAMA!AO68+CRONOGRAMA!AS68+CRONOGRAMA!AW68,CRONOGRAMA!AO68+CRONOGRAMA!AS68+CRONOGRAMA!AW68+AU150-AV150)</f>
        <v>0</v>
      </c>
      <c r="BO150" s="385">
        <v>0</v>
      </c>
      <c r="BP150" s="459" t="e">
        <f t="shared" si="253"/>
        <v>#DIV/0!</v>
      </c>
      <c r="BQ150" s="1180" t="str">
        <f t="shared" si="236"/>
        <v>x</v>
      </c>
      <c r="BR150" s="1181">
        <f t="shared" si="237"/>
        <v>0</v>
      </c>
      <c r="BS150" s="1182">
        <f t="shared" si="238"/>
        <v>0</v>
      </c>
      <c r="BT150" s="2682"/>
      <c r="BU150" s="2683"/>
      <c r="BV150" s="2683"/>
      <c r="BW150" s="2683"/>
      <c r="BX150" s="2683"/>
      <c r="BY150" s="2683"/>
      <c r="BZ150" s="2683"/>
      <c r="CA150" s="2683"/>
      <c r="CB150" s="2684"/>
      <c r="CC150" s="408"/>
      <c r="CD150" s="2670"/>
      <c r="CE150" s="2670"/>
      <c r="CF150" s="1142"/>
      <c r="CG150" s="1143"/>
      <c r="CH150" s="1149"/>
      <c r="CI150" s="1145"/>
      <c r="CJ150" s="1146"/>
      <c r="CK150" s="1146"/>
      <c r="CL150" s="1146"/>
      <c r="CM150" s="2671"/>
      <c r="CN150" s="2671"/>
      <c r="CO150" s="2671"/>
      <c r="CP150" s="2671"/>
      <c r="CQ150" s="2671"/>
      <c r="CR150" s="2671"/>
      <c r="CS150" s="2671"/>
      <c r="CT150" s="2671"/>
      <c r="CU150" s="2671"/>
      <c r="CV150" s="408"/>
      <c r="CW150" s="2670"/>
      <c r="CX150" s="2670"/>
      <c r="CY150" s="1142"/>
      <c r="CZ150" s="1143"/>
      <c r="DA150" s="1149"/>
      <c r="DB150" s="1145"/>
      <c r="DC150" s="1146"/>
      <c r="DD150" s="1146"/>
      <c r="DE150" s="1146"/>
      <c r="DF150" s="2671"/>
      <c r="DG150" s="2671"/>
      <c r="DH150" s="2671"/>
      <c r="DI150" s="2671"/>
      <c r="DJ150" s="2671"/>
      <c r="DK150" s="2671"/>
      <c r="DL150" s="2671"/>
      <c r="DM150" s="2671"/>
      <c r="DN150" s="2671"/>
      <c r="DO150" s="408"/>
    </row>
    <row r="151" spans="1:119" ht="12.75" hidden="1" customHeight="1" x14ac:dyDescent="0.2">
      <c r="A151" s="408"/>
      <c r="B151" s="2664"/>
      <c r="C151" s="2665"/>
      <c r="D151" s="2665"/>
      <c r="E151" s="2666"/>
      <c r="F151" s="2680" t="str">
        <f t="shared" si="232"/>
        <v>7. Reposición (material vegetal)</v>
      </c>
      <c r="G151" s="2681"/>
      <c r="H151" s="1179" t="str">
        <f>CRONOGRAMA!C69</f>
        <v>Plántulas</v>
      </c>
      <c r="I151" s="457">
        <f>+CRONOGRAMA!E69+CRONOGRAMA!I69+CRONOGRAMA!M69</f>
        <v>0</v>
      </c>
      <c r="J151" s="385">
        <v>0</v>
      </c>
      <c r="K151" s="459" t="e">
        <f t="shared" si="239"/>
        <v>#DIV/0!</v>
      </c>
      <c r="L151" s="1180" t="str">
        <f t="shared" si="240"/>
        <v>x</v>
      </c>
      <c r="M151" s="1181">
        <f t="shared" si="241"/>
        <v>0</v>
      </c>
      <c r="N151" s="1182">
        <f t="shared" si="242"/>
        <v>0</v>
      </c>
      <c r="O151" s="2682"/>
      <c r="P151" s="2683"/>
      <c r="Q151" s="2683"/>
      <c r="R151" s="2683"/>
      <c r="S151" s="2683"/>
      <c r="T151" s="2683"/>
      <c r="U151" s="2683"/>
      <c r="V151" s="2683"/>
      <c r="W151" s="2684"/>
      <c r="X151" s="408"/>
      <c r="Y151" s="2680" t="str">
        <f t="shared" si="233"/>
        <v>7. Reposición (material vegetal)</v>
      </c>
      <c r="Z151" s="2681"/>
      <c r="AA151" s="1179" t="str">
        <f t="shared" si="243"/>
        <v>Plántulas</v>
      </c>
      <c r="AB151" s="457">
        <f>IF((I151-J151)=0,CRONOGRAMA!Q69+CRONOGRAMA!U69+CRONOGRAMA!Y69,CRONOGRAMA!Q69+CRONOGRAMA!U69+CRONOGRAMA!Y69+SEGUIMIENTO!I151-SEGUIMIENTO!J151)</f>
        <v>0</v>
      </c>
      <c r="AC151" s="385">
        <v>0</v>
      </c>
      <c r="AD151" s="459" t="e">
        <f t="shared" si="244"/>
        <v>#DIV/0!</v>
      </c>
      <c r="AE151" s="1180" t="str">
        <f t="shared" si="245"/>
        <v>x</v>
      </c>
      <c r="AF151" s="1181">
        <f t="shared" si="246"/>
        <v>0</v>
      </c>
      <c r="AG151" s="1182">
        <f t="shared" si="247"/>
        <v>0</v>
      </c>
      <c r="AH151" s="2682"/>
      <c r="AI151" s="2683"/>
      <c r="AJ151" s="2683"/>
      <c r="AK151" s="2683"/>
      <c r="AL151" s="2683"/>
      <c r="AM151" s="2683"/>
      <c r="AN151" s="2683"/>
      <c r="AO151" s="2683"/>
      <c r="AP151" s="2684"/>
      <c r="AQ151" s="408"/>
      <c r="AR151" s="2680" t="str">
        <f t="shared" si="234"/>
        <v>7. Reposición (material vegetal)</v>
      </c>
      <c r="AS151" s="2681"/>
      <c r="AT151" s="1179" t="str">
        <f t="shared" si="248"/>
        <v>Plántulas</v>
      </c>
      <c r="AU151" s="457">
        <f>IF((AB151-AC151)=0,CRONOGRAMA!AC69+CRONOGRAMA!AG69+CRONOGRAMA!AK69,CRONOGRAMA!AC69+CRONOGRAMA!AG69+CRONOGRAMA!AK69+SEGUIMIENTO!AB151-SEGUIMIENTO!AC151)</f>
        <v>0</v>
      </c>
      <c r="AV151" s="385">
        <v>0</v>
      </c>
      <c r="AW151" s="459" t="e">
        <f t="shared" si="249"/>
        <v>#DIV/0!</v>
      </c>
      <c r="AX151" s="1180" t="str">
        <f t="shared" si="250"/>
        <v>x</v>
      </c>
      <c r="AY151" s="1181">
        <f t="shared" si="251"/>
        <v>0</v>
      </c>
      <c r="AZ151" s="1182">
        <f t="shared" si="252"/>
        <v>0</v>
      </c>
      <c r="BA151" s="2682"/>
      <c r="BB151" s="2683"/>
      <c r="BC151" s="2683"/>
      <c r="BD151" s="2683"/>
      <c r="BE151" s="2683"/>
      <c r="BF151" s="2683"/>
      <c r="BG151" s="2683"/>
      <c r="BH151" s="2683"/>
      <c r="BI151" s="2684"/>
      <c r="BJ151" s="408"/>
      <c r="BK151" s="2680" t="str">
        <f t="shared" si="235"/>
        <v>7. Reposición (material vegetal)</v>
      </c>
      <c r="BL151" s="2681"/>
      <c r="BM151" s="1179" t="str">
        <f>+BM129</f>
        <v>Plántulas</v>
      </c>
      <c r="BN151" s="457">
        <f>IF((AU151-AV151)=0,CRONOGRAMA!AO69+CRONOGRAMA!AS69+CRONOGRAMA!AW69,CRONOGRAMA!AO69+CRONOGRAMA!AS69+CRONOGRAMA!AW69+AU151-AV151)</f>
        <v>0</v>
      </c>
      <c r="BO151" s="385">
        <v>0</v>
      </c>
      <c r="BP151" s="459" t="e">
        <f t="shared" si="253"/>
        <v>#DIV/0!</v>
      </c>
      <c r="BQ151" s="1180" t="str">
        <f t="shared" si="236"/>
        <v>x</v>
      </c>
      <c r="BR151" s="1181">
        <f t="shared" si="237"/>
        <v>0</v>
      </c>
      <c r="BS151" s="1182">
        <f t="shared" si="238"/>
        <v>0</v>
      </c>
      <c r="BT151" s="2682"/>
      <c r="BU151" s="2683"/>
      <c r="BV151" s="2683"/>
      <c r="BW151" s="2683"/>
      <c r="BX151" s="2683"/>
      <c r="BY151" s="2683"/>
      <c r="BZ151" s="2683"/>
      <c r="CA151" s="2683"/>
      <c r="CB151" s="2684"/>
      <c r="CC151" s="408"/>
      <c r="CD151" s="2670"/>
      <c r="CE151" s="2670"/>
      <c r="CF151" s="1142"/>
      <c r="CG151" s="1143"/>
      <c r="CH151" s="1149"/>
      <c r="CI151" s="1145"/>
      <c r="CJ151" s="1146"/>
      <c r="CK151" s="1146"/>
      <c r="CL151" s="1146"/>
      <c r="CM151" s="2671"/>
      <c r="CN151" s="2671"/>
      <c r="CO151" s="2671"/>
      <c r="CP151" s="2671"/>
      <c r="CQ151" s="2671"/>
      <c r="CR151" s="2671"/>
      <c r="CS151" s="2671"/>
      <c r="CT151" s="2671"/>
      <c r="CU151" s="2671"/>
      <c r="CV151" s="408"/>
      <c r="CW151" s="2670"/>
      <c r="CX151" s="2670"/>
      <c r="CY151" s="1142"/>
      <c r="CZ151" s="1143"/>
      <c r="DA151" s="1149"/>
      <c r="DB151" s="1145"/>
      <c r="DC151" s="1146"/>
      <c r="DD151" s="1146"/>
      <c r="DE151" s="1146"/>
      <c r="DF151" s="2671"/>
      <c r="DG151" s="2671"/>
      <c r="DH151" s="2671"/>
      <c r="DI151" s="2671"/>
      <c r="DJ151" s="2671"/>
      <c r="DK151" s="2671"/>
      <c r="DL151" s="2671"/>
      <c r="DM151" s="2671"/>
      <c r="DN151" s="2671"/>
      <c r="DO151" s="408"/>
    </row>
    <row r="152" spans="1:119" ht="13.5" hidden="1" customHeight="1" thickBot="1" x14ac:dyDescent="0.25">
      <c r="A152" s="408"/>
      <c r="B152" s="2664"/>
      <c r="C152" s="2665"/>
      <c r="D152" s="2665"/>
      <c r="E152" s="2666"/>
      <c r="F152" s="2680" t="str">
        <f t="shared" si="232"/>
        <v>8. Pago de mano de obra</v>
      </c>
      <c r="G152" s="2681"/>
      <c r="H152" s="1179" t="str">
        <f>CRONOGRAMA!C70</f>
        <v>$</v>
      </c>
      <c r="I152" s="457">
        <f>+CRONOGRAMA!E70+CRONOGRAMA!I70+CRONOGRAMA!M70</f>
        <v>0</v>
      </c>
      <c r="J152" s="385"/>
      <c r="K152" s="459" t="e">
        <f t="shared" si="239"/>
        <v>#DIV/0!</v>
      </c>
      <c r="L152" s="1212" t="str">
        <f t="shared" si="240"/>
        <v>x</v>
      </c>
      <c r="M152" s="1213">
        <f t="shared" si="241"/>
        <v>0</v>
      </c>
      <c r="N152" s="1214">
        <f t="shared" si="242"/>
        <v>0</v>
      </c>
      <c r="O152" s="2682"/>
      <c r="P152" s="2683"/>
      <c r="Q152" s="2683"/>
      <c r="R152" s="2683"/>
      <c r="S152" s="2683"/>
      <c r="T152" s="2683"/>
      <c r="U152" s="2683"/>
      <c r="V152" s="2683"/>
      <c r="W152" s="2684"/>
      <c r="X152" s="408"/>
      <c r="Y152" s="2680" t="str">
        <f t="shared" si="233"/>
        <v>8. Pago de mano de obra</v>
      </c>
      <c r="Z152" s="2681"/>
      <c r="AA152" s="1179" t="str">
        <f t="shared" si="243"/>
        <v>$</v>
      </c>
      <c r="AB152" s="457">
        <f>IF((I152-J152)=0,CRONOGRAMA!Q70+CRONOGRAMA!U70+CRONOGRAMA!Y70,CRONOGRAMA!Q70+CRONOGRAMA!U70+CRONOGRAMA!Y70+SEGUIMIENTO!I152-SEGUIMIENTO!J152)</f>
        <v>0</v>
      </c>
      <c r="AC152" s="385"/>
      <c r="AD152" s="459" t="e">
        <f t="shared" si="244"/>
        <v>#DIV/0!</v>
      </c>
      <c r="AE152" s="1212" t="str">
        <f t="shared" si="245"/>
        <v>x</v>
      </c>
      <c r="AF152" s="1213">
        <f t="shared" si="246"/>
        <v>0</v>
      </c>
      <c r="AG152" s="1214">
        <f t="shared" si="247"/>
        <v>0</v>
      </c>
      <c r="AH152" s="2682"/>
      <c r="AI152" s="2683"/>
      <c r="AJ152" s="2683"/>
      <c r="AK152" s="2683"/>
      <c r="AL152" s="2683"/>
      <c r="AM152" s="2683"/>
      <c r="AN152" s="2683"/>
      <c r="AO152" s="2683"/>
      <c r="AP152" s="2684"/>
      <c r="AQ152" s="408"/>
      <c r="AR152" s="2680" t="str">
        <f t="shared" si="234"/>
        <v>8. Pago de mano de obra</v>
      </c>
      <c r="AS152" s="2681"/>
      <c r="AT152" s="1179" t="str">
        <f t="shared" si="248"/>
        <v>$</v>
      </c>
      <c r="AU152" s="457">
        <f>IF((AB152-AC152)=0,CRONOGRAMA!AC70+CRONOGRAMA!AG70+CRONOGRAMA!AK70,CRONOGRAMA!AC70+CRONOGRAMA!AG70+CRONOGRAMA!AK70+SEGUIMIENTO!AB152-SEGUIMIENTO!AC152)</f>
        <v>0</v>
      </c>
      <c r="AV152" s="385"/>
      <c r="AW152" s="459" t="e">
        <f t="shared" si="249"/>
        <v>#DIV/0!</v>
      </c>
      <c r="AX152" s="1212" t="str">
        <f t="shared" si="250"/>
        <v>x</v>
      </c>
      <c r="AY152" s="1213">
        <f t="shared" si="251"/>
        <v>0</v>
      </c>
      <c r="AZ152" s="1214">
        <f t="shared" si="252"/>
        <v>0</v>
      </c>
      <c r="BA152" s="2682"/>
      <c r="BB152" s="2683"/>
      <c r="BC152" s="2683"/>
      <c r="BD152" s="2683"/>
      <c r="BE152" s="2683"/>
      <c r="BF152" s="2683"/>
      <c r="BG152" s="2683"/>
      <c r="BH152" s="2683"/>
      <c r="BI152" s="2684"/>
      <c r="BJ152" s="408"/>
      <c r="BK152" s="2680" t="str">
        <f t="shared" si="235"/>
        <v>8. Pago de mano de obra</v>
      </c>
      <c r="BL152" s="2681"/>
      <c r="BM152" s="1179" t="str">
        <f>+BM130</f>
        <v>$</v>
      </c>
      <c r="BN152" s="457">
        <f>IF((AU152-AV152)=0,CRONOGRAMA!AO70+CRONOGRAMA!AS70+CRONOGRAMA!AW70,CRONOGRAMA!AO70+CRONOGRAMA!AS70+CRONOGRAMA!AW70+AU152-AV152)</f>
        <v>0</v>
      </c>
      <c r="BO152" s="385"/>
      <c r="BP152" s="459" t="e">
        <f t="shared" si="253"/>
        <v>#DIV/0!</v>
      </c>
      <c r="BQ152" s="1212" t="str">
        <f t="shared" si="236"/>
        <v>x</v>
      </c>
      <c r="BR152" s="1213">
        <f t="shared" si="237"/>
        <v>0</v>
      </c>
      <c r="BS152" s="1214">
        <f t="shared" si="238"/>
        <v>0</v>
      </c>
      <c r="BT152" s="2682"/>
      <c r="BU152" s="2683"/>
      <c r="BV152" s="2683"/>
      <c r="BW152" s="2683"/>
      <c r="BX152" s="2683"/>
      <c r="BY152" s="2683"/>
      <c r="BZ152" s="2683"/>
      <c r="CA152" s="2683"/>
      <c r="CB152" s="2684"/>
      <c r="CC152" s="408"/>
      <c r="CD152" s="2670"/>
      <c r="CE152" s="2670"/>
      <c r="CF152" s="1142"/>
      <c r="CG152" s="1143"/>
      <c r="CH152" s="1149"/>
      <c r="CI152" s="1145"/>
      <c r="CJ152" s="1146"/>
      <c r="CK152" s="1146"/>
      <c r="CL152" s="1146"/>
      <c r="CM152" s="2671"/>
      <c r="CN152" s="2671"/>
      <c r="CO152" s="2671"/>
      <c r="CP152" s="2671"/>
      <c r="CQ152" s="2671"/>
      <c r="CR152" s="2671"/>
      <c r="CS152" s="2671"/>
      <c r="CT152" s="2671"/>
      <c r="CU152" s="2671"/>
      <c r="CV152" s="408"/>
      <c r="CW152" s="2670"/>
      <c r="CX152" s="2670"/>
      <c r="CY152" s="1142"/>
      <c r="CZ152" s="1143"/>
      <c r="DA152" s="1149"/>
      <c r="DB152" s="1145"/>
      <c r="DC152" s="1146"/>
      <c r="DD152" s="1146"/>
      <c r="DE152" s="1146"/>
      <c r="DF152" s="2671"/>
      <c r="DG152" s="2671"/>
      <c r="DH152" s="2671"/>
      <c r="DI152" s="2671"/>
      <c r="DJ152" s="2671"/>
      <c r="DK152" s="2671"/>
      <c r="DL152" s="2671"/>
      <c r="DM152" s="2671"/>
      <c r="DN152" s="2671"/>
      <c r="DO152" s="408"/>
    </row>
    <row r="153" spans="1:119" ht="0.6" hidden="1" customHeight="1" thickTop="1" thickBot="1" x14ac:dyDescent="0.25">
      <c r="A153" s="408"/>
      <c r="B153" s="2664"/>
      <c r="C153" s="2665"/>
      <c r="D153" s="2665"/>
      <c r="E153" s="2666"/>
      <c r="F153" s="2680"/>
      <c r="G153" s="2681"/>
      <c r="H153" s="456"/>
      <c r="I153" s="457"/>
      <c r="J153" s="385"/>
      <c r="K153" s="459"/>
      <c r="L153" s="1205"/>
      <c r="M153" s="1206"/>
      <c r="N153" s="1207"/>
      <c r="O153" s="2682"/>
      <c r="P153" s="2683"/>
      <c r="Q153" s="2683"/>
      <c r="R153" s="2683"/>
      <c r="S153" s="2683"/>
      <c r="T153" s="2683"/>
      <c r="U153" s="2683"/>
      <c r="V153" s="2683"/>
      <c r="W153" s="2684"/>
      <c r="X153" s="408"/>
      <c r="Y153" s="2680">
        <f t="shared" si="233"/>
        <v>0</v>
      </c>
      <c r="Z153" s="2681"/>
      <c r="AA153" s="456">
        <f t="shared" ref="AA153:AA161" si="254">+AA131</f>
        <v>0</v>
      </c>
      <c r="AB153" s="457">
        <f>I153</f>
        <v>0</v>
      </c>
      <c r="AC153" s="385">
        <v>0</v>
      </c>
      <c r="AD153" s="459" t="e">
        <f t="shared" si="244"/>
        <v>#DIV/0!</v>
      </c>
      <c r="AE153" s="1205"/>
      <c r="AF153" s="1206"/>
      <c r="AG153" s="1207"/>
      <c r="AH153" s="2682"/>
      <c r="AI153" s="2683"/>
      <c r="AJ153" s="2683"/>
      <c r="AK153" s="2683"/>
      <c r="AL153" s="2683"/>
      <c r="AM153" s="2683"/>
      <c r="AN153" s="2683"/>
      <c r="AO153" s="2683"/>
      <c r="AP153" s="2684"/>
      <c r="AQ153" s="408"/>
      <c r="AR153" s="2680">
        <f t="shared" si="234"/>
        <v>0</v>
      </c>
      <c r="AS153" s="2681"/>
      <c r="AT153" s="456">
        <f t="shared" ref="AT153:AT161" si="255">+AT131</f>
        <v>0</v>
      </c>
      <c r="AU153" s="457">
        <f>AB153</f>
        <v>0</v>
      </c>
      <c r="AV153" s="385">
        <v>0</v>
      </c>
      <c r="AW153" s="459" t="e">
        <f t="shared" si="249"/>
        <v>#DIV/0!</v>
      </c>
      <c r="AX153" s="1205"/>
      <c r="AY153" s="1206"/>
      <c r="AZ153" s="1207"/>
      <c r="BA153" s="2682"/>
      <c r="BB153" s="2683"/>
      <c r="BC153" s="2683"/>
      <c r="BD153" s="2683"/>
      <c r="BE153" s="2683"/>
      <c r="BF153" s="2683"/>
      <c r="BG153" s="2683"/>
      <c r="BH153" s="2683"/>
      <c r="BI153" s="2684"/>
      <c r="BJ153" s="408"/>
      <c r="BK153" s="2680">
        <f t="shared" si="235"/>
        <v>0</v>
      </c>
      <c r="BL153" s="2681"/>
      <c r="BM153" s="456">
        <f t="shared" ref="BM153:BM161" si="256">+BM131</f>
        <v>0</v>
      </c>
      <c r="BN153" s="457">
        <f>AU153</f>
        <v>0</v>
      </c>
      <c r="BO153" s="385">
        <v>0</v>
      </c>
      <c r="BP153" s="459" t="e">
        <f t="shared" si="253"/>
        <v>#DIV/0!</v>
      </c>
      <c r="BQ153" s="1205"/>
      <c r="BR153" s="1206"/>
      <c r="BS153" s="1207"/>
      <c r="BT153" s="2682"/>
      <c r="BU153" s="2683"/>
      <c r="BV153" s="2683"/>
      <c r="BW153" s="2683"/>
      <c r="BX153" s="2683"/>
      <c r="BY153" s="2683"/>
      <c r="BZ153" s="2683"/>
      <c r="CA153" s="2683"/>
      <c r="CB153" s="2684"/>
      <c r="CC153" s="408"/>
      <c r="CD153" s="2670"/>
      <c r="CE153" s="2670"/>
      <c r="CF153" s="1142"/>
      <c r="CG153" s="1143"/>
      <c r="CH153" s="1149"/>
      <c r="CI153" s="1145"/>
      <c r="CJ153" s="1146"/>
      <c r="CK153" s="1146"/>
      <c r="CL153" s="1146"/>
      <c r="CM153" s="2671"/>
      <c r="CN153" s="2671"/>
      <c r="CO153" s="2671"/>
      <c r="CP153" s="2671"/>
      <c r="CQ153" s="2671"/>
      <c r="CR153" s="2671"/>
      <c r="CS153" s="2671"/>
      <c r="CT153" s="2671"/>
      <c r="CU153" s="2671"/>
      <c r="CV153" s="408"/>
      <c r="CW153" s="2670"/>
      <c r="CX153" s="2670"/>
      <c r="CY153" s="1142"/>
      <c r="CZ153" s="1143"/>
      <c r="DA153" s="1149"/>
      <c r="DB153" s="1145"/>
      <c r="DC153" s="1146"/>
      <c r="DD153" s="1146"/>
      <c r="DE153" s="1146"/>
      <c r="DF153" s="2671"/>
      <c r="DG153" s="2671"/>
      <c r="DH153" s="2671"/>
      <c r="DI153" s="2671"/>
      <c r="DJ153" s="2671"/>
      <c r="DK153" s="2671"/>
      <c r="DL153" s="2671"/>
      <c r="DM153" s="2671"/>
      <c r="DN153" s="2671"/>
      <c r="DO153" s="408"/>
    </row>
    <row r="154" spans="1:119" ht="0.6" hidden="1" customHeight="1" thickTop="1" thickBot="1" x14ac:dyDescent="0.25">
      <c r="A154" s="408"/>
      <c r="B154" s="2664"/>
      <c r="C154" s="2665"/>
      <c r="D154" s="2665"/>
      <c r="E154" s="2666"/>
      <c r="F154" s="2680"/>
      <c r="G154" s="2681"/>
      <c r="H154" s="456"/>
      <c r="I154" s="457"/>
      <c r="J154" s="385"/>
      <c r="K154" s="459"/>
      <c r="L154" s="1205"/>
      <c r="M154" s="1206"/>
      <c r="N154" s="1207"/>
      <c r="O154" s="2682"/>
      <c r="P154" s="2683"/>
      <c r="Q154" s="2683"/>
      <c r="R154" s="2683"/>
      <c r="S154" s="2683"/>
      <c r="T154" s="2683"/>
      <c r="U154" s="2683"/>
      <c r="V154" s="2683"/>
      <c r="W154" s="2684"/>
      <c r="X154" s="408"/>
      <c r="Y154" s="2680">
        <f t="shared" si="233"/>
        <v>0</v>
      </c>
      <c r="Z154" s="2681"/>
      <c r="AA154" s="456">
        <f t="shared" si="254"/>
        <v>0</v>
      </c>
      <c r="AB154" s="457">
        <f t="shared" ref="AB154:AB157" si="257">I154</f>
        <v>0</v>
      </c>
      <c r="AC154" s="385">
        <v>0</v>
      </c>
      <c r="AD154" s="459" t="e">
        <f t="shared" si="244"/>
        <v>#DIV/0!</v>
      </c>
      <c r="AE154" s="1205"/>
      <c r="AF154" s="1206"/>
      <c r="AG154" s="1207"/>
      <c r="AH154" s="2682"/>
      <c r="AI154" s="2683"/>
      <c r="AJ154" s="2683"/>
      <c r="AK154" s="2683"/>
      <c r="AL154" s="2683"/>
      <c r="AM154" s="2683"/>
      <c r="AN154" s="2683"/>
      <c r="AO154" s="2683"/>
      <c r="AP154" s="2684"/>
      <c r="AQ154" s="408"/>
      <c r="AR154" s="2680">
        <f t="shared" si="234"/>
        <v>0</v>
      </c>
      <c r="AS154" s="2681"/>
      <c r="AT154" s="456">
        <f t="shared" si="255"/>
        <v>0</v>
      </c>
      <c r="AU154" s="457">
        <f t="shared" ref="AU154" si="258">AB154</f>
        <v>0</v>
      </c>
      <c r="AV154" s="385">
        <v>0</v>
      </c>
      <c r="AW154" s="459" t="e">
        <f t="shared" si="249"/>
        <v>#DIV/0!</v>
      </c>
      <c r="AX154" s="1205"/>
      <c r="AY154" s="1206"/>
      <c r="AZ154" s="1207"/>
      <c r="BA154" s="2682"/>
      <c r="BB154" s="2683"/>
      <c r="BC154" s="2683"/>
      <c r="BD154" s="2683"/>
      <c r="BE154" s="2683"/>
      <c r="BF154" s="2683"/>
      <c r="BG154" s="2683"/>
      <c r="BH154" s="2683"/>
      <c r="BI154" s="2684"/>
      <c r="BJ154" s="408"/>
      <c r="BK154" s="2680">
        <f t="shared" si="235"/>
        <v>0</v>
      </c>
      <c r="BL154" s="2681"/>
      <c r="BM154" s="456">
        <f t="shared" si="256"/>
        <v>0</v>
      </c>
      <c r="BN154" s="457">
        <f t="shared" ref="BN154" si="259">AU154</f>
        <v>0</v>
      </c>
      <c r="BO154" s="385">
        <v>0</v>
      </c>
      <c r="BP154" s="459" t="e">
        <f t="shared" si="253"/>
        <v>#DIV/0!</v>
      </c>
      <c r="BQ154" s="1205"/>
      <c r="BR154" s="1206"/>
      <c r="BS154" s="1207"/>
      <c r="BT154" s="2682"/>
      <c r="BU154" s="2683"/>
      <c r="BV154" s="2683"/>
      <c r="BW154" s="2683"/>
      <c r="BX154" s="2683"/>
      <c r="BY154" s="2683"/>
      <c r="BZ154" s="2683"/>
      <c r="CA154" s="2683"/>
      <c r="CB154" s="2684"/>
      <c r="CC154" s="408"/>
      <c r="CD154" s="2670"/>
      <c r="CE154" s="2670"/>
      <c r="CF154" s="1142"/>
      <c r="CG154" s="1143"/>
      <c r="CH154" s="1149"/>
      <c r="CI154" s="1145"/>
      <c r="CJ154" s="1146"/>
      <c r="CK154" s="1146"/>
      <c r="CL154" s="1146"/>
      <c r="CM154" s="2671"/>
      <c r="CN154" s="2671"/>
      <c r="CO154" s="2671"/>
      <c r="CP154" s="2671"/>
      <c r="CQ154" s="2671"/>
      <c r="CR154" s="2671"/>
      <c r="CS154" s="2671"/>
      <c r="CT154" s="2671"/>
      <c r="CU154" s="2671"/>
      <c r="CV154" s="408"/>
      <c r="CW154" s="2670"/>
      <c r="CX154" s="2670"/>
      <c r="CY154" s="1142"/>
      <c r="CZ154" s="1143"/>
      <c r="DA154" s="1149"/>
      <c r="DB154" s="1145"/>
      <c r="DC154" s="1146"/>
      <c r="DD154" s="1146"/>
      <c r="DE154" s="1146"/>
      <c r="DF154" s="2671"/>
      <c r="DG154" s="2671"/>
      <c r="DH154" s="2671"/>
      <c r="DI154" s="2671"/>
      <c r="DJ154" s="2671"/>
      <c r="DK154" s="2671"/>
      <c r="DL154" s="2671"/>
      <c r="DM154" s="2671"/>
      <c r="DN154" s="2671"/>
      <c r="DO154" s="408"/>
    </row>
    <row r="155" spans="1:119" ht="0.6" hidden="1" customHeight="1" thickTop="1" thickBot="1" x14ac:dyDescent="0.25">
      <c r="A155" s="408"/>
      <c r="B155" s="2664"/>
      <c r="C155" s="2665"/>
      <c r="D155" s="2665"/>
      <c r="E155" s="2666"/>
      <c r="F155" s="2680"/>
      <c r="G155" s="2681"/>
      <c r="H155" s="456"/>
      <c r="I155" s="464"/>
      <c r="J155" s="385"/>
      <c r="K155" s="459"/>
      <c r="L155" s="1205"/>
      <c r="M155" s="1206"/>
      <c r="N155" s="1207"/>
      <c r="O155" s="2682"/>
      <c r="P155" s="2683"/>
      <c r="Q155" s="2683"/>
      <c r="R155" s="2683"/>
      <c r="S155" s="2683"/>
      <c r="T155" s="2683"/>
      <c r="U155" s="2683"/>
      <c r="V155" s="2683"/>
      <c r="W155" s="2684"/>
      <c r="X155" s="408"/>
      <c r="Y155" s="2680">
        <f t="shared" si="233"/>
        <v>0</v>
      </c>
      <c r="Z155" s="2681"/>
      <c r="AA155" s="456">
        <f t="shared" si="254"/>
        <v>0</v>
      </c>
      <c r="AB155" s="464"/>
      <c r="AC155" s="385">
        <v>0</v>
      </c>
      <c r="AD155" s="459" t="e">
        <f t="shared" si="244"/>
        <v>#DIV/0!</v>
      </c>
      <c r="AE155" s="1205"/>
      <c r="AF155" s="1206"/>
      <c r="AG155" s="1207"/>
      <c r="AH155" s="2682"/>
      <c r="AI155" s="2683"/>
      <c r="AJ155" s="2683"/>
      <c r="AK155" s="2683"/>
      <c r="AL155" s="2683"/>
      <c r="AM155" s="2683"/>
      <c r="AN155" s="2683"/>
      <c r="AO155" s="2683"/>
      <c r="AP155" s="2684"/>
      <c r="AQ155" s="408"/>
      <c r="AR155" s="2680">
        <f t="shared" si="234"/>
        <v>0</v>
      </c>
      <c r="AS155" s="2681"/>
      <c r="AT155" s="456">
        <f t="shared" si="255"/>
        <v>0</v>
      </c>
      <c r="AU155" s="464"/>
      <c r="AV155" s="385">
        <v>0</v>
      </c>
      <c r="AW155" s="459" t="e">
        <f t="shared" si="249"/>
        <v>#DIV/0!</v>
      </c>
      <c r="AX155" s="1205"/>
      <c r="AY155" s="1206"/>
      <c r="AZ155" s="1207"/>
      <c r="BA155" s="2682"/>
      <c r="BB155" s="2683"/>
      <c r="BC155" s="2683"/>
      <c r="BD155" s="2683"/>
      <c r="BE155" s="2683"/>
      <c r="BF155" s="2683"/>
      <c r="BG155" s="2683"/>
      <c r="BH155" s="2683"/>
      <c r="BI155" s="2684"/>
      <c r="BJ155" s="408"/>
      <c r="BK155" s="2680">
        <f t="shared" si="235"/>
        <v>0</v>
      </c>
      <c r="BL155" s="2681"/>
      <c r="BM155" s="456">
        <f t="shared" si="256"/>
        <v>0</v>
      </c>
      <c r="BN155" s="464"/>
      <c r="BO155" s="385">
        <v>0</v>
      </c>
      <c r="BP155" s="459" t="e">
        <f t="shared" si="253"/>
        <v>#DIV/0!</v>
      </c>
      <c r="BQ155" s="1205"/>
      <c r="BR155" s="1206"/>
      <c r="BS155" s="1207"/>
      <c r="BT155" s="2682"/>
      <c r="BU155" s="2683"/>
      <c r="BV155" s="2683"/>
      <c r="BW155" s="2683"/>
      <c r="BX155" s="2683"/>
      <c r="BY155" s="2683"/>
      <c r="BZ155" s="2683"/>
      <c r="CA155" s="2683"/>
      <c r="CB155" s="2684"/>
      <c r="CC155" s="408"/>
      <c r="CD155" s="2670"/>
      <c r="CE155" s="2670"/>
      <c r="CF155" s="1142"/>
      <c r="CG155" s="1148"/>
      <c r="CH155" s="1149"/>
      <c r="CI155" s="1145"/>
      <c r="CJ155" s="1146"/>
      <c r="CK155" s="1146"/>
      <c r="CL155" s="1146"/>
      <c r="CM155" s="2671"/>
      <c r="CN155" s="2671"/>
      <c r="CO155" s="2671"/>
      <c r="CP155" s="2671"/>
      <c r="CQ155" s="2671"/>
      <c r="CR155" s="2671"/>
      <c r="CS155" s="2671"/>
      <c r="CT155" s="2671"/>
      <c r="CU155" s="2671"/>
      <c r="CV155" s="408"/>
      <c r="CW155" s="2670"/>
      <c r="CX155" s="2670"/>
      <c r="CY155" s="1142"/>
      <c r="CZ155" s="1148"/>
      <c r="DA155" s="1149"/>
      <c r="DB155" s="1145"/>
      <c r="DC155" s="1146"/>
      <c r="DD155" s="1146"/>
      <c r="DE155" s="1146"/>
      <c r="DF155" s="2671"/>
      <c r="DG155" s="2671"/>
      <c r="DH155" s="2671"/>
      <c r="DI155" s="2671"/>
      <c r="DJ155" s="2671"/>
      <c r="DK155" s="2671"/>
      <c r="DL155" s="2671"/>
      <c r="DM155" s="2671"/>
      <c r="DN155" s="2671"/>
      <c r="DO155" s="408"/>
    </row>
    <row r="156" spans="1:119" ht="0.6" hidden="1" customHeight="1" thickTop="1" thickBot="1" x14ac:dyDescent="0.25">
      <c r="A156" s="408"/>
      <c r="B156" s="2664"/>
      <c r="C156" s="2665"/>
      <c r="D156" s="2665"/>
      <c r="E156" s="2666"/>
      <c r="F156" s="2680"/>
      <c r="G156" s="2681"/>
      <c r="H156" s="456"/>
      <c r="I156" s="457"/>
      <c r="J156" s="385"/>
      <c r="K156" s="459"/>
      <c r="L156" s="1205"/>
      <c r="M156" s="1206"/>
      <c r="N156" s="1207"/>
      <c r="O156" s="2682"/>
      <c r="P156" s="2683"/>
      <c r="Q156" s="2683"/>
      <c r="R156" s="2683"/>
      <c r="S156" s="2683"/>
      <c r="T156" s="2683"/>
      <c r="U156" s="2683"/>
      <c r="V156" s="2683"/>
      <c r="W156" s="2684"/>
      <c r="X156" s="408"/>
      <c r="Y156" s="2680">
        <f t="shared" si="233"/>
        <v>0</v>
      </c>
      <c r="Z156" s="2681"/>
      <c r="AA156" s="456">
        <f t="shared" si="254"/>
        <v>0</v>
      </c>
      <c r="AB156" s="457">
        <f t="shared" si="257"/>
        <v>0</v>
      </c>
      <c r="AC156" s="385">
        <v>0</v>
      </c>
      <c r="AD156" s="459" t="e">
        <f t="shared" si="244"/>
        <v>#DIV/0!</v>
      </c>
      <c r="AE156" s="1205"/>
      <c r="AF156" s="1206"/>
      <c r="AG156" s="1207"/>
      <c r="AH156" s="2682"/>
      <c r="AI156" s="2683"/>
      <c r="AJ156" s="2683"/>
      <c r="AK156" s="2683"/>
      <c r="AL156" s="2683"/>
      <c r="AM156" s="2683"/>
      <c r="AN156" s="2683"/>
      <c r="AO156" s="2683"/>
      <c r="AP156" s="2684"/>
      <c r="AQ156" s="408"/>
      <c r="AR156" s="2680">
        <f t="shared" si="234"/>
        <v>0</v>
      </c>
      <c r="AS156" s="2681"/>
      <c r="AT156" s="456">
        <f t="shared" si="255"/>
        <v>0</v>
      </c>
      <c r="AU156" s="457">
        <f t="shared" ref="AU156:AU157" si="260">AB156</f>
        <v>0</v>
      </c>
      <c r="AV156" s="385">
        <v>0</v>
      </c>
      <c r="AW156" s="459" t="e">
        <f t="shared" si="249"/>
        <v>#DIV/0!</v>
      </c>
      <c r="AX156" s="1205"/>
      <c r="AY156" s="1206"/>
      <c r="AZ156" s="1207"/>
      <c r="BA156" s="2682"/>
      <c r="BB156" s="2683"/>
      <c r="BC156" s="2683"/>
      <c r="BD156" s="2683"/>
      <c r="BE156" s="2683"/>
      <c r="BF156" s="2683"/>
      <c r="BG156" s="2683"/>
      <c r="BH156" s="2683"/>
      <c r="BI156" s="2684"/>
      <c r="BJ156" s="408"/>
      <c r="BK156" s="2680">
        <f t="shared" si="235"/>
        <v>0</v>
      </c>
      <c r="BL156" s="2681"/>
      <c r="BM156" s="456">
        <f t="shared" si="256"/>
        <v>0</v>
      </c>
      <c r="BN156" s="457">
        <f t="shared" ref="BN156:BN157" si="261">AU156</f>
        <v>0</v>
      </c>
      <c r="BO156" s="385">
        <v>0</v>
      </c>
      <c r="BP156" s="459" t="e">
        <f t="shared" si="253"/>
        <v>#DIV/0!</v>
      </c>
      <c r="BQ156" s="1205"/>
      <c r="BR156" s="1206"/>
      <c r="BS156" s="1207"/>
      <c r="BT156" s="2682"/>
      <c r="BU156" s="2683"/>
      <c r="BV156" s="2683"/>
      <c r="BW156" s="2683"/>
      <c r="BX156" s="2683"/>
      <c r="BY156" s="2683"/>
      <c r="BZ156" s="2683"/>
      <c r="CA156" s="2683"/>
      <c r="CB156" s="2684"/>
      <c r="CC156" s="408"/>
      <c r="CD156" s="2670"/>
      <c r="CE156" s="2670"/>
      <c r="CF156" s="1142"/>
      <c r="CG156" s="1143"/>
      <c r="CH156" s="1149"/>
      <c r="CI156" s="1145"/>
      <c r="CJ156" s="1146"/>
      <c r="CK156" s="1146"/>
      <c r="CL156" s="1146"/>
      <c r="CM156" s="2671"/>
      <c r="CN156" s="2671"/>
      <c r="CO156" s="2671"/>
      <c r="CP156" s="2671"/>
      <c r="CQ156" s="2671"/>
      <c r="CR156" s="2671"/>
      <c r="CS156" s="2671"/>
      <c r="CT156" s="2671"/>
      <c r="CU156" s="2671"/>
      <c r="CV156" s="408"/>
      <c r="CW156" s="2670"/>
      <c r="CX156" s="2670"/>
      <c r="CY156" s="1142"/>
      <c r="CZ156" s="1143"/>
      <c r="DA156" s="1149"/>
      <c r="DB156" s="1145"/>
      <c r="DC156" s="1146"/>
      <c r="DD156" s="1146"/>
      <c r="DE156" s="1146"/>
      <c r="DF156" s="2671"/>
      <c r="DG156" s="2671"/>
      <c r="DH156" s="2671"/>
      <c r="DI156" s="2671"/>
      <c r="DJ156" s="2671"/>
      <c r="DK156" s="2671"/>
      <c r="DL156" s="2671"/>
      <c r="DM156" s="2671"/>
      <c r="DN156" s="2671"/>
      <c r="DO156" s="408"/>
    </row>
    <row r="157" spans="1:119" ht="0.6" hidden="1" customHeight="1" thickTop="1" thickBot="1" x14ac:dyDescent="0.25">
      <c r="A157" s="408"/>
      <c r="B157" s="2664"/>
      <c r="C157" s="2665"/>
      <c r="D157" s="2665"/>
      <c r="E157" s="2666"/>
      <c r="F157" s="2680"/>
      <c r="G157" s="2681"/>
      <c r="H157" s="456"/>
      <c r="I157" s="457"/>
      <c r="J157" s="385"/>
      <c r="K157" s="459"/>
      <c r="L157" s="1205"/>
      <c r="M157" s="1206"/>
      <c r="N157" s="1207"/>
      <c r="O157" s="2682"/>
      <c r="P157" s="2683"/>
      <c r="Q157" s="2683"/>
      <c r="R157" s="2683"/>
      <c r="S157" s="2683"/>
      <c r="T157" s="2683"/>
      <c r="U157" s="2683"/>
      <c r="V157" s="2683"/>
      <c r="W157" s="2684"/>
      <c r="X157" s="408"/>
      <c r="Y157" s="2680">
        <f t="shared" si="233"/>
        <v>0</v>
      </c>
      <c r="Z157" s="2681"/>
      <c r="AA157" s="456">
        <f t="shared" si="254"/>
        <v>0</v>
      </c>
      <c r="AB157" s="457">
        <f t="shared" si="257"/>
        <v>0</v>
      </c>
      <c r="AC157" s="385">
        <v>0</v>
      </c>
      <c r="AD157" s="459" t="e">
        <f t="shared" si="244"/>
        <v>#DIV/0!</v>
      </c>
      <c r="AE157" s="1205"/>
      <c r="AF157" s="1206"/>
      <c r="AG157" s="1207"/>
      <c r="AH157" s="2682"/>
      <c r="AI157" s="2683"/>
      <c r="AJ157" s="2683"/>
      <c r="AK157" s="2683"/>
      <c r="AL157" s="2683"/>
      <c r="AM157" s="2683"/>
      <c r="AN157" s="2683"/>
      <c r="AO157" s="2683"/>
      <c r="AP157" s="2684"/>
      <c r="AQ157" s="408"/>
      <c r="AR157" s="2680">
        <f t="shared" si="234"/>
        <v>0</v>
      </c>
      <c r="AS157" s="2681"/>
      <c r="AT157" s="456">
        <f t="shared" si="255"/>
        <v>0</v>
      </c>
      <c r="AU157" s="457">
        <f t="shared" si="260"/>
        <v>0</v>
      </c>
      <c r="AV157" s="385">
        <v>0</v>
      </c>
      <c r="AW157" s="459" t="e">
        <f t="shared" si="249"/>
        <v>#DIV/0!</v>
      </c>
      <c r="AX157" s="1205"/>
      <c r="AY157" s="1206"/>
      <c r="AZ157" s="1207"/>
      <c r="BA157" s="2682"/>
      <c r="BB157" s="2683"/>
      <c r="BC157" s="2683"/>
      <c r="BD157" s="2683"/>
      <c r="BE157" s="2683"/>
      <c r="BF157" s="2683"/>
      <c r="BG157" s="2683"/>
      <c r="BH157" s="2683"/>
      <c r="BI157" s="2684"/>
      <c r="BJ157" s="408"/>
      <c r="BK157" s="2680">
        <f t="shared" si="235"/>
        <v>0</v>
      </c>
      <c r="BL157" s="2681"/>
      <c r="BM157" s="456">
        <f t="shared" si="256"/>
        <v>0</v>
      </c>
      <c r="BN157" s="457">
        <f t="shared" si="261"/>
        <v>0</v>
      </c>
      <c r="BO157" s="385">
        <v>0</v>
      </c>
      <c r="BP157" s="459" t="e">
        <f t="shared" si="253"/>
        <v>#DIV/0!</v>
      </c>
      <c r="BQ157" s="1205"/>
      <c r="BR157" s="1206"/>
      <c r="BS157" s="1207"/>
      <c r="BT157" s="2682"/>
      <c r="BU157" s="2683"/>
      <c r="BV157" s="2683"/>
      <c r="BW157" s="2683"/>
      <c r="BX157" s="2683"/>
      <c r="BY157" s="2683"/>
      <c r="BZ157" s="2683"/>
      <c r="CA157" s="2683"/>
      <c r="CB157" s="2684"/>
      <c r="CC157" s="408"/>
      <c r="CD157" s="2670"/>
      <c r="CE157" s="2670"/>
      <c r="CF157" s="1142"/>
      <c r="CG157" s="1143"/>
      <c r="CH157" s="1149"/>
      <c r="CI157" s="1145"/>
      <c r="CJ157" s="1146"/>
      <c r="CK157" s="1146"/>
      <c r="CL157" s="1146"/>
      <c r="CM157" s="2671"/>
      <c r="CN157" s="2671"/>
      <c r="CO157" s="2671"/>
      <c r="CP157" s="2671"/>
      <c r="CQ157" s="2671"/>
      <c r="CR157" s="2671"/>
      <c r="CS157" s="2671"/>
      <c r="CT157" s="2671"/>
      <c r="CU157" s="2671"/>
      <c r="CV157" s="408"/>
      <c r="CW157" s="2670"/>
      <c r="CX157" s="2670"/>
      <c r="CY157" s="1142"/>
      <c r="CZ157" s="1143"/>
      <c r="DA157" s="1149"/>
      <c r="DB157" s="1145"/>
      <c r="DC157" s="1146"/>
      <c r="DD157" s="1146"/>
      <c r="DE157" s="1146"/>
      <c r="DF157" s="2671"/>
      <c r="DG157" s="2671"/>
      <c r="DH157" s="2671"/>
      <c r="DI157" s="2671"/>
      <c r="DJ157" s="2671"/>
      <c r="DK157" s="2671"/>
      <c r="DL157" s="2671"/>
      <c r="DM157" s="2671"/>
      <c r="DN157" s="2671"/>
      <c r="DO157" s="408"/>
    </row>
    <row r="158" spans="1:119" ht="0.6" hidden="1" customHeight="1" thickTop="1" thickBot="1" x14ac:dyDescent="0.25">
      <c r="A158" s="408"/>
      <c r="B158" s="2664"/>
      <c r="C158" s="2665"/>
      <c r="D158" s="2665"/>
      <c r="E158" s="2666"/>
      <c r="F158" s="2680"/>
      <c r="G158" s="2681"/>
      <c r="H158" s="456"/>
      <c r="I158" s="457"/>
      <c r="J158" s="385"/>
      <c r="K158" s="459"/>
      <c r="L158" s="1205"/>
      <c r="M158" s="1206"/>
      <c r="N158" s="1207"/>
      <c r="O158" s="2682"/>
      <c r="P158" s="2683"/>
      <c r="Q158" s="2683"/>
      <c r="R158" s="2683"/>
      <c r="S158" s="2683"/>
      <c r="T158" s="2683"/>
      <c r="U158" s="2683"/>
      <c r="V158" s="2683"/>
      <c r="W158" s="2684"/>
      <c r="X158" s="408"/>
      <c r="Y158" s="2680">
        <f t="shared" si="233"/>
        <v>0</v>
      </c>
      <c r="Z158" s="2681"/>
      <c r="AA158" s="456">
        <f t="shared" si="254"/>
        <v>0</v>
      </c>
      <c r="AB158" s="457" t="e">
        <f>MANTEN!#REF!</f>
        <v>#REF!</v>
      </c>
      <c r="AC158" s="385">
        <v>0</v>
      </c>
      <c r="AD158" s="459" t="e">
        <f>AC158/AB158</f>
        <v>#REF!</v>
      </c>
      <c r="AE158" s="1205"/>
      <c r="AF158" s="1206"/>
      <c r="AG158" s="1207"/>
      <c r="AH158" s="2682"/>
      <c r="AI158" s="2683"/>
      <c r="AJ158" s="2683"/>
      <c r="AK158" s="2683"/>
      <c r="AL158" s="2683"/>
      <c r="AM158" s="2683"/>
      <c r="AN158" s="2683"/>
      <c r="AO158" s="2683"/>
      <c r="AP158" s="2684"/>
      <c r="AQ158" s="408"/>
      <c r="AR158" s="2680">
        <f t="shared" si="234"/>
        <v>0</v>
      </c>
      <c r="AS158" s="2681"/>
      <c r="AT158" s="456">
        <f t="shared" si="255"/>
        <v>0</v>
      </c>
      <c r="AU158" s="457" t="e">
        <f>MANTEN!#REF!</f>
        <v>#REF!</v>
      </c>
      <c r="AV158" s="385">
        <v>0</v>
      </c>
      <c r="AW158" s="459" t="e">
        <f>AV158/AU158</f>
        <v>#REF!</v>
      </c>
      <c r="AX158" s="1205"/>
      <c r="AY158" s="1206"/>
      <c r="AZ158" s="1207"/>
      <c r="BA158" s="2682"/>
      <c r="BB158" s="2683"/>
      <c r="BC158" s="2683"/>
      <c r="BD158" s="2683"/>
      <c r="BE158" s="2683"/>
      <c r="BF158" s="2683"/>
      <c r="BG158" s="2683"/>
      <c r="BH158" s="2683"/>
      <c r="BI158" s="2684"/>
      <c r="BJ158" s="408"/>
      <c r="BK158" s="2680">
        <f t="shared" si="235"/>
        <v>0</v>
      </c>
      <c r="BL158" s="2681"/>
      <c r="BM158" s="456">
        <f t="shared" si="256"/>
        <v>0</v>
      </c>
      <c r="BN158" s="457" t="e">
        <f>MANTEN!#REF!</f>
        <v>#REF!</v>
      </c>
      <c r="BO158" s="385">
        <v>0</v>
      </c>
      <c r="BP158" s="459" t="e">
        <f>BO158/BN158</f>
        <v>#REF!</v>
      </c>
      <c r="BQ158" s="1205"/>
      <c r="BR158" s="1206"/>
      <c r="BS158" s="1207"/>
      <c r="BT158" s="2682"/>
      <c r="BU158" s="2683"/>
      <c r="BV158" s="2683"/>
      <c r="BW158" s="2683"/>
      <c r="BX158" s="2683"/>
      <c r="BY158" s="2683"/>
      <c r="BZ158" s="2683"/>
      <c r="CA158" s="2683"/>
      <c r="CB158" s="2684"/>
      <c r="CC158" s="408"/>
      <c r="CD158" s="2670"/>
      <c r="CE158" s="2670"/>
      <c r="CF158" s="1142"/>
      <c r="CG158" s="1143"/>
      <c r="CH158" s="1149"/>
      <c r="CI158" s="1145"/>
      <c r="CJ158" s="1146"/>
      <c r="CK158" s="1146"/>
      <c r="CL158" s="1146"/>
      <c r="CM158" s="2671"/>
      <c r="CN158" s="2671"/>
      <c r="CO158" s="2671"/>
      <c r="CP158" s="2671"/>
      <c r="CQ158" s="2671"/>
      <c r="CR158" s="2671"/>
      <c r="CS158" s="2671"/>
      <c r="CT158" s="2671"/>
      <c r="CU158" s="2671"/>
      <c r="CV158" s="408"/>
      <c r="CW158" s="2670"/>
      <c r="CX158" s="2670"/>
      <c r="CY158" s="1142"/>
      <c r="CZ158" s="1143"/>
      <c r="DA158" s="1149"/>
      <c r="DB158" s="1145"/>
      <c r="DC158" s="1146"/>
      <c r="DD158" s="1146"/>
      <c r="DE158" s="1146"/>
      <c r="DF158" s="2671"/>
      <c r="DG158" s="2671"/>
      <c r="DH158" s="2671"/>
      <c r="DI158" s="2671"/>
      <c r="DJ158" s="2671"/>
      <c r="DK158" s="2671"/>
      <c r="DL158" s="2671"/>
      <c r="DM158" s="2671"/>
      <c r="DN158" s="2671"/>
      <c r="DO158" s="408"/>
    </row>
    <row r="159" spans="1:119" ht="0.6" hidden="1" customHeight="1" thickTop="1" thickBot="1" x14ac:dyDescent="0.25">
      <c r="A159" s="408"/>
      <c r="B159" s="2664"/>
      <c r="C159" s="2665"/>
      <c r="D159" s="2665"/>
      <c r="E159" s="2666"/>
      <c r="F159" s="2680"/>
      <c r="G159" s="2681"/>
      <c r="H159" s="456"/>
      <c r="I159" s="457"/>
      <c r="J159" s="385"/>
      <c r="K159" s="459"/>
      <c r="L159" s="1205"/>
      <c r="M159" s="1206"/>
      <c r="N159" s="1207"/>
      <c r="O159" s="2682"/>
      <c r="P159" s="2683"/>
      <c r="Q159" s="2683"/>
      <c r="R159" s="2683"/>
      <c r="S159" s="2683"/>
      <c r="T159" s="2683"/>
      <c r="U159" s="2683"/>
      <c r="V159" s="2683"/>
      <c r="W159" s="2684"/>
      <c r="X159" s="408"/>
      <c r="Y159" s="2680">
        <f t="shared" si="233"/>
        <v>0</v>
      </c>
      <c r="Z159" s="2681"/>
      <c r="AA159" s="456">
        <f t="shared" si="254"/>
        <v>0</v>
      </c>
      <c r="AB159" s="457" t="e">
        <f>MANTEN!#REF!</f>
        <v>#REF!</v>
      </c>
      <c r="AC159" s="385">
        <v>0</v>
      </c>
      <c r="AD159" s="459" t="e">
        <f t="shared" ref="AD159:AD167" si="262">AC159/AB159</f>
        <v>#REF!</v>
      </c>
      <c r="AE159" s="1205"/>
      <c r="AF159" s="1206"/>
      <c r="AG159" s="1207"/>
      <c r="AH159" s="2682"/>
      <c r="AI159" s="2683"/>
      <c r="AJ159" s="2683"/>
      <c r="AK159" s="2683"/>
      <c r="AL159" s="2683"/>
      <c r="AM159" s="2683"/>
      <c r="AN159" s="2683"/>
      <c r="AO159" s="2683"/>
      <c r="AP159" s="2684"/>
      <c r="AQ159" s="408"/>
      <c r="AR159" s="2680">
        <f t="shared" si="234"/>
        <v>0</v>
      </c>
      <c r="AS159" s="2681"/>
      <c r="AT159" s="456">
        <f t="shared" si="255"/>
        <v>0</v>
      </c>
      <c r="AU159" s="457" t="e">
        <f>MANTEN!#REF!</f>
        <v>#REF!</v>
      </c>
      <c r="AV159" s="385">
        <v>0</v>
      </c>
      <c r="AW159" s="459" t="e">
        <f t="shared" ref="AW159:AW167" si="263">AV159/AU159</f>
        <v>#REF!</v>
      </c>
      <c r="AX159" s="1205"/>
      <c r="AY159" s="1206"/>
      <c r="AZ159" s="1207"/>
      <c r="BA159" s="2682"/>
      <c r="BB159" s="2683"/>
      <c r="BC159" s="2683"/>
      <c r="BD159" s="2683"/>
      <c r="BE159" s="2683"/>
      <c r="BF159" s="2683"/>
      <c r="BG159" s="2683"/>
      <c r="BH159" s="2683"/>
      <c r="BI159" s="2684"/>
      <c r="BJ159" s="408"/>
      <c r="BK159" s="2680">
        <f t="shared" si="235"/>
        <v>0</v>
      </c>
      <c r="BL159" s="2681"/>
      <c r="BM159" s="456">
        <f t="shared" si="256"/>
        <v>0</v>
      </c>
      <c r="BN159" s="457" t="e">
        <f>MANTEN!#REF!</f>
        <v>#REF!</v>
      </c>
      <c r="BO159" s="385">
        <v>0</v>
      </c>
      <c r="BP159" s="459" t="e">
        <f t="shared" ref="BP159:BP167" si="264">BO159/BN159</f>
        <v>#REF!</v>
      </c>
      <c r="BQ159" s="1205"/>
      <c r="BR159" s="1206"/>
      <c r="BS159" s="1207"/>
      <c r="BT159" s="2682"/>
      <c r="BU159" s="2683"/>
      <c r="BV159" s="2683"/>
      <c r="BW159" s="2683"/>
      <c r="BX159" s="2683"/>
      <c r="BY159" s="2683"/>
      <c r="BZ159" s="2683"/>
      <c r="CA159" s="2683"/>
      <c r="CB159" s="2684"/>
      <c r="CC159" s="408"/>
      <c r="CD159" s="2670"/>
      <c r="CE159" s="2670"/>
      <c r="CF159" s="1142"/>
      <c r="CG159" s="1143"/>
      <c r="CH159" s="1149"/>
      <c r="CI159" s="1145"/>
      <c r="CJ159" s="1146"/>
      <c r="CK159" s="1146"/>
      <c r="CL159" s="1146"/>
      <c r="CM159" s="2671"/>
      <c r="CN159" s="2671"/>
      <c r="CO159" s="2671"/>
      <c r="CP159" s="2671"/>
      <c r="CQ159" s="2671"/>
      <c r="CR159" s="2671"/>
      <c r="CS159" s="2671"/>
      <c r="CT159" s="2671"/>
      <c r="CU159" s="2671"/>
      <c r="CV159" s="408"/>
      <c r="CW159" s="2670"/>
      <c r="CX159" s="2670"/>
      <c r="CY159" s="1142"/>
      <c r="CZ159" s="1143"/>
      <c r="DA159" s="1149"/>
      <c r="DB159" s="1145"/>
      <c r="DC159" s="1146"/>
      <c r="DD159" s="1146"/>
      <c r="DE159" s="1146"/>
      <c r="DF159" s="2671"/>
      <c r="DG159" s="2671"/>
      <c r="DH159" s="2671"/>
      <c r="DI159" s="2671"/>
      <c r="DJ159" s="2671"/>
      <c r="DK159" s="2671"/>
      <c r="DL159" s="2671"/>
      <c r="DM159" s="2671"/>
      <c r="DN159" s="2671"/>
      <c r="DO159" s="408"/>
    </row>
    <row r="160" spans="1:119" ht="0.6" hidden="1" customHeight="1" thickTop="1" thickBot="1" x14ac:dyDescent="0.25">
      <c r="A160" s="408"/>
      <c r="B160" s="2664"/>
      <c r="C160" s="2665"/>
      <c r="D160" s="2665"/>
      <c r="E160" s="2666"/>
      <c r="F160" s="2680"/>
      <c r="G160" s="2681"/>
      <c r="H160" s="456"/>
      <c r="I160" s="457"/>
      <c r="J160" s="385"/>
      <c r="K160" s="459"/>
      <c r="L160" s="1205"/>
      <c r="M160" s="1206"/>
      <c r="N160" s="1207"/>
      <c r="O160" s="2682"/>
      <c r="P160" s="2683"/>
      <c r="Q160" s="2683"/>
      <c r="R160" s="2683"/>
      <c r="S160" s="2683"/>
      <c r="T160" s="2683"/>
      <c r="U160" s="2683"/>
      <c r="V160" s="2683"/>
      <c r="W160" s="2684"/>
      <c r="X160" s="408"/>
      <c r="Y160" s="2680">
        <f t="shared" si="233"/>
        <v>0</v>
      </c>
      <c r="Z160" s="2681"/>
      <c r="AA160" s="456">
        <f t="shared" si="254"/>
        <v>0</v>
      </c>
      <c r="AB160" s="457" t="e">
        <f>MANTEN!#REF!</f>
        <v>#REF!</v>
      </c>
      <c r="AC160" s="385">
        <v>0</v>
      </c>
      <c r="AD160" s="459" t="e">
        <f t="shared" si="262"/>
        <v>#REF!</v>
      </c>
      <c r="AE160" s="1205"/>
      <c r="AF160" s="1206"/>
      <c r="AG160" s="1207"/>
      <c r="AH160" s="2682"/>
      <c r="AI160" s="2683"/>
      <c r="AJ160" s="2683"/>
      <c r="AK160" s="2683"/>
      <c r="AL160" s="2683"/>
      <c r="AM160" s="2683"/>
      <c r="AN160" s="2683"/>
      <c r="AO160" s="2683"/>
      <c r="AP160" s="2684"/>
      <c r="AQ160" s="408"/>
      <c r="AR160" s="2680">
        <f t="shared" si="234"/>
        <v>0</v>
      </c>
      <c r="AS160" s="2681"/>
      <c r="AT160" s="456">
        <f t="shared" si="255"/>
        <v>0</v>
      </c>
      <c r="AU160" s="457" t="e">
        <f>MANTEN!#REF!</f>
        <v>#REF!</v>
      </c>
      <c r="AV160" s="385">
        <v>0</v>
      </c>
      <c r="AW160" s="459" t="e">
        <f t="shared" si="263"/>
        <v>#REF!</v>
      </c>
      <c r="AX160" s="1205"/>
      <c r="AY160" s="1206"/>
      <c r="AZ160" s="1207"/>
      <c r="BA160" s="2682"/>
      <c r="BB160" s="2683"/>
      <c r="BC160" s="2683"/>
      <c r="BD160" s="2683"/>
      <c r="BE160" s="2683"/>
      <c r="BF160" s="2683"/>
      <c r="BG160" s="2683"/>
      <c r="BH160" s="2683"/>
      <c r="BI160" s="2684"/>
      <c r="BJ160" s="408"/>
      <c r="BK160" s="2680">
        <f t="shared" si="235"/>
        <v>0</v>
      </c>
      <c r="BL160" s="2681"/>
      <c r="BM160" s="456">
        <f t="shared" si="256"/>
        <v>0</v>
      </c>
      <c r="BN160" s="457" t="e">
        <f>MANTEN!#REF!</f>
        <v>#REF!</v>
      </c>
      <c r="BO160" s="385">
        <v>0</v>
      </c>
      <c r="BP160" s="459" t="e">
        <f t="shared" si="264"/>
        <v>#REF!</v>
      </c>
      <c r="BQ160" s="1205"/>
      <c r="BR160" s="1206"/>
      <c r="BS160" s="1207"/>
      <c r="BT160" s="2682"/>
      <c r="BU160" s="2683"/>
      <c r="BV160" s="2683"/>
      <c r="BW160" s="2683"/>
      <c r="BX160" s="2683"/>
      <c r="BY160" s="2683"/>
      <c r="BZ160" s="2683"/>
      <c r="CA160" s="2683"/>
      <c r="CB160" s="2684"/>
      <c r="CC160" s="408"/>
      <c r="CD160" s="2670"/>
      <c r="CE160" s="2670"/>
      <c r="CF160" s="1142"/>
      <c r="CG160" s="1143"/>
      <c r="CH160" s="1149"/>
      <c r="CI160" s="1145"/>
      <c r="CJ160" s="1146"/>
      <c r="CK160" s="1146"/>
      <c r="CL160" s="1146"/>
      <c r="CM160" s="2671"/>
      <c r="CN160" s="2671"/>
      <c r="CO160" s="2671"/>
      <c r="CP160" s="2671"/>
      <c r="CQ160" s="2671"/>
      <c r="CR160" s="2671"/>
      <c r="CS160" s="2671"/>
      <c r="CT160" s="2671"/>
      <c r="CU160" s="2671"/>
      <c r="CV160" s="408"/>
      <c r="CW160" s="2670"/>
      <c r="CX160" s="2670"/>
      <c r="CY160" s="1142"/>
      <c r="CZ160" s="1143"/>
      <c r="DA160" s="1149"/>
      <c r="DB160" s="1145"/>
      <c r="DC160" s="1146"/>
      <c r="DD160" s="1146"/>
      <c r="DE160" s="1146"/>
      <c r="DF160" s="2671"/>
      <c r="DG160" s="2671"/>
      <c r="DH160" s="2671"/>
      <c r="DI160" s="2671"/>
      <c r="DJ160" s="2671"/>
      <c r="DK160" s="2671"/>
      <c r="DL160" s="2671"/>
      <c r="DM160" s="2671"/>
      <c r="DN160" s="2671"/>
      <c r="DO160" s="408"/>
    </row>
    <row r="161" spans="1:119" ht="0.6" hidden="1" customHeight="1" thickTop="1" thickBot="1" x14ac:dyDescent="0.25">
      <c r="A161" s="408"/>
      <c r="B161" s="2664"/>
      <c r="C161" s="2665"/>
      <c r="D161" s="2665"/>
      <c r="E161" s="2666"/>
      <c r="F161" s="2680"/>
      <c r="G161" s="2681"/>
      <c r="H161" s="456"/>
      <c r="I161" s="457"/>
      <c r="J161" s="385"/>
      <c r="K161" s="459"/>
      <c r="L161" s="1205"/>
      <c r="M161" s="1206"/>
      <c r="N161" s="1207"/>
      <c r="O161" s="2682"/>
      <c r="P161" s="2683"/>
      <c r="Q161" s="2683"/>
      <c r="R161" s="2683"/>
      <c r="S161" s="2683"/>
      <c r="T161" s="2683"/>
      <c r="U161" s="2683"/>
      <c r="V161" s="2683"/>
      <c r="W161" s="2684"/>
      <c r="X161" s="408"/>
      <c r="Y161" s="2680">
        <f t="shared" si="233"/>
        <v>0</v>
      </c>
      <c r="Z161" s="2681"/>
      <c r="AA161" s="456">
        <f t="shared" si="254"/>
        <v>0</v>
      </c>
      <c r="AB161" s="457" t="e">
        <f>MANTEN!#REF!</f>
        <v>#REF!</v>
      </c>
      <c r="AC161" s="385">
        <v>0</v>
      </c>
      <c r="AD161" s="459" t="e">
        <f t="shared" si="262"/>
        <v>#REF!</v>
      </c>
      <c r="AE161" s="1205"/>
      <c r="AF161" s="1206"/>
      <c r="AG161" s="1207"/>
      <c r="AH161" s="2682"/>
      <c r="AI161" s="2683"/>
      <c r="AJ161" s="2683"/>
      <c r="AK161" s="2683"/>
      <c r="AL161" s="2683"/>
      <c r="AM161" s="2683"/>
      <c r="AN161" s="2683"/>
      <c r="AO161" s="2683"/>
      <c r="AP161" s="2684"/>
      <c r="AQ161" s="408"/>
      <c r="AR161" s="2680">
        <f t="shared" si="234"/>
        <v>0</v>
      </c>
      <c r="AS161" s="2681"/>
      <c r="AT161" s="456">
        <f t="shared" si="255"/>
        <v>0</v>
      </c>
      <c r="AU161" s="457" t="e">
        <f>MANTEN!#REF!</f>
        <v>#REF!</v>
      </c>
      <c r="AV161" s="385">
        <v>0</v>
      </c>
      <c r="AW161" s="459" t="e">
        <f t="shared" si="263"/>
        <v>#REF!</v>
      </c>
      <c r="AX161" s="1205"/>
      <c r="AY161" s="1206"/>
      <c r="AZ161" s="1207"/>
      <c r="BA161" s="2682"/>
      <c r="BB161" s="2683"/>
      <c r="BC161" s="2683"/>
      <c r="BD161" s="2683"/>
      <c r="BE161" s="2683"/>
      <c r="BF161" s="2683"/>
      <c r="BG161" s="2683"/>
      <c r="BH161" s="2683"/>
      <c r="BI161" s="2684"/>
      <c r="BJ161" s="408"/>
      <c r="BK161" s="2680">
        <f t="shared" si="235"/>
        <v>0</v>
      </c>
      <c r="BL161" s="2681"/>
      <c r="BM161" s="456">
        <f t="shared" si="256"/>
        <v>0</v>
      </c>
      <c r="BN161" s="457" t="e">
        <f>MANTEN!#REF!</f>
        <v>#REF!</v>
      </c>
      <c r="BO161" s="385">
        <v>0</v>
      </c>
      <c r="BP161" s="459" t="e">
        <f t="shared" si="264"/>
        <v>#REF!</v>
      </c>
      <c r="BQ161" s="1205"/>
      <c r="BR161" s="1206"/>
      <c r="BS161" s="1207"/>
      <c r="BT161" s="2682"/>
      <c r="BU161" s="2683"/>
      <c r="BV161" s="2683"/>
      <c r="BW161" s="2683"/>
      <c r="BX161" s="2683"/>
      <c r="BY161" s="2683"/>
      <c r="BZ161" s="2683"/>
      <c r="CA161" s="2683"/>
      <c r="CB161" s="2684"/>
      <c r="CC161" s="408"/>
      <c r="CD161" s="2670"/>
      <c r="CE161" s="2670"/>
      <c r="CF161" s="1142"/>
      <c r="CG161" s="1143"/>
      <c r="CH161" s="1149"/>
      <c r="CI161" s="1145"/>
      <c r="CJ161" s="1146"/>
      <c r="CK161" s="1146"/>
      <c r="CL161" s="1146"/>
      <c r="CM161" s="2671"/>
      <c r="CN161" s="2671"/>
      <c r="CO161" s="2671"/>
      <c r="CP161" s="2671"/>
      <c r="CQ161" s="2671"/>
      <c r="CR161" s="2671"/>
      <c r="CS161" s="2671"/>
      <c r="CT161" s="2671"/>
      <c r="CU161" s="2671"/>
      <c r="CV161" s="408"/>
      <c r="CW161" s="2670"/>
      <c r="CX161" s="2670"/>
      <c r="CY161" s="1142"/>
      <c r="CZ161" s="1143"/>
      <c r="DA161" s="1149"/>
      <c r="DB161" s="1145"/>
      <c r="DC161" s="1146"/>
      <c r="DD161" s="1146"/>
      <c r="DE161" s="1146"/>
      <c r="DF161" s="2671"/>
      <c r="DG161" s="2671"/>
      <c r="DH161" s="2671"/>
      <c r="DI161" s="2671"/>
      <c r="DJ161" s="2671"/>
      <c r="DK161" s="2671"/>
      <c r="DL161" s="2671"/>
      <c r="DM161" s="2671"/>
      <c r="DN161" s="2671"/>
      <c r="DO161" s="408"/>
    </row>
    <row r="162" spans="1:119" ht="0.6" hidden="1" customHeight="1" thickTop="1" thickBot="1" x14ac:dyDescent="0.25">
      <c r="A162" s="408"/>
      <c r="B162" s="2664"/>
      <c r="C162" s="2665"/>
      <c r="D162" s="2665"/>
      <c r="E162" s="2666"/>
      <c r="F162" s="2680"/>
      <c r="G162" s="2681"/>
      <c r="H162" s="456"/>
      <c r="I162" s="457"/>
      <c r="J162" s="385"/>
      <c r="K162" s="459"/>
      <c r="L162" s="1205"/>
      <c r="M162" s="1206"/>
      <c r="N162" s="1207"/>
      <c r="O162" s="2682"/>
      <c r="P162" s="2683"/>
      <c r="Q162" s="2683"/>
      <c r="R162" s="2683"/>
      <c r="S162" s="2683"/>
      <c r="T162" s="2683"/>
      <c r="U162" s="2683"/>
      <c r="V162" s="2683"/>
      <c r="W162" s="2684"/>
      <c r="X162" s="408"/>
      <c r="Y162" s="2680">
        <f t="shared" si="233"/>
        <v>0</v>
      </c>
      <c r="Z162" s="2681"/>
      <c r="AA162" s="456"/>
      <c r="AB162" s="457"/>
      <c r="AC162" s="385"/>
      <c r="AD162" s="459" t="e">
        <f t="shared" si="262"/>
        <v>#DIV/0!</v>
      </c>
      <c r="AE162" s="1205"/>
      <c r="AF162" s="1206"/>
      <c r="AG162" s="1207"/>
      <c r="AH162" s="2682"/>
      <c r="AI162" s="2683"/>
      <c r="AJ162" s="2683"/>
      <c r="AK162" s="2683"/>
      <c r="AL162" s="2683"/>
      <c r="AM162" s="2683"/>
      <c r="AN162" s="2683"/>
      <c r="AO162" s="2683"/>
      <c r="AP162" s="2684"/>
      <c r="AQ162" s="408"/>
      <c r="AR162" s="2680">
        <f t="shared" si="234"/>
        <v>0</v>
      </c>
      <c r="AS162" s="2681"/>
      <c r="AT162" s="456"/>
      <c r="AU162" s="457"/>
      <c r="AV162" s="385"/>
      <c r="AW162" s="459" t="e">
        <f t="shared" si="263"/>
        <v>#DIV/0!</v>
      </c>
      <c r="AX162" s="1205"/>
      <c r="AY162" s="1206"/>
      <c r="AZ162" s="1207"/>
      <c r="BA162" s="2682"/>
      <c r="BB162" s="2683"/>
      <c r="BC162" s="2683"/>
      <c r="BD162" s="2683"/>
      <c r="BE162" s="2683"/>
      <c r="BF162" s="2683"/>
      <c r="BG162" s="2683"/>
      <c r="BH162" s="2683"/>
      <c r="BI162" s="2684"/>
      <c r="BJ162" s="408"/>
      <c r="BK162" s="2680">
        <f t="shared" si="235"/>
        <v>0</v>
      </c>
      <c r="BL162" s="2681"/>
      <c r="BM162" s="456"/>
      <c r="BN162" s="457"/>
      <c r="BO162" s="385"/>
      <c r="BP162" s="459" t="e">
        <f t="shared" si="264"/>
        <v>#DIV/0!</v>
      </c>
      <c r="BQ162" s="1205"/>
      <c r="BR162" s="1206"/>
      <c r="BS162" s="1207"/>
      <c r="BT162" s="2682"/>
      <c r="BU162" s="2683"/>
      <c r="BV162" s="2683"/>
      <c r="BW162" s="2683"/>
      <c r="BX162" s="2683"/>
      <c r="BY162" s="2683"/>
      <c r="BZ162" s="2683"/>
      <c r="CA162" s="2683"/>
      <c r="CB162" s="2684"/>
      <c r="CC162" s="408"/>
      <c r="CD162" s="2670"/>
      <c r="CE162" s="2670"/>
      <c r="CF162" s="1142"/>
      <c r="CG162" s="1143"/>
      <c r="CH162" s="1149"/>
      <c r="CI162" s="1145"/>
      <c r="CJ162" s="1146"/>
      <c r="CK162" s="1146"/>
      <c r="CL162" s="1146"/>
      <c r="CM162" s="2671"/>
      <c r="CN162" s="2671"/>
      <c r="CO162" s="2671"/>
      <c r="CP162" s="2671"/>
      <c r="CQ162" s="2671"/>
      <c r="CR162" s="2671"/>
      <c r="CS162" s="2671"/>
      <c r="CT162" s="2671"/>
      <c r="CU162" s="2671"/>
      <c r="CV162" s="408"/>
      <c r="CW162" s="2670"/>
      <c r="CX162" s="2670"/>
      <c r="CY162" s="1142"/>
      <c r="CZ162" s="1143"/>
      <c r="DA162" s="1149"/>
      <c r="DB162" s="1145"/>
      <c r="DC162" s="1146"/>
      <c r="DD162" s="1146"/>
      <c r="DE162" s="1146"/>
      <c r="DF162" s="2671"/>
      <c r="DG162" s="2671"/>
      <c r="DH162" s="2671"/>
      <c r="DI162" s="2671"/>
      <c r="DJ162" s="2671"/>
      <c r="DK162" s="2671"/>
      <c r="DL162" s="2671"/>
      <c r="DM162" s="2671"/>
      <c r="DN162" s="2671"/>
      <c r="DO162" s="408"/>
    </row>
    <row r="163" spans="1:119" ht="0.6" hidden="1" customHeight="1" thickTop="1" thickBot="1" x14ac:dyDescent="0.25">
      <c r="A163" s="408"/>
      <c r="B163" s="2664"/>
      <c r="C163" s="2665"/>
      <c r="D163" s="2665"/>
      <c r="E163" s="2666"/>
      <c r="F163" s="2680"/>
      <c r="G163" s="2681"/>
      <c r="H163" s="456"/>
      <c r="I163" s="457"/>
      <c r="J163" s="385"/>
      <c r="K163" s="459"/>
      <c r="L163" s="1205"/>
      <c r="M163" s="1206"/>
      <c r="N163" s="1207"/>
      <c r="O163" s="2682"/>
      <c r="P163" s="2683"/>
      <c r="Q163" s="2683"/>
      <c r="R163" s="2683"/>
      <c r="S163" s="2683"/>
      <c r="T163" s="2683"/>
      <c r="U163" s="2683"/>
      <c r="V163" s="2683"/>
      <c r="W163" s="2684"/>
      <c r="X163" s="408"/>
      <c r="Y163" s="2680">
        <f t="shared" si="233"/>
        <v>0</v>
      </c>
      <c r="Z163" s="2681"/>
      <c r="AA163" s="456">
        <f>+AA141</f>
        <v>0</v>
      </c>
      <c r="AB163" s="457">
        <f>I163</f>
        <v>0</v>
      </c>
      <c r="AC163" s="385">
        <v>0</v>
      </c>
      <c r="AD163" s="459" t="e">
        <f t="shared" si="262"/>
        <v>#DIV/0!</v>
      </c>
      <c r="AE163" s="1205"/>
      <c r="AF163" s="1206"/>
      <c r="AG163" s="1207"/>
      <c r="AH163" s="2682"/>
      <c r="AI163" s="2683"/>
      <c r="AJ163" s="2683"/>
      <c r="AK163" s="2683"/>
      <c r="AL163" s="2683"/>
      <c r="AM163" s="2683"/>
      <c r="AN163" s="2683"/>
      <c r="AO163" s="2683"/>
      <c r="AP163" s="2684"/>
      <c r="AQ163" s="408"/>
      <c r="AR163" s="2680">
        <f t="shared" si="234"/>
        <v>0</v>
      </c>
      <c r="AS163" s="2681"/>
      <c r="AT163" s="456">
        <f>+AT141</f>
        <v>0</v>
      </c>
      <c r="AU163" s="457">
        <f>AB163</f>
        <v>0</v>
      </c>
      <c r="AV163" s="385">
        <v>0</v>
      </c>
      <c r="AW163" s="459" t="e">
        <f t="shared" si="263"/>
        <v>#DIV/0!</v>
      </c>
      <c r="AX163" s="1205"/>
      <c r="AY163" s="1206"/>
      <c r="AZ163" s="1207"/>
      <c r="BA163" s="2682"/>
      <c r="BB163" s="2683"/>
      <c r="BC163" s="2683"/>
      <c r="BD163" s="2683"/>
      <c r="BE163" s="2683"/>
      <c r="BF163" s="2683"/>
      <c r="BG163" s="2683"/>
      <c r="BH163" s="2683"/>
      <c r="BI163" s="2684"/>
      <c r="BJ163" s="408"/>
      <c r="BK163" s="2680">
        <f t="shared" si="235"/>
        <v>0</v>
      </c>
      <c r="BL163" s="2681"/>
      <c r="BM163" s="456">
        <f>+BM141</f>
        <v>0</v>
      </c>
      <c r="BN163" s="457">
        <f>AU163</f>
        <v>0</v>
      </c>
      <c r="BO163" s="385">
        <v>0</v>
      </c>
      <c r="BP163" s="459" t="e">
        <f t="shared" si="264"/>
        <v>#DIV/0!</v>
      </c>
      <c r="BQ163" s="1205"/>
      <c r="BR163" s="1206"/>
      <c r="BS163" s="1207"/>
      <c r="BT163" s="2682"/>
      <c r="BU163" s="2683"/>
      <c r="BV163" s="2683"/>
      <c r="BW163" s="2683"/>
      <c r="BX163" s="2683"/>
      <c r="BY163" s="2683"/>
      <c r="BZ163" s="2683"/>
      <c r="CA163" s="2683"/>
      <c r="CB163" s="2684"/>
      <c r="CC163" s="408"/>
      <c r="CD163" s="2670"/>
      <c r="CE163" s="2670"/>
      <c r="CF163" s="1142"/>
      <c r="CG163" s="1143"/>
      <c r="CH163" s="1149"/>
      <c r="CI163" s="1145"/>
      <c r="CJ163" s="1146"/>
      <c r="CK163" s="1146"/>
      <c r="CL163" s="1146"/>
      <c r="CM163" s="2671"/>
      <c r="CN163" s="2671"/>
      <c r="CO163" s="2671"/>
      <c r="CP163" s="2671"/>
      <c r="CQ163" s="2671"/>
      <c r="CR163" s="2671"/>
      <c r="CS163" s="2671"/>
      <c r="CT163" s="2671"/>
      <c r="CU163" s="2671"/>
      <c r="CV163" s="408"/>
      <c r="CW163" s="2670"/>
      <c r="CX163" s="2670"/>
      <c r="CY163" s="1142"/>
      <c r="CZ163" s="1143"/>
      <c r="DA163" s="1149"/>
      <c r="DB163" s="1145"/>
      <c r="DC163" s="1146"/>
      <c r="DD163" s="1146"/>
      <c r="DE163" s="1146"/>
      <c r="DF163" s="2671"/>
      <c r="DG163" s="2671"/>
      <c r="DH163" s="2671"/>
      <c r="DI163" s="2671"/>
      <c r="DJ163" s="2671"/>
      <c r="DK163" s="2671"/>
      <c r="DL163" s="2671"/>
      <c r="DM163" s="2671"/>
      <c r="DN163" s="2671"/>
      <c r="DO163" s="408"/>
    </row>
    <row r="164" spans="1:119" ht="0.6" hidden="1" customHeight="1" thickTop="1" thickBot="1" x14ac:dyDescent="0.25">
      <c r="A164" s="408"/>
      <c r="B164" s="2664"/>
      <c r="C164" s="2665"/>
      <c r="D164" s="2665"/>
      <c r="E164" s="2666"/>
      <c r="F164" s="2680"/>
      <c r="G164" s="2681"/>
      <c r="H164" s="456"/>
      <c r="I164" s="457"/>
      <c r="J164" s="385"/>
      <c r="K164" s="459"/>
      <c r="L164" s="1205"/>
      <c r="M164" s="1206"/>
      <c r="N164" s="1207"/>
      <c r="O164" s="2682"/>
      <c r="P164" s="2683"/>
      <c r="Q164" s="2683"/>
      <c r="R164" s="2683"/>
      <c r="S164" s="2683"/>
      <c r="T164" s="2683"/>
      <c r="U164" s="2683"/>
      <c r="V164" s="2683"/>
      <c r="W164" s="2684"/>
      <c r="X164" s="408"/>
      <c r="Y164" s="2680">
        <f t="shared" si="233"/>
        <v>0</v>
      </c>
      <c r="Z164" s="2681"/>
      <c r="AA164" s="456">
        <f>+AA142</f>
        <v>0</v>
      </c>
      <c r="AB164" s="457">
        <f t="shared" ref="AB164" si="265">I164</f>
        <v>0</v>
      </c>
      <c r="AC164" s="385">
        <v>0</v>
      </c>
      <c r="AD164" s="459" t="e">
        <f t="shared" si="262"/>
        <v>#DIV/0!</v>
      </c>
      <c r="AE164" s="1205"/>
      <c r="AF164" s="1206"/>
      <c r="AG164" s="1207"/>
      <c r="AH164" s="2682"/>
      <c r="AI164" s="2683"/>
      <c r="AJ164" s="2683"/>
      <c r="AK164" s="2683"/>
      <c r="AL164" s="2683"/>
      <c r="AM164" s="2683"/>
      <c r="AN164" s="2683"/>
      <c r="AO164" s="2683"/>
      <c r="AP164" s="2684"/>
      <c r="AQ164" s="408"/>
      <c r="AR164" s="2680">
        <f t="shared" si="234"/>
        <v>0</v>
      </c>
      <c r="AS164" s="2681"/>
      <c r="AT164" s="456">
        <f>+AT142</f>
        <v>0</v>
      </c>
      <c r="AU164" s="457">
        <f t="shared" ref="AU164" si="266">AB164</f>
        <v>0</v>
      </c>
      <c r="AV164" s="385">
        <v>0</v>
      </c>
      <c r="AW164" s="459" t="e">
        <f t="shared" si="263"/>
        <v>#DIV/0!</v>
      </c>
      <c r="AX164" s="1205"/>
      <c r="AY164" s="1206"/>
      <c r="AZ164" s="1207"/>
      <c r="BA164" s="2682"/>
      <c r="BB164" s="2683"/>
      <c r="BC164" s="2683"/>
      <c r="BD164" s="2683"/>
      <c r="BE164" s="2683"/>
      <c r="BF164" s="2683"/>
      <c r="BG164" s="2683"/>
      <c r="BH164" s="2683"/>
      <c r="BI164" s="2684"/>
      <c r="BJ164" s="408"/>
      <c r="BK164" s="2680">
        <f t="shared" si="235"/>
        <v>0</v>
      </c>
      <c r="BL164" s="2681"/>
      <c r="BM164" s="456">
        <f>+BM142</f>
        <v>0</v>
      </c>
      <c r="BN164" s="457">
        <f t="shared" ref="BN164" si="267">AU164</f>
        <v>0</v>
      </c>
      <c r="BO164" s="385">
        <v>0</v>
      </c>
      <c r="BP164" s="459" t="e">
        <f t="shared" si="264"/>
        <v>#DIV/0!</v>
      </c>
      <c r="BQ164" s="1205"/>
      <c r="BR164" s="1206"/>
      <c r="BS164" s="1207"/>
      <c r="BT164" s="2682"/>
      <c r="BU164" s="2683"/>
      <c r="BV164" s="2683"/>
      <c r="BW164" s="2683"/>
      <c r="BX164" s="2683"/>
      <c r="BY164" s="2683"/>
      <c r="BZ164" s="2683"/>
      <c r="CA164" s="2683"/>
      <c r="CB164" s="2684"/>
      <c r="CC164" s="408"/>
      <c r="CD164" s="2670"/>
      <c r="CE164" s="2670"/>
      <c r="CF164" s="1142"/>
      <c r="CG164" s="1143"/>
      <c r="CH164" s="1149"/>
      <c r="CI164" s="1145"/>
      <c r="CJ164" s="1146"/>
      <c r="CK164" s="1146"/>
      <c r="CL164" s="1146"/>
      <c r="CM164" s="2671"/>
      <c r="CN164" s="2671"/>
      <c r="CO164" s="2671"/>
      <c r="CP164" s="2671"/>
      <c r="CQ164" s="2671"/>
      <c r="CR164" s="2671"/>
      <c r="CS164" s="2671"/>
      <c r="CT164" s="2671"/>
      <c r="CU164" s="2671"/>
      <c r="CV164" s="408"/>
      <c r="CW164" s="2670"/>
      <c r="CX164" s="2670"/>
      <c r="CY164" s="1142"/>
      <c r="CZ164" s="1143"/>
      <c r="DA164" s="1149"/>
      <c r="DB164" s="1145"/>
      <c r="DC164" s="1146"/>
      <c r="DD164" s="1146"/>
      <c r="DE164" s="1146"/>
      <c r="DF164" s="2671"/>
      <c r="DG164" s="2671"/>
      <c r="DH164" s="2671"/>
      <c r="DI164" s="2671"/>
      <c r="DJ164" s="2671"/>
      <c r="DK164" s="2671"/>
      <c r="DL164" s="2671"/>
      <c r="DM164" s="2671"/>
      <c r="DN164" s="2671"/>
      <c r="DO164" s="408"/>
    </row>
    <row r="165" spans="1:119" ht="0.6" hidden="1" customHeight="1" thickTop="1" thickBot="1" x14ac:dyDescent="0.25">
      <c r="A165" s="408"/>
      <c r="B165" s="2664"/>
      <c r="C165" s="2665"/>
      <c r="D165" s="2665"/>
      <c r="E165" s="2666"/>
      <c r="F165" s="2680"/>
      <c r="G165" s="2681"/>
      <c r="H165" s="456"/>
      <c r="I165" s="464"/>
      <c r="J165" s="385"/>
      <c r="K165" s="459"/>
      <c r="L165" s="1205"/>
      <c r="M165" s="1206"/>
      <c r="N165" s="1207"/>
      <c r="O165" s="2682"/>
      <c r="P165" s="2683"/>
      <c r="Q165" s="2683"/>
      <c r="R165" s="2683"/>
      <c r="S165" s="2683"/>
      <c r="T165" s="2683"/>
      <c r="U165" s="2683"/>
      <c r="V165" s="2683"/>
      <c r="W165" s="2684"/>
      <c r="X165" s="408"/>
      <c r="Y165" s="2680">
        <f t="shared" si="233"/>
        <v>0</v>
      </c>
      <c r="Z165" s="2681"/>
      <c r="AA165" s="456">
        <f>+AA143</f>
        <v>0</v>
      </c>
      <c r="AB165" s="464"/>
      <c r="AC165" s="385">
        <v>0</v>
      </c>
      <c r="AD165" s="459" t="e">
        <f t="shared" si="262"/>
        <v>#DIV/0!</v>
      </c>
      <c r="AE165" s="1205"/>
      <c r="AF165" s="1206"/>
      <c r="AG165" s="1207"/>
      <c r="AH165" s="2682"/>
      <c r="AI165" s="2683"/>
      <c r="AJ165" s="2683"/>
      <c r="AK165" s="2683"/>
      <c r="AL165" s="2683"/>
      <c r="AM165" s="2683"/>
      <c r="AN165" s="2683"/>
      <c r="AO165" s="2683"/>
      <c r="AP165" s="2684"/>
      <c r="AQ165" s="408"/>
      <c r="AR165" s="2680">
        <f t="shared" si="234"/>
        <v>0</v>
      </c>
      <c r="AS165" s="2681"/>
      <c r="AT165" s="456">
        <f>+AT143</f>
        <v>0</v>
      </c>
      <c r="AU165" s="464"/>
      <c r="AV165" s="385">
        <v>0</v>
      </c>
      <c r="AW165" s="459" t="e">
        <f t="shared" si="263"/>
        <v>#DIV/0!</v>
      </c>
      <c r="AX165" s="1205"/>
      <c r="AY165" s="1206"/>
      <c r="AZ165" s="1207"/>
      <c r="BA165" s="2682"/>
      <c r="BB165" s="2683"/>
      <c r="BC165" s="2683"/>
      <c r="BD165" s="2683"/>
      <c r="BE165" s="2683"/>
      <c r="BF165" s="2683"/>
      <c r="BG165" s="2683"/>
      <c r="BH165" s="2683"/>
      <c r="BI165" s="2684"/>
      <c r="BJ165" s="408"/>
      <c r="BK165" s="2680">
        <f t="shared" si="235"/>
        <v>0</v>
      </c>
      <c r="BL165" s="2681"/>
      <c r="BM165" s="456">
        <f>+BM143</f>
        <v>0</v>
      </c>
      <c r="BN165" s="464"/>
      <c r="BO165" s="385">
        <v>0</v>
      </c>
      <c r="BP165" s="459" t="e">
        <f t="shared" si="264"/>
        <v>#DIV/0!</v>
      </c>
      <c r="BQ165" s="1205"/>
      <c r="BR165" s="1206"/>
      <c r="BS165" s="1207"/>
      <c r="BT165" s="2682"/>
      <c r="BU165" s="2683"/>
      <c r="BV165" s="2683"/>
      <c r="BW165" s="2683"/>
      <c r="BX165" s="2683"/>
      <c r="BY165" s="2683"/>
      <c r="BZ165" s="2683"/>
      <c r="CA165" s="2683"/>
      <c r="CB165" s="2684"/>
      <c r="CC165" s="408"/>
      <c r="CD165" s="2670"/>
      <c r="CE165" s="2670"/>
      <c r="CF165" s="1142"/>
      <c r="CG165" s="1148"/>
      <c r="CH165" s="1149"/>
      <c r="CI165" s="1145"/>
      <c r="CJ165" s="1146"/>
      <c r="CK165" s="1146"/>
      <c r="CL165" s="1146"/>
      <c r="CM165" s="2671"/>
      <c r="CN165" s="2671"/>
      <c r="CO165" s="2671"/>
      <c r="CP165" s="2671"/>
      <c r="CQ165" s="2671"/>
      <c r="CR165" s="2671"/>
      <c r="CS165" s="2671"/>
      <c r="CT165" s="2671"/>
      <c r="CU165" s="2671"/>
      <c r="CV165" s="408"/>
      <c r="CW165" s="2670"/>
      <c r="CX165" s="2670"/>
      <c r="CY165" s="1142"/>
      <c r="CZ165" s="1148"/>
      <c r="DA165" s="1149"/>
      <c r="DB165" s="1145"/>
      <c r="DC165" s="1146"/>
      <c r="DD165" s="1146"/>
      <c r="DE165" s="1146"/>
      <c r="DF165" s="2671"/>
      <c r="DG165" s="2671"/>
      <c r="DH165" s="2671"/>
      <c r="DI165" s="2671"/>
      <c r="DJ165" s="2671"/>
      <c r="DK165" s="2671"/>
      <c r="DL165" s="2671"/>
      <c r="DM165" s="2671"/>
      <c r="DN165" s="2671"/>
      <c r="DO165" s="408"/>
    </row>
    <row r="166" spans="1:119" ht="0.6" hidden="1" customHeight="1" thickTop="1" thickBot="1" x14ac:dyDescent="0.25">
      <c r="A166" s="408"/>
      <c r="B166" s="2664"/>
      <c r="C166" s="2665"/>
      <c r="D166" s="2665"/>
      <c r="E166" s="2666"/>
      <c r="F166" s="2680"/>
      <c r="G166" s="2681"/>
      <c r="H166" s="456"/>
      <c r="I166" s="457"/>
      <c r="J166" s="385"/>
      <c r="K166" s="459"/>
      <c r="L166" s="1205"/>
      <c r="M166" s="1206"/>
      <c r="N166" s="1207"/>
      <c r="O166" s="2682"/>
      <c r="P166" s="2683"/>
      <c r="Q166" s="2683"/>
      <c r="R166" s="2683"/>
      <c r="S166" s="2683"/>
      <c r="T166" s="2683"/>
      <c r="U166" s="2683"/>
      <c r="V166" s="2683"/>
      <c r="W166" s="2684"/>
      <c r="X166" s="408"/>
      <c r="Y166" s="2680">
        <f t="shared" si="233"/>
        <v>0</v>
      </c>
      <c r="Z166" s="2681"/>
      <c r="AA166" s="456">
        <f>+AA144</f>
        <v>0</v>
      </c>
      <c r="AB166" s="457">
        <f t="shared" ref="AB166:AB167" si="268">I166</f>
        <v>0</v>
      </c>
      <c r="AC166" s="385">
        <v>0</v>
      </c>
      <c r="AD166" s="459" t="e">
        <f t="shared" si="262"/>
        <v>#DIV/0!</v>
      </c>
      <c r="AE166" s="1205"/>
      <c r="AF166" s="1206"/>
      <c r="AG166" s="1207"/>
      <c r="AH166" s="2682"/>
      <c r="AI166" s="2683"/>
      <c r="AJ166" s="2683"/>
      <c r="AK166" s="2683"/>
      <c r="AL166" s="2683"/>
      <c r="AM166" s="2683"/>
      <c r="AN166" s="2683"/>
      <c r="AO166" s="2683"/>
      <c r="AP166" s="2684"/>
      <c r="AQ166" s="408"/>
      <c r="AR166" s="2680">
        <f t="shared" si="234"/>
        <v>0</v>
      </c>
      <c r="AS166" s="2681"/>
      <c r="AT166" s="456">
        <f>+AT144</f>
        <v>0</v>
      </c>
      <c r="AU166" s="457">
        <f t="shared" ref="AU166:AU167" si="269">AB166</f>
        <v>0</v>
      </c>
      <c r="AV166" s="385">
        <v>0</v>
      </c>
      <c r="AW166" s="459" t="e">
        <f t="shared" si="263"/>
        <v>#DIV/0!</v>
      </c>
      <c r="AX166" s="1205"/>
      <c r="AY166" s="1206"/>
      <c r="AZ166" s="1207"/>
      <c r="BA166" s="2682"/>
      <c r="BB166" s="2683"/>
      <c r="BC166" s="2683"/>
      <c r="BD166" s="2683"/>
      <c r="BE166" s="2683"/>
      <c r="BF166" s="2683"/>
      <c r="BG166" s="2683"/>
      <c r="BH166" s="2683"/>
      <c r="BI166" s="2684"/>
      <c r="BJ166" s="408"/>
      <c r="BK166" s="2680">
        <f t="shared" si="235"/>
        <v>0</v>
      </c>
      <c r="BL166" s="2681"/>
      <c r="BM166" s="456">
        <f>+BM144</f>
        <v>0</v>
      </c>
      <c r="BN166" s="457">
        <f t="shared" ref="BN166:BN167" si="270">AU166</f>
        <v>0</v>
      </c>
      <c r="BO166" s="385">
        <v>0</v>
      </c>
      <c r="BP166" s="459" t="e">
        <f t="shared" si="264"/>
        <v>#DIV/0!</v>
      </c>
      <c r="BQ166" s="1205"/>
      <c r="BR166" s="1206"/>
      <c r="BS166" s="1207"/>
      <c r="BT166" s="2682"/>
      <c r="BU166" s="2683"/>
      <c r="BV166" s="2683"/>
      <c r="BW166" s="2683"/>
      <c r="BX166" s="2683"/>
      <c r="BY166" s="2683"/>
      <c r="BZ166" s="2683"/>
      <c r="CA166" s="2683"/>
      <c r="CB166" s="2684"/>
      <c r="CC166" s="408"/>
      <c r="CD166" s="2670"/>
      <c r="CE166" s="2670"/>
      <c r="CF166" s="1142"/>
      <c r="CG166" s="1143"/>
      <c r="CH166" s="1149"/>
      <c r="CI166" s="1145"/>
      <c r="CJ166" s="1146"/>
      <c r="CK166" s="1146"/>
      <c r="CL166" s="1146"/>
      <c r="CM166" s="2671"/>
      <c r="CN166" s="2671"/>
      <c r="CO166" s="2671"/>
      <c r="CP166" s="2671"/>
      <c r="CQ166" s="2671"/>
      <c r="CR166" s="2671"/>
      <c r="CS166" s="2671"/>
      <c r="CT166" s="2671"/>
      <c r="CU166" s="2671"/>
      <c r="CV166" s="408"/>
      <c r="CW166" s="2670"/>
      <c r="CX166" s="2670"/>
      <c r="CY166" s="1142"/>
      <c r="CZ166" s="1143"/>
      <c r="DA166" s="1149"/>
      <c r="DB166" s="1145"/>
      <c r="DC166" s="1146"/>
      <c r="DD166" s="1146"/>
      <c r="DE166" s="1146"/>
      <c r="DF166" s="2671"/>
      <c r="DG166" s="2671"/>
      <c r="DH166" s="2671"/>
      <c r="DI166" s="2671"/>
      <c r="DJ166" s="2671"/>
      <c r="DK166" s="2671"/>
      <c r="DL166" s="2671"/>
      <c r="DM166" s="2671"/>
      <c r="DN166" s="2671"/>
      <c r="DO166" s="408"/>
    </row>
    <row r="167" spans="1:119" ht="0.6" hidden="1" customHeight="1" thickTop="1" thickBot="1" x14ac:dyDescent="0.25">
      <c r="A167" s="408"/>
      <c r="B167" s="2664"/>
      <c r="C167" s="2665"/>
      <c r="D167" s="2665"/>
      <c r="E167" s="2666"/>
      <c r="F167" s="2685"/>
      <c r="G167" s="2686"/>
      <c r="H167" s="456"/>
      <c r="I167" s="457"/>
      <c r="J167" s="385"/>
      <c r="K167" s="459"/>
      <c r="L167" s="1208"/>
      <c r="M167" s="1209"/>
      <c r="N167" s="1210"/>
      <c r="O167" s="2687"/>
      <c r="P167" s="2688"/>
      <c r="Q167" s="2688"/>
      <c r="R167" s="2688"/>
      <c r="S167" s="2688"/>
      <c r="T167" s="2688"/>
      <c r="U167" s="2688"/>
      <c r="V167" s="2688"/>
      <c r="W167" s="2689"/>
      <c r="X167" s="408"/>
      <c r="Y167" s="2685">
        <f t="shared" si="233"/>
        <v>0</v>
      </c>
      <c r="Z167" s="2686"/>
      <c r="AA167" s="456">
        <f>+AA145</f>
        <v>0</v>
      </c>
      <c r="AB167" s="457">
        <f t="shared" si="268"/>
        <v>0</v>
      </c>
      <c r="AC167" s="385">
        <v>0</v>
      </c>
      <c r="AD167" s="459" t="e">
        <f t="shared" si="262"/>
        <v>#DIV/0!</v>
      </c>
      <c r="AE167" s="1208"/>
      <c r="AF167" s="1209"/>
      <c r="AG167" s="1210"/>
      <c r="AH167" s="2687"/>
      <c r="AI167" s="2688"/>
      <c r="AJ167" s="2688"/>
      <c r="AK167" s="2688"/>
      <c r="AL167" s="2688"/>
      <c r="AM167" s="2688"/>
      <c r="AN167" s="2688"/>
      <c r="AO167" s="2688"/>
      <c r="AP167" s="2689"/>
      <c r="AQ167" s="408"/>
      <c r="AR167" s="2685">
        <f t="shared" si="234"/>
        <v>0</v>
      </c>
      <c r="AS167" s="2686"/>
      <c r="AT167" s="456">
        <f>+AT145</f>
        <v>0</v>
      </c>
      <c r="AU167" s="457">
        <f t="shared" si="269"/>
        <v>0</v>
      </c>
      <c r="AV167" s="385">
        <v>0</v>
      </c>
      <c r="AW167" s="459" t="e">
        <f t="shared" si="263"/>
        <v>#DIV/0!</v>
      </c>
      <c r="AX167" s="1208"/>
      <c r="AY167" s="1209"/>
      <c r="AZ167" s="1210"/>
      <c r="BA167" s="2687"/>
      <c r="BB167" s="2688"/>
      <c r="BC167" s="2688"/>
      <c r="BD167" s="2688"/>
      <c r="BE167" s="2688"/>
      <c r="BF167" s="2688"/>
      <c r="BG167" s="2688"/>
      <c r="BH167" s="2688"/>
      <c r="BI167" s="2689"/>
      <c r="BJ167" s="408"/>
      <c r="BK167" s="2685">
        <f t="shared" si="235"/>
        <v>0</v>
      </c>
      <c r="BL167" s="2686"/>
      <c r="BM167" s="456">
        <f>+BM145</f>
        <v>0</v>
      </c>
      <c r="BN167" s="457">
        <f t="shared" si="270"/>
        <v>0</v>
      </c>
      <c r="BO167" s="385">
        <v>0</v>
      </c>
      <c r="BP167" s="459" t="e">
        <f t="shared" si="264"/>
        <v>#DIV/0!</v>
      </c>
      <c r="BQ167" s="1208"/>
      <c r="BR167" s="1209"/>
      <c r="BS167" s="1210"/>
      <c r="BT167" s="2687"/>
      <c r="BU167" s="2688"/>
      <c r="BV167" s="2688"/>
      <c r="BW167" s="2688"/>
      <c r="BX167" s="2688"/>
      <c r="BY167" s="2688"/>
      <c r="BZ167" s="2688"/>
      <c r="CA167" s="2688"/>
      <c r="CB167" s="2689"/>
      <c r="CC167" s="408"/>
      <c r="CD167" s="2670"/>
      <c r="CE167" s="2670"/>
      <c r="CF167" s="1142"/>
      <c r="CG167" s="1143"/>
      <c r="CH167" s="1149"/>
      <c r="CI167" s="1145"/>
      <c r="CJ167" s="1146"/>
      <c r="CK167" s="1146"/>
      <c r="CL167" s="1146"/>
      <c r="CM167" s="2671"/>
      <c r="CN167" s="2671"/>
      <c r="CO167" s="2671"/>
      <c r="CP167" s="2671"/>
      <c r="CQ167" s="2671"/>
      <c r="CR167" s="2671"/>
      <c r="CS167" s="2671"/>
      <c r="CT167" s="2671"/>
      <c r="CU167" s="2671"/>
      <c r="CV167" s="408"/>
      <c r="CW167" s="2670"/>
      <c r="CX167" s="2670"/>
      <c r="CY167" s="1142"/>
      <c r="CZ167" s="1143"/>
      <c r="DA167" s="1149"/>
      <c r="DB167" s="1145"/>
      <c r="DC167" s="1146"/>
      <c r="DD167" s="1146"/>
      <c r="DE167" s="1146"/>
      <c r="DF167" s="2671"/>
      <c r="DG167" s="2671"/>
      <c r="DH167" s="2671"/>
      <c r="DI167" s="2671"/>
      <c r="DJ167" s="2671"/>
      <c r="DK167" s="2671"/>
      <c r="DL167" s="2671"/>
      <c r="DM167" s="2671"/>
      <c r="DN167" s="2671"/>
      <c r="DO167" s="408"/>
    </row>
    <row r="168" spans="1:119" ht="28.5" hidden="1" customHeight="1" thickTop="1" thickBot="1" x14ac:dyDescent="0.25">
      <c r="A168" s="408"/>
      <c r="B168" s="2667"/>
      <c r="C168" s="2668"/>
      <c r="D168" s="2668"/>
      <c r="E168" s="2669"/>
      <c r="F168" s="2697" t="s">
        <v>1169</v>
      </c>
      <c r="G168" s="2698"/>
      <c r="H168" s="2699" t="str">
        <f>+F147</f>
        <v>Enriquecimientos vegetales</v>
      </c>
      <c r="I168" s="2699"/>
      <c r="J168" s="2699"/>
      <c r="K168" s="2700"/>
      <c r="L168" s="622">
        <f>K254/N254</f>
        <v>1</v>
      </c>
      <c r="M168" s="623">
        <f>L254/N254</f>
        <v>0</v>
      </c>
      <c r="N168" s="624">
        <f>M254/N254</f>
        <v>0</v>
      </c>
      <c r="O168" s="2708"/>
      <c r="P168" s="2709"/>
      <c r="Q168" s="2709"/>
      <c r="R168" s="2709"/>
      <c r="S168" s="2709"/>
      <c r="T168" s="2709"/>
      <c r="U168" s="2709"/>
      <c r="V168" s="2709"/>
      <c r="W168" s="2710"/>
      <c r="X168" s="408"/>
      <c r="Y168" s="2697" t="s">
        <v>1169</v>
      </c>
      <c r="Z168" s="2698"/>
      <c r="AA168" s="2699" t="str">
        <f>+Y147</f>
        <v>Enriquecimientos vegetales</v>
      </c>
      <c r="AB168" s="2699"/>
      <c r="AC168" s="2699"/>
      <c r="AD168" s="2700"/>
      <c r="AE168" s="622">
        <f>AD254/AG254</f>
        <v>1</v>
      </c>
      <c r="AF168" s="623">
        <f>AE254/AG254</f>
        <v>0</v>
      </c>
      <c r="AG168" s="624">
        <f>AF254/AG254</f>
        <v>0</v>
      </c>
      <c r="AH168" s="2708"/>
      <c r="AI168" s="2709"/>
      <c r="AJ168" s="2709"/>
      <c r="AK168" s="2709"/>
      <c r="AL168" s="2709"/>
      <c r="AM168" s="2709"/>
      <c r="AN168" s="2709"/>
      <c r="AO168" s="2709"/>
      <c r="AP168" s="2710"/>
      <c r="AQ168" s="408"/>
      <c r="AR168" s="2697" t="s">
        <v>1169</v>
      </c>
      <c r="AS168" s="2698"/>
      <c r="AT168" s="2699" t="str">
        <f>+AR147</f>
        <v>Enriquecimientos vegetales</v>
      </c>
      <c r="AU168" s="2699"/>
      <c r="AV168" s="2699"/>
      <c r="AW168" s="2700"/>
      <c r="AX168" s="622">
        <f>AW254/AZ254</f>
        <v>1</v>
      </c>
      <c r="AY168" s="623">
        <f>AX254/AZ254</f>
        <v>0</v>
      </c>
      <c r="AZ168" s="624">
        <f>AY254/AZ254</f>
        <v>0</v>
      </c>
      <c r="BA168" s="2708"/>
      <c r="BB168" s="2709"/>
      <c r="BC168" s="2709"/>
      <c r="BD168" s="2709"/>
      <c r="BE168" s="2709"/>
      <c r="BF168" s="2709"/>
      <c r="BG168" s="2709"/>
      <c r="BH168" s="2709"/>
      <c r="BI168" s="2710"/>
      <c r="BJ168" s="408"/>
      <c r="BK168" s="2697" t="s">
        <v>1169</v>
      </c>
      <c r="BL168" s="2698"/>
      <c r="BM168" s="2699" t="str">
        <f>+BK147</f>
        <v>Enriquecimientos vegetales</v>
      </c>
      <c r="BN168" s="2699"/>
      <c r="BO168" s="2699"/>
      <c r="BP168" s="2700"/>
      <c r="BQ168" s="622">
        <f>BP254/BS254</f>
        <v>1</v>
      </c>
      <c r="BR168" s="623">
        <f>BQ254/BS254</f>
        <v>0</v>
      </c>
      <c r="BS168" s="624">
        <f>BR254/BS254</f>
        <v>0</v>
      </c>
      <c r="BT168" s="2708"/>
      <c r="BU168" s="2709"/>
      <c r="BV168" s="2709"/>
      <c r="BW168" s="2709"/>
      <c r="BX168" s="2709"/>
      <c r="BY168" s="2709"/>
      <c r="BZ168" s="2709"/>
      <c r="CA168" s="2709"/>
      <c r="CB168" s="2710"/>
      <c r="CC168" s="408"/>
      <c r="CD168" s="2672"/>
      <c r="CE168" s="2672"/>
      <c r="CF168" s="2673"/>
      <c r="CG168" s="2673"/>
      <c r="CH168" s="2673"/>
      <c r="CI168" s="2673"/>
      <c r="CJ168" s="1147"/>
      <c r="CK168" s="1147"/>
      <c r="CL168" s="1147"/>
      <c r="CM168" s="2674"/>
      <c r="CN168" s="2674"/>
      <c r="CO168" s="2674"/>
      <c r="CP168" s="2674"/>
      <c r="CQ168" s="2674"/>
      <c r="CR168" s="2674"/>
      <c r="CS168" s="2674"/>
      <c r="CT168" s="2674"/>
      <c r="CU168" s="2674"/>
      <c r="CV168" s="408"/>
      <c r="CW168" s="2672"/>
      <c r="CX168" s="2672"/>
      <c r="CY168" s="2673"/>
      <c r="CZ168" s="2673"/>
      <c r="DA168" s="2673"/>
      <c r="DB168" s="2673"/>
      <c r="DC168" s="1147"/>
      <c r="DD168" s="1147"/>
      <c r="DE168" s="1147"/>
      <c r="DF168" s="2674"/>
      <c r="DG168" s="2674"/>
      <c r="DH168" s="2674"/>
      <c r="DI168" s="2674"/>
      <c r="DJ168" s="2674"/>
      <c r="DK168" s="2674"/>
      <c r="DL168" s="2674"/>
      <c r="DM168" s="2674"/>
      <c r="DN168" s="2674"/>
      <c r="DO168" s="408"/>
    </row>
    <row r="169" spans="1:119" ht="12.75" hidden="1" customHeight="1" x14ac:dyDescent="0.2">
      <c r="A169" s="408"/>
      <c r="B169" s="2661" t="s">
        <v>1371</v>
      </c>
      <c r="C169" s="2662"/>
      <c r="D169" s="2662"/>
      <c r="E169" s="2663"/>
      <c r="F169" s="2711" t="str">
        <f>OBJETIVOS!D32</f>
        <v>Conservación de Bosque Natural - Aislamiento</v>
      </c>
      <c r="G169" s="2711"/>
      <c r="H169" s="2711"/>
      <c r="I169" s="2711"/>
      <c r="J169" s="2711"/>
      <c r="K169" s="2711"/>
      <c r="L169" s="2711"/>
      <c r="M169" s="2711"/>
      <c r="N169" s="2711"/>
      <c r="O169" s="2711"/>
      <c r="P169" s="2711"/>
      <c r="Q169" s="2711"/>
      <c r="R169" s="2711"/>
      <c r="S169" s="2711"/>
      <c r="T169" s="2711"/>
      <c r="U169" s="2711"/>
      <c r="V169" s="2711"/>
      <c r="W169" s="2712"/>
      <c r="X169" s="408"/>
      <c r="Y169" s="2714" t="str">
        <f>F169</f>
        <v>Conservación de Bosque Natural - Aislamiento</v>
      </c>
      <c r="Z169" s="2711"/>
      <c r="AA169" s="2711"/>
      <c r="AB169" s="2711"/>
      <c r="AC169" s="2711"/>
      <c r="AD169" s="2711"/>
      <c r="AE169" s="2711"/>
      <c r="AF169" s="2711"/>
      <c r="AG169" s="2711"/>
      <c r="AH169" s="2711"/>
      <c r="AI169" s="2711"/>
      <c r="AJ169" s="2711"/>
      <c r="AK169" s="2711"/>
      <c r="AL169" s="2711"/>
      <c r="AM169" s="2711"/>
      <c r="AN169" s="2711"/>
      <c r="AO169" s="2711"/>
      <c r="AP169" s="2712"/>
      <c r="AQ169" s="408"/>
      <c r="AR169" s="2714" t="str">
        <f>Y169</f>
        <v>Conservación de Bosque Natural - Aislamiento</v>
      </c>
      <c r="AS169" s="2711"/>
      <c r="AT169" s="2711"/>
      <c r="AU169" s="2711"/>
      <c r="AV169" s="2711"/>
      <c r="AW169" s="2711"/>
      <c r="AX169" s="2711"/>
      <c r="AY169" s="2711"/>
      <c r="AZ169" s="2711"/>
      <c r="BA169" s="2711"/>
      <c r="BB169" s="2711"/>
      <c r="BC169" s="2711"/>
      <c r="BD169" s="2711"/>
      <c r="BE169" s="2711"/>
      <c r="BF169" s="2711"/>
      <c r="BG169" s="2711"/>
      <c r="BH169" s="2711"/>
      <c r="BI169" s="2712"/>
      <c r="BJ169" s="408"/>
      <c r="BK169" s="2714" t="str">
        <f>AR169</f>
        <v>Conservación de Bosque Natural - Aislamiento</v>
      </c>
      <c r="BL169" s="2711"/>
      <c r="BM169" s="2711"/>
      <c r="BN169" s="2711"/>
      <c r="BO169" s="2711"/>
      <c r="BP169" s="2711"/>
      <c r="BQ169" s="2711"/>
      <c r="BR169" s="2711"/>
      <c r="BS169" s="2711"/>
      <c r="BT169" s="2711"/>
      <c r="BU169" s="2711"/>
      <c r="BV169" s="2711"/>
      <c r="BW169" s="2711"/>
      <c r="BX169" s="2711"/>
      <c r="BY169" s="2711"/>
      <c r="BZ169" s="2711"/>
      <c r="CA169" s="2711"/>
      <c r="CB169" s="2712"/>
      <c r="CC169" s="408"/>
      <c r="CD169" s="2675"/>
      <c r="CE169" s="2675"/>
      <c r="CF169" s="2675"/>
      <c r="CG169" s="2675"/>
      <c r="CH169" s="2675"/>
      <c r="CI169" s="2675"/>
      <c r="CJ169" s="2675"/>
      <c r="CK169" s="2675"/>
      <c r="CL169" s="2675"/>
      <c r="CM169" s="2675"/>
      <c r="CN169" s="2675"/>
      <c r="CO169" s="2675"/>
      <c r="CP169" s="2675"/>
      <c r="CQ169" s="2675"/>
      <c r="CR169" s="2675"/>
      <c r="CS169" s="2675"/>
      <c r="CT169" s="2675"/>
      <c r="CU169" s="2675"/>
      <c r="CV169" s="408"/>
      <c r="CW169" s="2675"/>
      <c r="CX169" s="2675"/>
      <c r="CY169" s="2675"/>
      <c r="CZ169" s="2675"/>
      <c r="DA169" s="2675"/>
      <c r="DB169" s="2675"/>
      <c r="DC169" s="2675"/>
      <c r="DD169" s="2675"/>
      <c r="DE169" s="2675"/>
      <c r="DF169" s="2675"/>
      <c r="DG169" s="2675"/>
      <c r="DH169" s="2675"/>
      <c r="DI169" s="2675"/>
      <c r="DJ169" s="2675"/>
      <c r="DK169" s="2675"/>
      <c r="DL169" s="2675"/>
      <c r="DM169" s="2675"/>
      <c r="DN169" s="2675"/>
      <c r="DO169" s="408"/>
    </row>
    <row r="170" spans="1:119" ht="12.75" hidden="1" customHeight="1" x14ac:dyDescent="0.2">
      <c r="A170" s="408"/>
      <c r="B170" s="2664"/>
      <c r="C170" s="2665"/>
      <c r="D170" s="2665"/>
      <c r="E170" s="2666"/>
      <c r="F170" s="2707" t="str">
        <f>CRONOGRAMA!B66</f>
        <v>4. Limpias</v>
      </c>
      <c r="G170" s="2681"/>
      <c r="H170" s="456" t="str">
        <f>CRONOGRAMA!C66</f>
        <v>Has</v>
      </c>
      <c r="I170" s="501" t="e">
        <f>CRONOGRAMA!D66</f>
        <v>#REF!</v>
      </c>
      <c r="J170" s="385">
        <v>0</v>
      </c>
      <c r="K170" s="459" t="e">
        <f>J170/I170</f>
        <v>#REF!</v>
      </c>
      <c r="L170" s="460"/>
      <c r="M170" s="461"/>
      <c r="N170" s="462"/>
      <c r="O170" s="2682"/>
      <c r="P170" s="2683"/>
      <c r="Q170" s="2683"/>
      <c r="R170" s="2683"/>
      <c r="S170" s="2683"/>
      <c r="T170" s="2683"/>
      <c r="U170" s="2683"/>
      <c r="V170" s="2683"/>
      <c r="W170" s="2684"/>
      <c r="X170" s="408"/>
      <c r="Y170" s="2680" t="str">
        <f>F170</f>
        <v>4. Limpias</v>
      </c>
      <c r="Z170" s="2681"/>
      <c r="AA170" s="456" t="str">
        <f>H170</f>
        <v>Has</v>
      </c>
      <c r="AB170" s="501" t="e">
        <f>I170</f>
        <v>#REF!</v>
      </c>
      <c r="AC170" s="385">
        <v>0</v>
      </c>
      <c r="AD170" s="459" t="e">
        <f>AC170/AB170</f>
        <v>#REF!</v>
      </c>
      <c r="AE170" s="460"/>
      <c r="AF170" s="461"/>
      <c r="AG170" s="462"/>
      <c r="AH170" s="2682"/>
      <c r="AI170" s="2683"/>
      <c r="AJ170" s="2683"/>
      <c r="AK170" s="2683"/>
      <c r="AL170" s="2683"/>
      <c r="AM170" s="2683"/>
      <c r="AN170" s="2683"/>
      <c r="AO170" s="2683"/>
      <c r="AP170" s="2684"/>
      <c r="AQ170" s="408"/>
      <c r="AR170" s="2680" t="str">
        <f>Y170</f>
        <v>4. Limpias</v>
      </c>
      <c r="AS170" s="2681"/>
      <c r="AT170" s="456" t="str">
        <f>AA170</f>
        <v>Has</v>
      </c>
      <c r="AU170" s="501" t="e">
        <f>AB170</f>
        <v>#REF!</v>
      </c>
      <c r="AV170" s="385">
        <v>0</v>
      </c>
      <c r="AW170" s="459" t="e">
        <f>AV170/AU170</f>
        <v>#REF!</v>
      </c>
      <c r="AX170" s="460"/>
      <c r="AY170" s="461"/>
      <c r="AZ170" s="462"/>
      <c r="BA170" s="2682"/>
      <c r="BB170" s="2683"/>
      <c r="BC170" s="2683"/>
      <c r="BD170" s="2683"/>
      <c r="BE170" s="2683"/>
      <c r="BF170" s="2683"/>
      <c r="BG170" s="2683"/>
      <c r="BH170" s="2683"/>
      <c r="BI170" s="2684"/>
      <c r="BJ170" s="408"/>
      <c r="BK170" s="2680" t="str">
        <f>AR170</f>
        <v>4. Limpias</v>
      </c>
      <c r="BL170" s="2681"/>
      <c r="BM170" s="456" t="str">
        <f>AT170</f>
        <v>Has</v>
      </c>
      <c r="BN170" s="501" t="e">
        <f>AU170</f>
        <v>#REF!</v>
      </c>
      <c r="BO170" s="385">
        <v>0</v>
      </c>
      <c r="BP170" s="459" t="e">
        <f>BO170/BN170</f>
        <v>#REF!</v>
      </c>
      <c r="BQ170" s="460"/>
      <c r="BR170" s="461"/>
      <c r="BS170" s="462"/>
      <c r="BT170" s="2682"/>
      <c r="BU170" s="2683"/>
      <c r="BV170" s="2683"/>
      <c r="BW170" s="2683"/>
      <c r="BX170" s="2683"/>
      <c r="BY170" s="2683"/>
      <c r="BZ170" s="2683"/>
      <c r="CA170" s="2683"/>
      <c r="CB170" s="2684"/>
      <c r="CC170" s="408"/>
      <c r="CD170" s="2670"/>
      <c r="CE170" s="2670"/>
      <c r="CF170" s="1142"/>
      <c r="CG170" s="1151"/>
      <c r="CH170" s="1149"/>
      <c r="CI170" s="1145"/>
      <c r="CJ170" s="1146"/>
      <c r="CK170" s="1146"/>
      <c r="CL170" s="1146"/>
      <c r="CM170" s="2671"/>
      <c r="CN170" s="2671"/>
      <c r="CO170" s="2671"/>
      <c r="CP170" s="2671"/>
      <c r="CQ170" s="2671"/>
      <c r="CR170" s="2671"/>
      <c r="CS170" s="2671"/>
      <c r="CT170" s="2671"/>
      <c r="CU170" s="2671"/>
      <c r="CV170" s="408"/>
      <c r="CW170" s="2670"/>
      <c r="CX170" s="2670"/>
      <c r="CY170" s="1142"/>
      <c r="CZ170" s="1151"/>
      <c r="DA170" s="1149"/>
      <c r="DB170" s="1145"/>
      <c r="DC170" s="1146"/>
      <c r="DD170" s="1146"/>
      <c r="DE170" s="1146"/>
      <c r="DF170" s="2671"/>
      <c r="DG170" s="2671"/>
      <c r="DH170" s="2671"/>
      <c r="DI170" s="2671"/>
      <c r="DJ170" s="2671"/>
      <c r="DK170" s="2671"/>
      <c r="DL170" s="2671"/>
      <c r="DM170" s="2671"/>
      <c r="DN170" s="2671"/>
      <c r="DO170" s="408"/>
    </row>
    <row r="171" spans="1:119" ht="12.75" hidden="1" customHeight="1" x14ac:dyDescent="0.2">
      <c r="A171" s="408"/>
      <c r="B171" s="2664"/>
      <c r="C171" s="2665"/>
      <c r="D171" s="2665"/>
      <c r="E171" s="2666"/>
      <c r="F171" s="2707" t="str">
        <f>CRONOGRAMA!B67</f>
        <v>5. Plateo</v>
      </c>
      <c r="G171" s="2681"/>
      <c r="H171" s="456" t="str">
        <f>CRONOGRAMA!C67</f>
        <v>Has</v>
      </c>
      <c r="I171" s="501" t="e">
        <f>CRONOGRAMA!D67</f>
        <v>#REF!</v>
      </c>
      <c r="J171" s="385">
        <v>0</v>
      </c>
      <c r="K171" s="459" t="e">
        <f>J171/I171</f>
        <v>#REF!</v>
      </c>
      <c r="L171" s="460"/>
      <c r="M171" s="461"/>
      <c r="N171" s="462"/>
      <c r="O171" s="2682"/>
      <c r="P171" s="2683"/>
      <c r="Q171" s="2683"/>
      <c r="R171" s="2683"/>
      <c r="S171" s="2683"/>
      <c r="T171" s="2683"/>
      <c r="U171" s="2683"/>
      <c r="V171" s="2683"/>
      <c r="W171" s="2684"/>
      <c r="X171" s="408"/>
      <c r="Y171" s="2680" t="str">
        <f t="shared" ref="Y171:Y176" si="271">F171</f>
        <v>5. Plateo</v>
      </c>
      <c r="Z171" s="2681"/>
      <c r="AA171" s="456" t="str">
        <f t="shared" ref="AA171:AA176" si="272">H171</f>
        <v>Has</v>
      </c>
      <c r="AB171" s="501" t="e">
        <f t="shared" ref="AB171:AB176" si="273">I171</f>
        <v>#REF!</v>
      </c>
      <c r="AC171" s="385">
        <v>0</v>
      </c>
      <c r="AD171" s="459" t="e">
        <f>AC171/AB171</f>
        <v>#REF!</v>
      </c>
      <c r="AE171" s="460"/>
      <c r="AF171" s="461"/>
      <c r="AG171" s="462"/>
      <c r="AH171" s="2682"/>
      <c r="AI171" s="2683"/>
      <c r="AJ171" s="2683"/>
      <c r="AK171" s="2683"/>
      <c r="AL171" s="2683"/>
      <c r="AM171" s="2683"/>
      <c r="AN171" s="2683"/>
      <c r="AO171" s="2683"/>
      <c r="AP171" s="2684"/>
      <c r="AQ171" s="408"/>
      <c r="AR171" s="2680" t="str">
        <f t="shared" ref="AR171:AR176" si="274">Y171</f>
        <v>5. Plateo</v>
      </c>
      <c r="AS171" s="2681"/>
      <c r="AT171" s="456" t="str">
        <f t="shared" ref="AT171:AT176" si="275">AA171</f>
        <v>Has</v>
      </c>
      <c r="AU171" s="501" t="e">
        <f t="shared" ref="AU171:AU176" si="276">AB171</f>
        <v>#REF!</v>
      </c>
      <c r="AV171" s="385">
        <v>0</v>
      </c>
      <c r="AW171" s="459" t="e">
        <f>AV171/AU171</f>
        <v>#REF!</v>
      </c>
      <c r="AX171" s="460"/>
      <c r="AY171" s="461"/>
      <c r="AZ171" s="462"/>
      <c r="BA171" s="2682"/>
      <c r="BB171" s="2683"/>
      <c r="BC171" s="2683"/>
      <c r="BD171" s="2683"/>
      <c r="BE171" s="2683"/>
      <c r="BF171" s="2683"/>
      <c r="BG171" s="2683"/>
      <c r="BH171" s="2683"/>
      <c r="BI171" s="2684"/>
      <c r="BJ171" s="408"/>
      <c r="BK171" s="2680" t="str">
        <f t="shared" ref="BK171:BK176" si="277">AR171</f>
        <v>5. Plateo</v>
      </c>
      <c r="BL171" s="2681"/>
      <c r="BM171" s="456" t="str">
        <f t="shared" ref="BM171:BM176" si="278">AT171</f>
        <v>Has</v>
      </c>
      <c r="BN171" s="501" t="e">
        <f t="shared" ref="BN171:BN176" si="279">AU171</f>
        <v>#REF!</v>
      </c>
      <c r="BO171" s="385">
        <v>0</v>
      </c>
      <c r="BP171" s="459" t="e">
        <f>BO171/BN171</f>
        <v>#REF!</v>
      </c>
      <c r="BQ171" s="460"/>
      <c r="BR171" s="461"/>
      <c r="BS171" s="462"/>
      <c r="BT171" s="2682"/>
      <c r="BU171" s="2683"/>
      <c r="BV171" s="2683"/>
      <c r="BW171" s="2683"/>
      <c r="BX171" s="2683"/>
      <c r="BY171" s="2683"/>
      <c r="BZ171" s="2683"/>
      <c r="CA171" s="2683"/>
      <c r="CB171" s="2684"/>
      <c r="CC171" s="408"/>
      <c r="CD171" s="2670"/>
      <c r="CE171" s="2670"/>
      <c r="CF171" s="1142"/>
      <c r="CG171" s="1151"/>
      <c r="CH171" s="1149"/>
      <c r="CI171" s="1145"/>
      <c r="CJ171" s="1146"/>
      <c r="CK171" s="1146"/>
      <c r="CL171" s="1146"/>
      <c r="CM171" s="2671"/>
      <c r="CN171" s="2671"/>
      <c r="CO171" s="2671"/>
      <c r="CP171" s="2671"/>
      <c r="CQ171" s="2671"/>
      <c r="CR171" s="2671"/>
      <c r="CS171" s="2671"/>
      <c r="CT171" s="2671"/>
      <c r="CU171" s="2671"/>
      <c r="CV171" s="408"/>
      <c r="CW171" s="2670"/>
      <c r="CX171" s="2670"/>
      <c r="CY171" s="1142"/>
      <c r="CZ171" s="1151"/>
      <c r="DA171" s="1149"/>
      <c r="DB171" s="1145"/>
      <c r="DC171" s="1146"/>
      <c r="DD171" s="1146"/>
      <c r="DE171" s="1146"/>
      <c r="DF171" s="2671"/>
      <c r="DG171" s="2671"/>
      <c r="DH171" s="2671"/>
      <c r="DI171" s="2671"/>
      <c r="DJ171" s="2671"/>
      <c r="DK171" s="2671"/>
      <c r="DL171" s="2671"/>
      <c r="DM171" s="2671"/>
      <c r="DN171" s="2671"/>
      <c r="DO171" s="408"/>
    </row>
    <row r="172" spans="1:119" ht="12.75" hidden="1" customHeight="1" x14ac:dyDescent="0.2">
      <c r="A172" s="408"/>
      <c r="B172" s="2664"/>
      <c r="C172" s="2665"/>
      <c r="D172" s="2665"/>
      <c r="E172" s="2666"/>
      <c r="F172" s="2707" t="str">
        <f>CRONOGRAMA!B68</f>
        <v>6. Fertilización y control fitosanitario</v>
      </c>
      <c r="G172" s="2681"/>
      <c r="H172" s="456"/>
      <c r="I172" s="501"/>
      <c r="J172" s="385">
        <v>0</v>
      </c>
      <c r="K172" s="459" t="e">
        <f>J172/I172</f>
        <v>#DIV/0!</v>
      </c>
      <c r="L172" s="460"/>
      <c r="M172" s="461"/>
      <c r="N172" s="462"/>
      <c r="O172" s="2682"/>
      <c r="P172" s="2683"/>
      <c r="Q172" s="2683"/>
      <c r="R172" s="2683"/>
      <c r="S172" s="2683"/>
      <c r="T172" s="2683"/>
      <c r="U172" s="2683"/>
      <c r="V172" s="2683"/>
      <c r="W172" s="2684"/>
      <c r="X172" s="408"/>
      <c r="Y172" s="2680" t="str">
        <f t="shared" si="271"/>
        <v>6. Fertilización y control fitosanitario</v>
      </c>
      <c r="Z172" s="2681"/>
      <c r="AA172" s="456">
        <f t="shared" si="272"/>
        <v>0</v>
      </c>
      <c r="AB172" s="501">
        <f t="shared" si="273"/>
        <v>0</v>
      </c>
      <c r="AC172" s="385">
        <v>0</v>
      </c>
      <c r="AD172" s="459" t="e">
        <f>AC172/AB172</f>
        <v>#DIV/0!</v>
      </c>
      <c r="AE172" s="460"/>
      <c r="AF172" s="461"/>
      <c r="AG172" s="462"/>
      <c r="AH172" s="2682"/>
      <c r="AI172" s="2683"/>
      <c r="AJ172" s="2683"/>
      <c r="AK172" s="2683"/>
      <c r="AL172" s="2683"/>
      <c r="AM172" s="2683"/>
      <c r="AN172" s="2683"/>
      <c r="AO172" s="2683"/>
      <c r="AP172" s="2684"/>
      <c r="AQ172" s="408"/>
      <c r="AR172" s="2680" t="str">
        <f t="shared" si="274"/>
        <v>6. Fertilización y control fitosanitario</v>
      </c>
      <c r="AS172" s="2681"/>
      <c r="AT172" s="456">
        <f t="shared" si="275"/>
        <v>0</v>
      </c>
      <c r="AU172" s="501">
        <f t="shared" si="276"/>
        <v>0</v>
      </c>
      <c r="AV172" s="385">
        <v>0</v>
      </c>
      <c r="AW172" s="459" t="e">
        <f>AV172/AU172</f>
        <v>#DIV/0!</v>
      </c>
      <c r="AX172" s="460"/>
      <c r="AY172" s="461"/>
      <c r="AZ172" s="462"/>
      <c r="BA172" s="2682"/>
      <c r="BB172" s="2683"/>
      <c r="BC172" s="2683"/>
      <c r="BD172" s="2683"/>
      <c r="BE172" s="2683"/>
      <c r="BF172" s="2683"/>
      <c r="BG172" s="2683"/>
      <c r="BH172" s="2683"/>
      <c r="BI172" s="2684"/>
      <c r="BJ172" s="408"/>
      <c r="BK172" s="2680" t="str">
        <f t="shared" si="277"/>
        <v>6. Fertilización y control fitosanitario</v>
      </c>
      <c r="BL172" s="2681"/>
      <c r="BM172" s="456">
        <f t="shared" si="278"/>
        <v>0</v>
      </c>
      <c r="BN172" s="501">
        <f t="shared" si="279"/>
        <v>0</v>
      </c>
      <c r="BO172" s="385">
        <v>0</v>
      </c>
      <c r="BP172" s="459" t="e">
        <f>BO172/BN172</f>
        <v>#DIV/0!</v>
      </c>
      <c r="BQ172" s="460"/>
      <c r="BR172" s="461"/>
      <c r="BS172" s="462"/>
      <c r="BT172" s="2682"/>
      <c r="BU172" s="2683"/>
      <c r="BV172" s="2683"/>
      <c r="BW172" s="2683"/>
      <c r="BX172" s="2683"/>
      <c r="BY172" s="2683"/>
      <c r="BZ172" s="2683"/>
      <c r="CA172" s="2683"/>
      <c r="CB172" s="2684"/>
      <c r="CC172" s="408"/>
      <c r="CD172" s="2670"/>
      <c r="CE172" s="2670"/>
      <c r="CF172" s="1142"/>
      <c r="CG172" s="1151"/>
      <c r="CH172" s="1149"/>
      <c r="CI172" s="1145"/>
      <c r="CJ172" s="1146"/>
      <c r="CK172" s="1146"/>
      <c r="CL172" s="1146"/>
      <c r="CM172" s="2671"/>
      <c r="CN172" s="2671"/>
      <c r="CO172" s="2671"/>
      <c r="CP172" s="2671"/>
      <c r="CQ172" s="2671"/>
      <c r="CR172" s="2671"/>
      <c r="CS172" s="2671"/>
      <c r="CT172" s="2671"/>
      <c r="CU172" s="2671"/>
      <c r="CV172" s="408"/>
      <c r="CW172" s="2670"/>
      <c r="CX172" s="2670"/>
      <c r="CY172" s="1142"/>
      <c r="CZ172" s="1151"/>
      <c r="DA172" s="1149"/>
      <c r="DB172" s="1145"/>
      <c r="DC172" s="1146"/>
      <c r="DD172" s="1146"/>
      <c r="DE172" s="1146"/>
      <c r="DF172" s="2671"/>
      <c r="DG172" s="2671"/>
      <c r="DH172" s="2671"/>
      <c r="DI172" s="2671"/>
      <c r="DJ172" s="2671"/>
      <c r="DK172" s="2671"/>
      <c r="DL172" s="2671"/>
      <c r="DM172" s="2671"/>
      <c r="DN172" s="2671"/>
      <c r="DO172" s="408"/>
    </row>
    <row r="173" spans="1:119" ht="12.75" hidden="1" customHeight="1" x14ac:dyDescent="0.2">
      <c r="A173" s="408"/>
      <c r="B173" s="2664"/>
      <c r="C173" s="2665"/>
      <c r="D173" s="2665"/>
      <c r="E173" s="2666"/>
      <c r="F173" s="2707" t="str">
        <f>CRONOGRAMA!B69</f>
        <v>7. Reposición (material vegetal)</v>
      </c>
      <c r="G173" s="2681"/>
      <c r="H173" s="456" t="str">
        <f>CRONOGRAMA!C69</f>
        <v>Plántulas</v>
      </c>
      <c r="I173" s="501" t="e">
        <f>CRONOGRAMA!D69</f>
        <v>#REF!</v>
      </c>
      <c r="J173" s="385">
        <v>0</v>
      </c>
      <c r="K173" s="459" t="e">
        <f>J173/I173</f>
        <v>#REF!</v>
      </c>
      <c r="L173" s="460"/>
      <c r="M173" s="461"/>
      <c r="N173" s="462"/>
      <c r="O173" s="2682"/>
      <c r="P173" s="2683"/>
      <c r="Q173" s="2683"/>
      <c r="R173" s="2683"/>
      <c r="S173" s="2683"/>
      <c r="T173" s="2683"/>
      <c r="U173" s="2683"/>
      <c r="V173" s="2683"/>
      <c r="W173" s="2684"/>
      <c r="X173" s="408"/>
      <c r="Y173" s="2680" t="str">
        <f t="shared" si="271"/>
        <v>7. Reposición (material vegetal)</v>
      </c>
      <c r="Z173" s="2681"/>
      <c r="AA173" s="456" t="str">
        <f t="shared" si="272"/>
        <v>Plántulas</v>
      </c>
      <c r="AB173" s="501" t="e">
        <f t="shared" si="273"/>
        <v>#REF!</v>
      </c>
      <c r="AC173" s="385">
        <v>0</v>
      </c>
      <c r="AD173" s="459" t="e">
        <f>AC173/AB173</f>
        <v>#REF!</v>
      </c>
      <c r="AE173" s="460"/>
      <c r="AF173" s="461"/>
      <c r="AG173" s="462"/>
      <c r="AH173" s="2682"/>
      <c r="AI173" s="2683"/>
      <c r="AJ173" s="2683"/>
      <c r="AK173" s="2683"/>
      <c r="AL173" s="2683"/>
      <c r="AM173" s="2683"/>
      <c r="AN173" s="2683"/>
      <c r="AO173" s="2683"/>
      <c r="AP173" s="2684"/>
      <c r="AQ173" s="408"/>
      <c r="AR173" s="2680" t="str">
        <f t="shared" si="274"/>
        <v>7. Reposición (material vegetal)</v>
      </c>
      <c r="AS173" s="2681"/>
      <c r="AT173" s="456" t="str">
        <f t="shared" si="275"/>
        <v>Plántulas</v>
      </c>
      <c r="AU173" s="501" t="e">
        <f t="shared" si="276"/>
        <v>#REF!</v>
      </c>
      <c r="AV173" s="385">
        <v>0</v>
      </c>
      <c r="AW173" s="459" t="e">
        <f>AV173/AU173</f>
        <v>#REF!</v>
      </c>
      <c r="AX173" s="460"/>
      <c r="AY173" s="461"/>
      <c r="AZ173" s="462"/>
      <c r="BA173" s="2682"/>
      <c r="BB173" s="2683"/>
      <c r="BC173" s="2683"/>
      <c r="BD173" s="2683"/>
      <c r="BE173" s="2683"/>
      <c r="BF173" s="2683"/>
      <c r="BG173" s="2683"/>
      <c r="BH173" s="2683"/>
      <c r="BI173" s="2684"/>
      <c r="BJ173" s="408"/>
      <c r="BK173" s="2680" t="str">
        <f t="shared" si="277"/>
        <v>7. Reposición (material vegetal)</v>
      </c>
      <c r="BL173" s="2681"/>
      <c r="BM173" s="456" t="str">
        <f t="shared" si="278"/>
        <v>Plántulas</v>
      </c>
      <c r="BN173" s="501" t="e">
        <f t="shared" si="279"/>
        <v>#REF!</v>
      </c>
      <c r="BO173" s="385">
        <v>0</v>
      </c>
      <c r="BP173" s="459" t="e">
        <f>BO173/BN173</f>
        <v>#REF!</v>
      </c>
      <c r="BQ173" s="460"/>
      <c r="BR173" s="461"/>
      <c r="BS173" s="462"/>
      <c r="BT173" s="2682"/>
      <c r="BU173" s="2683"/>
      <c r="BV173" s="2683"/>
      <c r="BW173" s="2683"/>
      <c r="BX173" s="2683"/>
      <c r="BY173" s="2683"/>
      <c r="BZ173" s="2683"/>
      <c r="CA173" s="2683"/>
      <c r="CB173" s="2684"/>
      <c r="CC173" s="408"/>
      <c r="CD173" s="2670"/>
      <c r="CE173" s="2670"/>
      <c r="CF173" s="1142"/>
      <c r="CG173" s="1151"/>
      <c r="CH173" s="1149"/>
      <c r="CI173" s="1145"/>
      <c r="CJ173" s="1146"/>
      <c r="CK173" s="1146"/>
      <c r="CL173" s="1146"/>
      <c r="CM173" s="2671"/>
      <c r="CN173" s="2671"/>
      <c r="CO173" s="2671"/>
      <c r="CP173" s="2671"/>
      <c r="CQ173" s="2671"/>
      <c r="CR173" s="2671"/>
      <c r="CS173" s="2671"/>
      <c r="CT173" s="2671"/>
      <c r="CU173" s="2671"/>
      <c r="CV173" s="408"/>
      <c r="CW173" s="2670"/>
      <c r="CX173" s="2670"/>
      <c r="CY173" s="1142"/>
      <c r="CZ173" s="1151"/>
      <c r="DA173" s="1149"/>
      <c r="DB173" s="1145"/>
      <c r="DC173" s="1146"/>
      <c r="DD173" s="1146"/>
      <c r="DE173" s="1146"/>
      <c r="DF173" s="2671"/>
      <c r="DG173" s="2671"/>
      <c r="DH173" s="2671"/>
      <c r="DI173" s="2671"/>
      <c r="DJ173" s="2671"/>
      <c r="DK173" s="2671"/>
      <c r="DL173" s="2671"/>
      <c r="DM173" s="2671"/>
      <c r="DN173" s="2671"/>
      <c r="DO173" s="408"/>
    </row>
    <row r="174" spans="1:119" ht="12.75" hidden="1" customHeight="1" x14ac:dyDescent="0.2">
      <c r="A174" s="408"/>
      <c r="B174" s="2664"/>
      <c r="C174" s="2665"/>
      <c r="D174" s="2665"/>
      <c r="E174" s="2666"/>
      <c r="F174" s="2707" t="str">
        <f>CRONOGRAMA!B70</f>
        <v>8. Pago de mano de obra</v>
      </c>
      <c r="G174" s="2681"/>
      <c r="H174" s="456" t="str">
        <f>CRONOGRAMA!C70</f>
        <v>$</v>
      </c>
      <c r="I174" s="501" t="e">
        <f>CRONOGRAMA!D70</f>
        <v>#REF!</v>
      </c>
      <c r="J174" s="385"/>
      <c r="K174" s="459"/>
      <c r="L174" s="460"/>
      <c r="M174" s="461"/>
      <c r="N174" s="462"/>
      <c r="O174" s="2682"/>
      <c r="P174" s="2683"/>
      <c r="Q174" s="2683"/>
      <c r="R174" s="2683"/>
      <c r="S174" s="2683"/>
      <c r="T174" s="2683"/>
      <c r="U174" s="2683"/>
      <c r="V174" s="2683"/>
      <c r="W174" s="2684"/>
      <c r="X174" s="408"/>
      <c r="Y174" s="2680" t="str">
        <f t="shared" si="271"/>
        <v>8. Pago de mano de obra</v>
      </c>
      <c r="Z174" s="2681"/>
      <c r="AA174" s="456" t="str">
        <f t="shared" si="272"/>
        <v>$</v>
      </c>
      <c r="AB174" s="501" t="e">
        <f t="shared" si="273"/>
        <v>#REF!</v>
      </c>
      <c r="AC174" s="385"/>
      <c r="AD174" s="459"/>
      <c r="AE174" s="460"/>
      <c r="AF174" s="461"/>
      <c r="AG174" s="462"/>
      <c r="AH174" s="2682"/>
      <c r="AI174" s="2683"/>
      <c r="AJ174" s="2683"/>
      <c r="AK174" s="2683"/>
      <c r="AL174" s="2683"/>
      <c r="AM174" s="2683"/>
      <c r="AN174" s="2683"/>
      <c r="AO174" s="2683"/>
      <c r="AP174" s="2684"/>
      <c r="AQ174" s="408"/>
      <c r="AR174" s="2680" t="str">
        <f t="shared" si="274"/>
        <v>8. Pago de mano de obra</v>
      </c>
      <c r="AS174" s="2681"/>
      <c r="AT174" s="456" t="str">
        <f t="shared" si="275"/>
        <v>$</v>
      </c>
      <c r="AU174" s="501" t="e">
        <f t="shared" si="276"/>
        <v>#REF!</v>
      </c>
      <c r="AV174" s="385"/>
      <c r="AW174" s="459"/>
      <c r="AX174" s="460"/>
      <c r="AY174" s="461"/>
      <c r="AZ174" s="462"/>
      <c r="BA174" s="2682"/>
      <c r="BB174" s="2683"/>
      <c r="BC174" s="2683"/>
      <c r="BD174" s="2683"/>
      <c r="BE174" s="2683"/>
      <c r="BF174" s="2683"/>
      <c r="BG174" s="2683"/>
      <c r="BH174" s="2683"/>
      <c r="BI174" s="2684"/>
      <c r="BJ174" s="408"/>
      <c r="BK174" s="2680" t="str">
        <f t="shared" si="277"/>
        <v>8. Pago de mano de obra</v>
      </c>
      <c r="BL174" s="2681"/>
      <c r="BM174" s="456" t="str">
        <f t="shared" si="278"/>
        <v>$</v>
      </c>
      <c r="BN174" s="501" t="e">
        <f t="shared" si="279"/>
        <v>#REF!</v>
      </c>
      <c r="BO174" s="385"/>
      <c r="BP174" s="459"/>
      <c r="BQ174" s="460"/>
      <c r="BR174" s="461"/>
      <c r="BS174" s="462"/>
      <c r="BT174" s="2682"/>
      <c r="BU174" s="2683"/>
      <c r="BV174" s="2683"/>
      <c r="BW174" s="2683"/>
      <c r="BX174" s="2683"/>
      <c r="BY174" s="2683"/>
      <c r="BZ174" s="2683"/>
      <c r="CA174" s="2683"/>
      <c r="CB174" s="2684"/>
      <c r="CC174" s="408"/>
      <c r="CD174" s="2670"/>
      <c r="CE174" s="2670"/>
      <c r="CF174" s="1142"/>
      <c r="CG174" s="1151"/>
      <c r="CH174" s="1149"/>
      <c r="CI174" s="1145"/>
      <c r="CJ174" s="1146"/>
      <c r="CK174" s="1146"/>
      <c r="CL174" s="1146"/>
      <c r="CM174" s="2671"/>
      <c r="CN174" s="2671"/>
      <c r="CO174" s="2671"/>
      <c r="CP174" s="2671"/>
      <c r="CQ174" s="2671"/>
      <c r="CR174" s="2671"/>
      <c r="CS174" s="2671"/>
      <c r="CT174" s="2671"/>
      <c r="CU174" s="2671"/>
      <c r="CV174" s="408"/>
      <c r="CW174" s="2670"/>
      <c r="CX174" s="2670"/>
      <c r="CY174" s="1142"/>
      <c r="CZ174" s="1151"/>
      <c r="DA174" s="1149"/>
      <c r="DB174" s="1145"/>
      <c r="DC174" s="1146"/>
      <c r="DD174" s="1146"/>
      <c r="DE174" s="1146"/>
      <c r="DF174" s="2671"/>
      <c r="DG174" s="2671"/>
      <c r="DH174" s="2671"/>
      <c r="DI174" s="2671"/>
      <c r="DJ174" s="2671"/>
      <c r="DK174" s="2671"/>
      <c r="DL174" s="2671"/>
      <c r="DM174" s="2671"/>
      <c r="DN174" s="2671"/>
      <c r="DO174" s="408"/>
    </row>
    <row r="175" spans="1:119" ht="12.75" hidden="1" customHeight="1" x14ac:dyDescent="0.2">
      <c r="A175" s="408"/>
      <c r="B175" s="2664"/>
      <c r="C175" s="2665"/>
      <c r="D175" s="2665"/>
      <c r="E175" s="2666"/>
      <c r="F175" s="2707" t="e">
        <f>CRONOGRAMA!#REF!</f>
        <v>#REF!</v>
      </c>
      <c r="G175" s="2681"/>
      <c r="H175" s="456" t="e">
        <f>CRONOGRAMA!#REF!</f>
        <v>#REF!</v>
      </c>
      <c r="I175" s="501" t="e">
        <f>CRONOGRAMA!#REF!</f>
        <v>#REF!</v>
      </c>
      <c r="J175" s="385" t="e">
        <f>+I175</f>
        <v>#REF!</v>
      </c>
      <c r="K175" s="459" t="e">
        <f>J175/I175</f>
        <v>#REF!</v>
      </c>
      <c r="L175" s="460"/>
      <c r="M175" s="461"/>
      <c r="N175" s="462"/>
      <c r="O175" s="2682"/>
      <c r="P175" s="2683"/>
      <c r="Q175" s="2683"/>
      <c r="R175" s="2683"/>
      <c r="S175" s="2683"/>
      <c r="T175" s="2683"/>
      <c r="U175" s="2683"/>
      <c r="V175" s="2683"/>
      <c r="W175" s="2684"/>
      <c r="X175" s="408"/>
      <c r="Y175" s="2680" t="e">
        <f t="shared" si="271"/>
        <v>#REF!</v>
      </c>
      <c r="Z175" s="2681"/>
      <c r="AA175" s="456" t="e">
        <f t="shared" si="272"/>
        <v>#REF!</v>
      </c>
      <c r="AB175" s="501" t="e">
        <f t="shared" si="273"/>
        <v>#REF!</v>
      </c>
      <c r="AC175" s="385" t="e">
        <f>+AB175</f>
        <v>#REF!</v>
      </c>
      <c r="AD175" s="459" t="e">
        <f>AC175/AB175</f>
        <v>#REF!</v>
      </c>
      <c r="AE175" s="460"/>
      <c r="AF175" s="461"/>
      <c r="AG175" s="462"/>
      <c r="AH175" s="2682"/>
      <c r="AI175" s="2683"/>
      <c r="AJ175" s="2683"/>
      <c r="AK175" s="2683"/>
      <c r="AL175" s="2683"/>
      <c r="AM175" s="2683"/>
      <c r="AN175" s="2683"/>
      <c r="AO175" s="2683"/>
      <c r="AP175" s="2684"/>
      <c r="AQ175" s="408"/>
      <c r="AR175" s="2680" t="e">
        <f t="shared" si="274"/>
        <v>#REF!</v>
      </c>
      <c r="AS175" s="2681"/>
      <c r="AT175" s="456" t="e">
        <f t="shared" si="275"/>
        <v>#REF!</v>
      </c>
      <c r="AU175" s="501" t="e">
        <f t="shared" si="276"/>
        <v>#REF!</v>
      </c>
      <c r="AV175" s="385" t="e">
        <f>+AU175</f>
        <v>#REF!</v>
      </c>
      <c r="AW175" s="459" t="e">
        <f>AV175/AU175</f>
        <v>#REF!</v>
      </c>
      <c r="AX175" s="460"/>
      <c r="AY175" s="461"/>
      <c r="AZ175" s="462"/>
      <c r="BA175" s="2682"/>
      <c r="BB175" s="2683"/>
      <c r="BC175" s="2683"/>
      <c r="BD175" s="2683"/>
      <c r="BE175" s="2683"/>
      <c r="BF175" s="2683"/>
      <c r="BG175" s="2683"/>
      <c r="BH175" s="2683"/>
      <c r="BI175" s="2684"/>
      <c r="BJ175" s="408"/>
      <c r="BK175" s="2680" t="e">
        <f t="shared" si="277"/>
        <v>#REF!</v>
      </c>
      <c r="BL175" s="2681"/>
      <c r="BM175" s="456" t="e">
        <f t="shared" si="278"/>
        <v>#REF!</v>
      </c>
      <c r="BN175" s="501" t="e">
        <f t="shared" si="279"/>
        <v>#REF!</v>
      </c>
      <c r="BO175" s="385" t="e">
        <f>+BN175</f>
        <v>#REF!</v>
      </c>
      <c r="BP175" s="459" t="e">
        <f>BO175/BN175</f>
        <v>#REF!</v>
      </c>
      <c r="BQ175" s="460"/>
      <c r="BR175" s="461"/>
      <c r="BS175" s="462"/>
      <c r="BT175" s="2682"/>
      <c r="BU175" s="2683"/>
      <c r="BV175" s="2683"/>
      <c r="BW175" s="2683"/>
      <c r="BX175" s="2683"/>
      <c r="BY175" s="2683"/>
      <c r="BZ175" s="2683"/>
      <c r="CA175" s="2683"/>
      <c r="CB175" s="2684"/>
      <c r="CC175" s="408"/>
      <c r="CD175" s="2670"/>
      <c r="CE175" s="2670"/>
      <c r="CF175" s="1142"/>
      <c r="CG175" s="1151"/>
      <c r="CH175" s="1149"/>
      <c r="CI175" s="1145"/>
      <c r="CJ175" s="1146"/>
      <c r="CK175" s="1146"/>
      <c r="CL175" s="1146"/>
      <c r="CM175" s="2671"/>
      <c r="CN175" s="2671"/>
      <c r="CO175" s="2671"/>
      <c r="CP175" s="2671"/>
      <c r="CQ175" s="2671"/>
      <c r="CR175" s="2671"/>
      <c r="CS175" s="2671"/>
      <c r="CT175" s="2671"/>
      <c r="CU175" s="2671"/>
      <c r="CV175" s="408"/>
      <c r="CW175" s="2670"/>
      <c r="CX175" s="2670"/>
      <c r="CY175" s="1142"/>
      <c r="CZ175" s="1151"/>
      <c r="DA175" s="1149"/>
      <c r="DB175" s="1145"/>
      <c r="DC175" s="1146"/>
      <c r="DD175" s="1146"/>
      <c r="DE175" s="1146"/>
      <c r="DF175" s="2671"/>
      <c r="DG175" s="2671"/>
      <c r="DH175" s="2671"/>
      <c r="DI175" s="2671"/>
      <c r="DJ175" s="2671"/>
      <c r="DK175" s="2671"/>
      <c r="DL175" s="2671"/>
      <c r="DM175" s="2671"/>
      <c r="DN175" s="2671"/>
      <c r="DO175" s="408"/>
    </row>
    <row r="176" spans="1:119" ht="12.75" hidden="1" customHeight="1" thickBot="1" x14ac:dyDescent="0.25">
      <c r="A176" s="408"/>
      <c r="B176" s="2664"/>
      <c r="C176" s="2665"/>
      <c r="D176" s="2665"/>
      <c r="E176" s="2666"/>
      <c r="F176" s="2713" t="e">
        <f>CRONOGRAMA!#REF!</f>
        <v>#REF!</v>
      </c>
      <c r="G176" s="2686"/>
      <c r="H176" s="456" t="e">
        <f>CRONOGRAMA!#REF!</f>
        <v>#REF!</v>
      </c>
      <c r="I176" s="501" t="e">
        <f>CRONOGRAMA!#REF!</f>
        <v>#REF!</v>
      </c>
      <c r="J176" s="385" t="e">
        <f>+I176</f>
        <v>#REF!</v>
      </c>
      <c r="K176" s="876" t="e">
        <f>J176/I176</f>
        <v>#REF!</v>
      </c>
      <c r="L176" s="625"/>
      <c r="M176" s="626"/>
      <c r="N176" s="627"/>
      <c r="O176" s="2687"/>
      <c r="P176" s="2688"/>
      <c r="Q176" s="2688"/>
      <c r="R176" s="2688"/>
      <c r="S176" s="2688"/>
      <c r="T176" s="2688"/>
      <c r="U176" s="2688"/>
      <c r="V176" s="2688"/>
      <c r="W176" s="2689"/>
      <c r="X176" s="408"/>
      <c r="Y176" s="2685" t="e">
        <f t="shared" si="271"/>
        <v>#REF!</v>
      </c>
      <c r="Z176" s="2686"/>
      <c r="AA176" s="456" t="e">
        <f t="shared" si="272"/>
        <v>#REF!</v>
      </c>
      <c r="AB176" s="501" t="e">
        <f t="shared" si="273"/>
        <v>#REF!</v>
      </c>
      <c r="AC176" s="385" t="e">
        <f>+AB176</f>
        <v>#REF!</v>
      </c>
      <c r="AD176" s="876" t="e">
        <f>AC176/AB176</f>
        <v>#REF!</v>
      </c>
      <c r="AE176" s="625"/>
      <c r="AF176" s="626"/>
      <c r="AG176" s="627"/>
      <c r="AH176" s="2687"/>
      <c r="AI176" s="2688"/>
      <c r="AJ176" s="2688"/>
      <c r="AK176" s="2688"/>
      <c r="AL176" s="2688"/>
      <c r="AM176" s="2688"/>
      <c r="AN176" s="2688"/>
      <c r="AO176" s="2688"/>
      <c r="AP176" s="2689"/>
      <c r="AQ176" s="408"/>
      <c r="AR176" s="2685" t="e">
        <f t="shared" si="274"/>
        <v>#REF!</v>
      </c>
      <c r="AS176" s="2686"/>
      <c r="AT176" s="456" t="e">
        <f t="shared" si="275"/>
        <v>#REF!</v>
      </c>
      <c r="AU176" s="501" t="e">
        <f t="shared" si="276"/>
        <v>#REF!</v>
      </c>
      <c r="AV176" s="385" t="e">
        <f>+AU176</f>
        <v>#REF!</v>
      </c>
      <c r="AW176" s="876" t="e">
        <f>AV176/AU176</f>
        <v>#REF!</v>
      </c>
      <c r="AX176" s="625"/>
      <c r="AY176" s="626"/>
      <c r="AZ176" s="627"/>
      <c r="BA176" s="2687"/>
      <c r="BB176" s="2688"/>
      <c r="BC176" s="2688"/>
      <c r="BD176" s="2688"/>
      <c r="BE176" s="2688"/>
      <c r="BF176" s="2688"/>
      <c r="BG176" s="2688"/>
      <c r="BH176" s="2688"/>
      <c r="BI176" s="2689"/>
      <c r="BJ176" s="408"/>
      <c r="BK176" s="2685" t="e">
        <f t="shared" si="277"/>
        <v>#REF!</v>
      </c>
      <c r="BL176" s="2686"/>
      <c r="BM176" s="456" t="e">
        <f t="shared" si="278"/>
        <v>#REF!</v>
      </c>
      <c r="BN176" s="501" t="e">
        <f t="shared" si="279"/>
        <v>#REF!</v>
      </c>
      <c r="BO176" s="385" t="e">
        <f>+BN176</f>
        <v>#REF!</v>
      </c>
      <c r="BP176" s="876" t="e">
        <f>BO176/BN176</f>
        <v>#REF!</v>
      </c>
      <c r="BQ176" s="625"/>
      <c r="BR176" s="626"/>
      <c r="BS176" s="627"/>
      <c r="BT176" s="2687"/>
      <c r="BU176" s="2688"/>
      <c r="BV176" s="2688"/>
      <c r="BW176" s="2688"/>
      <c r="BX176" s="2688"/>
      <c r="BY176" s="2688"/>
      <c r="BZ176" s="2688"/>
      <c r="CA176" s="2688"/>
      <c r="CB176" s="2689"/>
      <c r="CC176" s="408"/>
      <c r="CD176" s="2670"/>
      <c r="CE176" s="2670"/>
      <c r="CF176" s="1142"/>
      <c r="CG176" s="1151"/>
      <c r="CH176" s="1149"/>
      <c r="CI176" s="1150"/>
      <c r="CJ176" s="1146"/>
      <c r="CK176" s="1146"/>
      <c r="CL176" s="1146"/>
      <c r="CM176" s="2671"/>
      <c r="CN176" s="2671"/>
      <c r="CO176" s="2671"/>
      <c r="CP176" s="2671"/>
      <c r="CQ176" s="2671"/>
      <c r="CR176" s="2671"/>
      <c r="CS176" s="2671"/>
      <c r="CT176" s="2671"/>
      <c r="CU176" s="2671"/>
      <c r="CV176" s="408"/>
      <c r="CW176" s="2670"/>
      <c r="CX176" s="2670"/>
      <c r="CY176" s="1142"/>
      <c r="CZ176" s="1151"/>
      <c r="DA176" s="1149"/>
      <c r="DB176" s="1150"/>
      <c r="DC176" s="1146"/>
      <c r="DD176" s="1146"/>
      <c r="DE176" s="1146"/>
      <c r="DF176" s="2671"/>
      <c r="DG176" s="2671"/>
      <c r="DH176" s="2671"/>
      <c r="DI176" s="2671"/>
      <c r="DJ176" s="2671"/>
      <c r="DK176" s="2671"/>
      <c r="DL176" s="2671"/>
      <c r="DM176" s="2671"/>
      <c r="DN176" s="2671"/>
      <c r="DO176" s="408"/>
    </row>
    <row r="177" spans="1:119" ht="28.5" hidden="1" customHeight="1" thickTop="1" thickBot="1" x14ac:dyDescent="0.25">
      <c r="A177" s="408"/>
      <c r="B177" s="2664"/>
      <c r="C177" s="2665"/>
      <c r="D177" s="2665"/>
      <c r="E177" s="2666"/>
      <c r="F177" s="2691" t="s">
        <v>1169</v>
      </c>
      <c r="G177" s="2691"/>
      <c r="H177" s="2692" t="str">
        <f>+F169</f>
        <v>Conservación de Bosque Natural - Aislamiento</v>
      </c>
      <c r="I177" s="2692"/>
      <c r="J177" s="2692"/>
      <c r="K177" s="2693"/>
      <c r="L177" s="1099" t="e">
        <f>K255/N255</f>
        <v>#DIV/0!</v>
      </c>
      <c r="M177" s="1099" t="e">
        <f>L255/N255</f>
        <v>#DIV/0!</v>
      </c>
      <c r="N177" s="1099" t="e">
        <f>M255/N255</f>
        <v>#DIV/0!</v>
      </c>
      <c r="O177" s="2694"/>
      <c r="P177" s="2695"/>
      <c r="Q177" s="2695"/>
      <c r="R177" s="2695"/>
      <c r="S177" s="2695"/>
      <c r="T177" s="2695"/>
      <c r="U177" s="2695"/>
      <c r="V177" s="2695"/>
      <c r="W177" s="2696"/>
      <c r="X177" s="408"/>
      <c r="Y177" s="2690" t="s">
        <v>1169</v>
      </c>
      <c r="Z177" s="2691"/>
      <c r="AA177" s="2692" t="str">
        <f>+Y169</f>
        <v>Conservación de Bosque Natural - Aislamiento</v>
      </c>
      <c r="AB177" s="2692"/>
      <c r="AC177" s="2692"/>
      <c r="AD177" s="2693"/>
      <c r="AE177" s="1099" t="e">
        <f>AD255/AG255</f>
        <v>#DIV/0!</v>
      </c>
      <c r="AF177" s="1099" t="e">
        <f>AE255/AG255</f>
        <v>#DIV/0!</v>
      </c>
      <c r="AG177" s="1099" t="e">
        <f>AF255/AG255</f>
        <v>#DIV/0!</v>
      </c>
      <c r="AH177" s="2694"/>
      <c r="AI177" s="2695"/>
      <c r="AJ177" s="2695"/>
      <c r="AK177" s="2695"/>
      <c r="AL177" s="2695"/>
      <c r="AM177" s="2695"/>
      <c r="AN177" s="2695"/>
      <c r="AO177" s="2695"/>
      <c r="AP177" s="2696"/>
      <c r="AQ177" s="408"/>
      <c r="AR177" s="2690" t="s">
        <v>1169</v>
      </c>
      <c r="AS177" s="2691"/>
      <c r="AT177" s="2692" t="str">
        <f>+AR169</f>
        <v>Conservación de Bosque Natural - Aislamiento</v>
      </c>
      <c r="AU177" s="2692"/>
      <c r="AV177" s="2692"/>
      <c r="AW177" s="2693"/>
      <c r="AX177" s="1099" t="e">
        <f>AW255/AZ255</f>
        <v>#DIV/0!</v>
      </c>
      <c r="AY177" s="1099" t="e">
        <f>AX255/AZ255</f>
        <v>#DIV/0!</v>
      </c>
      <c r="AZ177" s="1099" t="e">
        <f>AY255/AZ255</f>
        <v>#DIV/0!</v>
      </c>
      <c r="BA177" s="2694"/>
      <c r="BB177" s="2695"/>
      <c r="BC177" s="2695"/>
      <c r="BD177" s="2695"/>
      <c r="BE177" s="2695"/>
      <c r="BF177" s="2695"/>
      <c r="BG177" s="2695"/>
      <c r="BH177" s="2695"/>
      <c r="BI177" s="2696"/>
      <c r="BJ177" s="408"/>
      <c r="BK177" s="2690" t="s">
        <v>1169</v>
      </c>
      <c r="BL177" s="2691"/>
      <c r="BM177" s="2692" t="str">
        <f>+BK169</f>
        <v>Conservación de Bosque Natural - Aislamiento</v>
      </c>
      <c r="BN177" s="2692"/>
      <c r="BO177" s="2692"/>
      <c r="BP177" s="2693"/>
      <c r="BQ177" s="1099" t="e">
        <f>BP255/BS255</f>
        <v>#DIV/0!</v>
      </c>
      <c r="BR177" s="1099" t="e">
        <f>BQ255/BS255</f>
        <v>#DIV/0!</v>
      </c>
      <c r="BS177" s="1099" t="e">
        <f>BR255/BS255</f>
        <v>#DIV/0!</v>
      </c>
      <c r="BT177" s="2694"/>
      <c r="BU177" s="2695"/>
      <c r="BV177" s="2695"/>
      <c r="BW177" s="2695"/>
      <c r="BX177" s="2695"/>
      <c r="BY177" s="2695"/>
      <c r="BZ177" s="2695"/>
      <c r="CA177" s="2695"/>
      <c r="CB177" s="2696"/>
      <c r="CC177" s="408"/>
      <c r="CD177" s="2672"/>
      <c r="CE177" s="2672"/>
      <c r="CF177" s="2676"/>
      <c r="CG177" s="2676"/>
      <c r="CH177" s="2676"/>
      <c r="CI177" s="2676"/>
      <c r="CJ177" s="1147"/>
      <c r="CK177" s="1147"/>
      <c r="CL177" s="1147"/>
      <c r="CM177" s="2674"/>
      <c r="CN177" s="2674"/>
      <c r="CO177" s="2674"/>
      <c r="CP177" s="2674"/>
      <c r="CQ177" s="2674"/>
      <c r="CR177" s="2674"/>
      <c r="CS177" s="2674"/>
      <c r="CT177" s="2674"/>
      <c r="CU177" s="2674"/>
      <c r="CV177" s="408"/>
      <c r="CW177" s="2672"/>
      <c r="CX177" s="2672"/>
      <c r="CY177" s="2676"/>
      <c r="CZ177" s="2676"/>
      <c r="DA177" s="2676"/>
      <c r="DB177" s="2676"/>
      <c r="DC177" s="1147"/>
      <c r="DD177" s="1147"/>
      <c r="DE177" s="1147"/>
      <c r="DF177" s="2674"/>
      <c r="DG177" s="2674"/>
      <c r="DH177" s="2674"/>
      <c r="DI177" s="2674"/>
      <c r="DJ177" s="2674"/>
      <c r="DK177" s="2674"/>
      <c r="DL177" s="2674"/>
      <c r="DM177" s="2674"/>
      <c r="DN177" s="2674"/>
      <c r="DO177" s="408"/>
    </row>
    <row r="178" spans="1:119" ht="27.75" customHeight="1" thickBot="1" x14ac:dyDescent="0.25">
      <c r="A178" s="408"/>
      <c r="B178" s="2658"/>
      <c r="C178" s="2659"/>
      <c r="D178" s="2659"/>
      <c r="E178" s="2660"/>
      <c r="F178" s="2748" t="s">
        <v>1169</v>
      </c>
      <c r="G178" s="2748"/>
      <c r="H178" s="2749" t="str">
        <f>F36</f>
        <v>MANTENIMIENTO</v>
      </c>
      <c r="I178" s="2749"/>
      <c r="J178" s="2749"/>
      <c r="K178" s="2750"/>
      <c r="L178" s="622">
        <f>K256/N256</f>
        <v>0.83333333333333337</v>
      </c>
      <c r="M178" s="623">
        <f>L256/N256</f>
        <v>0</v>
      </c>
      <c r="N178" s="624">
        <f>M256/N256</f>
        <v>0.16666666666666666</v>
      </c>
      <c r="O178" s="2735"/>
      <c r="P178" s="2736"/>
      <c r="Q178" s="2736"/>
      <c r="R178" s="2736"/>
      <c r="S178" s="2736"/>
      <c r="T178" s="2736"/>
      <c r="U178" s="2736"/>
      <c r="V178" s="2736"/>
      <c r="W178" s="2737"/>
      <c r="X178" s="408"/>
      <c r="Y178" s="2754" t="s">
        <v>1169</v>
      </c>
      <c r="Z178" s="2748"/>
      <c r="AA178" s="2749" t="str">
        <f>Y36</f>
        <v>MANTENIMIENTO</v>
      </c>
      <c r="AB178" s="2749"/>
      <c r="AC178" s="2749"/>
      <c r="AD178" s="2750"/>
      <c r="AE178" s="622">
        <f>AD256/AG256</f>
        <v>0.83333333333333337</v>
      </c>
      <c r="AF178" s="623">
        <f>AE256/AG256</f>
        <v>0</v>
      </c>
      <c r="AG178" s="624">
        <f>AF256/AG256</f>
        <v>0.16666666666666666</v>
      </c>
      <c r="AH178" s="2735"/>
      <c r="AI178" s="2736"/>
      <c r="AJ178" s="2736"/>
      <c r="AK178" s="2736"/>
      <c r="AL178" s="2736"/>
      <c r="AM178" s="2736"/>
      <c r="AN178" s="2736"/>
      <c r="AO178" s="2736"/>
      <c r="AP178" s="2737"/>
      <c r="AQ178" s="408"/>
      <c r="AR178" s="2754" t="s">
        <v>1169</v>
      </c>
      <c r="AS178" s="2748"/>
      <c r="AT178" s="2749" t="str">
        <f>AR36</f>
        <v>MANTENIMIENTO</v>
      </c>
      <c r="AU178" s="2749"/>
      <c r="AV178" s="2749"/>
      <c r="AW178" s="2750"/>
      <c r="AX178" s="622">
        <f>AW256/AZ256</f>
        <v>0.83333333333333337</v>
      </c>
      <c r="AY178" s="623">
        <f>AX256/AZ256</f>
        <v>0</v>
      </c>
      <c r="AZ178" s="624">
        <f>AY256/AZ256</f>
        <v>0.16666666666666666</v>
      </c>
      <c r="BA178" s="2735"/>
      <c r="BB178" s="2736"/>
      <c r="BC178" s="2736"/>
      <c r="BD178" s="2736"/>
      <c r="BE178" s="2736"/>
      <c r="BF178" s="2736"/>
      <c r="BG178" s="2736"/>
      <c r="BH178" s="2736"/>
      <c r="BI178" s="2737"/>
      <c r="BJ178" s="408"/>
      <c r="BK178" s="2754" t="s">
        <v>1169</v>
      </c>
      <c r="BL178" s="2748"/>
      <c r="BM178" s="2749" t="str">
        <f>BK36</f>
        <v>MANTENIMIENTO</v>
      </c>
      <c r="BN178" s="2749"/>
      <c r="BO178" s="2749"/>
      <c r="BP178" s="2750"/>
      <c r="BQ178" s="622">
        <f>BP256/BS256</f>
        <v>0.83333333333333337</v>
      </c>
      <c r="BR178" s="623">
        <f>BQ256/BS256</f>
        <v>0</v>
      </c>
      <c r="BS178" s="624">
        <f>BR256/BS256</f>
        <v>0.16666666666666666</v>
      </c>
      <c r="BT178" s="2735"/>
      <c r="BU178" s="2736"/>
      <c r="BV178" s="2736"/>
      <c r="BW178" s="2736"/>
      <c r="BX178" s="2736"/>
      <c r="BY178" s="2736"/>
      <c r="BZ178" s="2736"/>
      <c r="CA178" s="2736"/>
      <c r="CB178" s="2737"/>
      <c r="CC178" s="408"/>
      <c r="CD178" s="2672"/>
      <c r="CE178" s="2672"/>
      <c r="CF178" s="2673"/>
      <c r="CG178" s="2673"/>
      <c r="CH178" s="2673"/>
      <c r="CI178" s="2673"/>
      <c r="CJ178" s="1147"/>
      <c r="CK178" s="1147"/>
      <c r="CL178" s="1147"/>
      <c r="CM178" s="2674"/>
      <c r="CN178" s="2674"/>
      <c r="CO178" s="2674"/>
      <c r="CP178" s="2674"/>
      <c r="CQ178" s="2674"/>
      <c r="CR178" s="2674"/>
      <c r="CS178" s="2674"/>
      <c r="CT178" s="2674"/>
      <c r="CU178" s="2674"/>
      <c r="CV178" s="408"/>
      <c r="CW178" s="2672"/>
      <c r="CX178" s="2672"/>
      <c r="CY178" s="2673"/>
      <c r="CZ178" s="2673"/>
      <c r="DA178" s="2673"/>
      <c r="DB178" s="2673"/>
      <c r="DC178" s="1147"/>
      <c r="DD178" s="1147"/>
      <c r="DE178" s="1147"/>
      <c r="DF178" s="2674"/>
      <c r="DG178" s="2674"/>
      <c r="DH178" s="2674"/>
      <c r="DI178" s="2674"/>
      <c r="DJ178" s="2674"/>
      <c r="DK178" s="2674"/>
      <c r="DL178" s="2674"/>
      <c r="DM178" s="2674"/>
      <c r="DN178" s="2674"/>
      <c r="DO178" s="408"/>
    </row>
    <row r="179" spans="1:119" ht="30" hidden="1" customHeight="1" x14ac:dyDescent="0.2">
      <c r="A179" s="465"/>
      <c r="B179" s="866"/>
      <c r="C179" s="1605"/>
      <c r="D179" s="1605"/>
      <c r="E179" s="867"/>
      <c r="F179" s="2701" t="s">
        <v>431</v>
      </c>
      <c r="G179" s="2702"/>
      <c r="H179" s="2702"/>
      <c r="I179" s="2702"/>
      <c r="J179" s="2702"/>
      <c r="K179" s="2702"/>
      <c r="L179" s="2702"/>
      <c r="M179" s="2702"/>
      <c r="N179" s="2702"/>
      <c r="O179" s="2702"/>
      <c r="P179" s="2702"/>
      <c r="Q179" s="2702"/>
      <c r="R179" s="2702"/>
      <c r="S179" s="2702"/>
      <c r="T179" s="2702"/>
      <c r="U179" s="2702"/>
      <c r="V179" s="2702"/>
      <c r="W179" s="2703"/>
      <c r="X179" s="465"/>
      <c r="Y179" s="2701" t="s">
        <v>431</v>
      </c>
      <c r="Z179" s="2702"/>
      <c r="AA179" s="2702"/>
      <c r="AB179" s="2702"/>
      <c r="AC179" s="2702"/>
      <c r="AD179" s="2702"/>
      <c r="AE179" s="2702"/>
      <c r="AF179" s="2702"/>
      <c r="AG179" s="2702"/>
      <c r="AH179" s="2702"/>
      <c r="AI179" s="2702"/>
      <c r="AJ179" s="2702"/>
      <c r="AK179" s="2702"/>
      <c r="AL179" s="2702"/>
      <c r="AM179" s="2702"/>
      <c r="AN179" s="2702"/>
      <c r="AO179" s="2702"/>
      <c r="AP179" s="2703"/>
      <c r="AQ179" s="465"/>
      <c r="AR179" s="2701" t="s">
        <v>431</v>
      </c>
      <c r="AS179" s="2702"/>
      <c r="AT179" s="2702"/>
      <c r="AU179" s="2702"/>
      <c r="AV179" s="2702"/>
      <c r="AW179" s="2702"/>
      <c r="AX179" s="2702"/>
      <c r="AY179" s="2702"/>
      <c r="AZ179" s="2702"/>
      <c r="BA179" s="2702"/>
      <c r="BB179" s="2702"/>
      <c r="BC179" s="2702"/>
      <c r="BD179" s="2702"/>
      <c r="BE179" s="2702"/>
      <c r="BF179" s="2702"/>
      <c r="BG179" s="2702"/>
      <c r="BH179" s="2702"/>
      <c r="BI179" s="2703"/>
      <c r="BJ179" s="465"/>
      <c r="BK179" s="2701" t="s">
        <v>431</v>
      </c>
      <c r="BL179" s="2702"/>
      <c r="BM179" s="2702"/>
      <c r="BN179" s="2702"/>
      <c r="BO179" s="2702"/>
      <c r="BP179" s="2702"/>
      <c r="BQ179" s="2702"/>
      <c r="BR179" s="2702"/>
      <c r="BS179" s="2702"/>
      <c r="BT179" s="2702"/>
      <c r="BU179" s="2702"/>
      <c r="BV179" s="2702"/>
      <c r="BW179" s="2702"/>
      <c r="BX179" s="2702"/>
      <c r="BY179" s="2702"/>
      <c r="BZ179" s="2702"/>
      <c r="CA179" s="2702"/>
      <c r="CB179" s="2703"/>
      <c r="CC179" s="465"/>
      <c r="CD179" s="2675"/>
      <c r="CE179" s="2675"/>
      <c r="CF179" s="2675"/>
      <c r="CG179" s="2675"/>
      <c r="CH179" s="2675"/>
      <c r="CI179" s="2675"/>
      <c r="CJ179" s="2675"/>
      <c r="CK179" s="2675"/>
      <c r="CL179" s="2675"/>
      <c r="CM179" s="2675"/>
      <c r="CN179" s="2675"/>
      <c r="CO179" s="2675"/>
      <c r="CP179" s="2675"/>
      <c r="CQ179" s="2675"/>
      <c r="CR179" s="2675"/>
      <c r="CS179" s="2675"/>
      <c r="CT179" s="2675"/>
      <c r="CU179" s="2675"/>
      <c r="CV179" s="465"/>
      <c r="CW179" s="2675"/>
      <c r="CX179" s="2675"/>
      <c r="CY179" s="2675"/>
      <c r="CZ179" s="2675"/>
      <c r="DA179" s="2675"/>
      <c r="DB179" s="2675"/>
      <c r="DC179" s="2675"/>
      <c r="DD179" s="2675"/>
      <c r="DE179" s="2675"/>
      <c r="DF179" s="2675"/>
      <c r="DG179" s="2675"/>
      <c r="DH179" s="2675"/>
      <c r="DI179" s="2675"/>
      <c r="DJ179" s="2675"/>
      <c r="DK179" s="2675"/>
      <c r="DL179" s="2675"/>
      <c r="DM179" s="2675"/>
      <c r="DN179" s="2675"/>
      <c r="DO179" s="465"/>
    </row>
    <row r="180" spans="1:119" ht="12.75" hidden="1" customHeight="1" x14ac:dyDescent="0.2">
      <c r="B180" s="2664" t="s">
        <v>1261</v>
      </c>
      <c r="C180" s="2665"/>
      <c r="D180" s="2665"/>
      <c r="E180" s="2666"/>
      <c r="F180" s="2704" t="str">
        <f>OBJETIVOS!D26</f>
        <v>Plantación de Material Vegetal en sistema tradicional</v>
      </c>
      <c r="G180" s="2705"/>
      <c r="H180" s="2705"/>
      <c r="I180" s="2705"/>
      <c r="J180" s="2705"/>
      <c r="K180" s="2705"/>
      <c r="L180" s="2705"/>
      <c r="M180" s="2705"/>
      <c r="N180" s="2705"/>
      <c r="O180" s="2705"/>
      <c r="P180" s="2705"/>
      <c r="Q180" s="2705"/>
      <c r="R180" s="2705"/>
      <c r="S180" s="2705"/>
      <c r="T180" s="2705"/>
      <c r="U180" s="2705"/>
      <c r="V180" s="2705"/>
      <c r="W180" s="2706"/>
      <c r="Y180" s="2704" t="str">
        <f>F180</f>
        <v>Plantación de Material Vegetal en sistema tradicional</v>
      </c>
      <c r="Z180" s="2705"/>
      <c r="AA180" s="2705"/>
      <c r="AB180" s="2705"/>
      <c r="AC180" s="2705"/>
      <c r="AD180" s="2705"/>
      <c r="AE180" s="2705"/>
      <c r="AF180" s="2705"/>
      <c r="AG180" s="2705"/>
      <c r="AH180" s="2705"/>
      <c r="AI180" s="2705"/>
      <c r="AJ180" s="2705"/>
      <c r="AK180" s="2705"/>
      <c r="AL180" s="2705"/>
      <c r="AM180" s="2705"/>
      <c r="AN180" s="2705"/>
      <c r="AO180" s="2705"/>
      <c r="AP180" s="2706"/>
      <c r="AR180" s="2704" t="str">
        <f>Y180</f>
        <v>Plantación de Material Vegetal en sistema tradicional</v>
      </c>
      <c r="AS180" s="2705"/>
      <c r="AT180" s="2705"/>
      <c r="AU180" s="2705"/>
      <c r="AV180" s="2705"/>
      <c r="AW180" s="2705"/>
      <c r="AX180" s="2705"/>
      <c r="AY180" s="2705"/>
      <c r="AZ180" s="2705"/>
      <c r="BA180" s="2705"/>
      <c r="BB180" s="2705"/>
      <c r="BC180" s="2705"/>
      <c r="BD180" s="2705"/>
      <c r="BE180" s="2705"/>
      <c r="BF180" s="2705"/>
      <c r="BG180" s="2705"/>
      <c r="BH180" s="2705"/>
      <c r="BI180" s="2706"/>
      <c r="BK180" s="2704" t="str">
        <f>AR180</f>
        <v>Plantación de Material Vegetal en sistema tradicional</v>
      </c>
      <c r="BL180" s="2705"/>
      <c r="BM180" s="2705"/>
      <c r="BN180" s="2705"/>
      <c r="BO180" s="2705"/>
      <c r="BP180" s="2705"/>
      <c r="BQ180" s="2705"/>
      <c r="BR180" s="2705"/>
      <c r="BS180" s="2705"/>
      <c r="BT180" s="2705"/>
      <c r="BU180" s="2705"/>
      <c r="BV180" s="2705"/>
      <c r="BW180" s="2705"/>
      <c r="BX180" s="2705"/>
      <c r="BY180" s="2705"/>
      <c r="BZ180" s="2705"/>
      <c r="CA180" s="2705"/>
      <c r="CB180" s="2706"/>
      <c r="CD180" s="2675"/>
      <c r="CE180" s="2675"/>
      <c r="CF180" s="2675"/>
      <c r="CG180" s="2675"/>
      <c r="CH180" s="2675"/>
      <c r="CI180" s="2675"/>
      <c r="CJ180" s="2675"/>
      <c r="CK180" s="2675"/>
      <c r="CL180" s="2675"/>
      <c r="CM180" s="2675"/>
      <c r="CN180" s="2675"/>
      <c r="CO180" s="2675"/>
      <c r="CP180" s="2675"/>
      <c r="CQ180" s="2675"/>
      <c r="CR180" s="2675"/>
      <c r="CS180" s="2675"/>
      <c r="CT180" s="2675"/>
      <c r="CU180" s="2675"/>
      <c r="CW180" s="2675"/>
      <c r="CX180" s="2675"/>
      <c r="CY180" s="2675"/>
      <c r="CZ180" s="2675"/>
      <c r="DA180" s="2675"/>
      <c r="DB180" s="2675"/>
      <c r="DC180" s="2675"/>
      <c r="DD180" s="2675"/>
      <c r="DE180" s="2675"/>
      <c r="DF180" s="2675"/>
      <c r="DG180" s="2675"/>
      <c r="DH180" s="2675"/>
      <c r="DI180" s="2675"/>
      <c r="DJ180" s="2675"/>
      <c r="DK180" s="2675"/>
      <c r="DL180" s="2675"/>
      <c r="DM180" s="2675"/>
      <c r="DN180" s="2675"/>
    </row>
    <row r="181" spans="1:119" ht="12.75" hidden="1" customHeight="1" x14ac:dyDescent="0.2">
      <c r="B181" s="2664"/>
      <c r="C181" s="2665"/>
      <c r="D181" s="2665"/>
      <c r="E181" s="2666"/>
      <c r="F181" s="2680" t="e">
        <f>CRONOGRAMA!#REF!</f>
        <v>#REF!</v>
      </c>
      <c r="G181" s="2681"/>
      <c r="H181" s="456" t="e">
        <f>CRONOGRAMA!#REF!</f>
        <v>#REF!</v>
      </c>
      <c r="I181" s="457">
        <f>FINANC!D12</f>
        <v>0</v>
      </c>
      <c r="J181" s="458">
        <v>0</v>
      </c>
      <c r="K181" s="459" t="e">
        <f>J181/I181</f>
        <v>#DIV/0!</v>
      </c>
      <c r="L181" s="460"/>
      <c r="M181" s="461"/>
      <c r="N181" s="462"/>
      <c r="O181" s="2682"/>
      <c r="P181" s="2683"/>
      <c r="Q181" s="2683"/>
      <c r="R181" s="2683"/>
      <c r="S181" s="2683"/>
      <c r="T181" s="2683"/>
      <c r="U181" s="2683"/>
      <c r="V181" s="2683"/>
      <c r="W181" s="2684"/>
      <c r="Y181" s="2680" t="e">
        <f>F181</f>
        <v>#REF!</v>
      </c>
      <c r="Z181" s="2681"/>
      <c r="AA181" s="456" t="e">
        <f>H181</f>
        <v>#REF!</v>
      </c>
      <c r="AB181" s="457">
        <f>I181</f>
        <v>0</v>
      </c>
      <c r="AC181" s="458">
        <v>50</v>
      </c>
      <c r="AD181" s="459" t="e">
        <f>AC181/AB181</f>
        <v>#DIV/0!</v>
      </c>
      <c r="AE181" s="460"/>
      <c r="AF181" s="461"/>
      <c r="AG181" s="462"/>
      <c r="AH181" s="2682"/>
      <c r="AI181" s="2683"/>
      <c r="AJ181" s="2683"/>
      <c r="AK181" s="2683"/>
      <c r="AL181" s="2683"/>
      <c r="AM181" s="2683"/>
      <c r="AN181" s="2683"/>
      <c r="AO181" s="2683"/>
      <c r="AP181" s="2684"/>
      <c r="AR181" s="2680" t="e">
        <f>Y181</f>
        <v>#REF!</v>
      </c>
      <c r="AS181" s="2681"/>
      <c r="AT181" s="456" t="e">
        <f>AA181</f>
        <v>#REF!</v>
      </c>
      <c r="AU181" s="457">
        <f>AB181</f>
        <v>0</v>
      </c>
      <c r="AV181" s="458">
        <v>50</v>
      </c>
      <c r="AW181" s="459" t="e">
        <f>AV181/AU181</f>
        <v>#DIV/0!</v>
      </c>
      <c r="AX181" s="460"/>
      <c r="AY181" s="461"/>
      <c r="AZ181" s="462"/>
      <c r="BA181" s="2682"/>
      <c r="BB181" s="2683"/>
      <c r="BC181" s="2683"/>
      <c r="BD181" s="2683"/>
      <c r="BE181" s="2683"/>
      <c r="BF181" s="2683"/>
      <c r="BG181" s="2683"/>
      <c r="BH181" s="2683"/>
      <c r="BI181" s="2684"/>
      <c r="BK181" s="2680" t="e">
        <f>AR181</f>
        <v>#REF!</v>
      </c>
      <c r="BL181" s="2681"/>
      <c r="BM181" s="456" t="e">
        <f>AT181</f>
        <v>#REF!</v>
      </c>
      <c r="BN181" s="457">
        <f>AU181</f>
        <v>0</v>
      </c>
      <c r="BO181" s="458">
        <v>50</v>
      </c>
      <c r="BP181" s="459" t="e">
        <f>BO181/BN181</f>
        <v>#DIV/0!</v>
      </c>
      <c r="BQ181" s="460"/>
      <c r="BR181" s="461"/>
      <c r="BS181" s="462"/>
      <c r="BT181" s="2682"/>
      <c r="BU181" s="2683"/>
      <c r="BV181" s="2683"/>
      <c r="BW181" s="2683"/>
      <c r="BX181" s="2683"/>
      <c r="BY181" s="2683"/>
      <c r="BZ181" s="2683"/>
      <c r="CA181" s="2683"/>
      <c r="CB181" s="2684"/>
      <c r="CD181" s="2670"/>
      <c r="CE181" s="2670"/>
      <c r="CF181" s="1142"/>
      <c r="CG181" s="1143"/>
      <c r="CH181" s="1144"/>
      <c r="CI181" s="1145"/>
      <c r="CJ181" s="1146"/>
      <c r="CK181" s="1146"/>
      <c r="CL181" s="1146"/>
      <c r="CM181" s="2671"/>
      <c r="CN181" s="2671"/>
      <c r="CO181" s="2671"/>
      <c r="CP181" s="2671"/>
      <c r="CQ181" s="2671"/>
      <c r="CR181" s="2671"/>
      <c r="CS181" s="2671"/>
      <c r="CT181" s="2671"/>
      <c r="CU181" s="2671"/>
      <c r="CW181" s="2670"/>
      <c r="CX181" s="2670"/>
      <c r="CY181" s="1142"/>
      <c r="CZ181" s="1143"/>
      <c r="DA181" s="1144"/>
      <c r="DB181" s="1145"/>
      <c r="DC181" s="1146"/>
      <c r="DD181" s="1146"/>
      <c r="DE181" s="1146"/>
      <c r="DF181" s="2671"/>
      <c r="DG181" s="2671"/>
      <c r="DH181" s="2671"/>
      <c r="DI181" s="2671"/>
      <c r="DJ181" s="2671"/>
      <c r="DK181" s="2671"/>
      <c r="DL181" s="2671"/>
      <c r="DM181" s="2671"/>
      <c r="DN181" s="2671"/>
    </row>
    <row r="182" spans="1:119" ht="12.75" hidden="1" customHeight="1" x14ac:dyDescent="0.2">
      <c r="B182" s="2664"/>
      <c r="C182" s="2665"/>
      <c r="D182" s="2665"/>
      <c r="E182" s="2666"/>
      <c r="F182" s="2680" t="e">
        <f>CRONOGRAMA!#REF!</f>
        <v>#REF!</v>
      </c>
      <c r="G182" s="2681"/>
      <c r="H182" s="456" t="e">
        <f>CRONOGRAMA!#REF!</f>
        <v>#REF!</v>
      </c>
      <c r="I182" s="457">
        <f>FINANC!D12</f>
        <v>0</v>
      </c>
      <c r="J182" s="458">
        <v>0</v>
      </c>
      <c r="K182" s="459" t="e">
        <f t="shared" ref="K182:K188" si="280">J182/I182</f>
        <v>#DIV/0!</v>
      </c>
      <c r="L182" s="460"/>
      <c r="M182" s="461"/>
      <c r="N182" s="462"/>
      <c r="O182" s="2682"/>
      <c r="P182" s="2683"/>
      <c r="Q182" s="2683"/>
      <c r="R182" s="2683"/>
      <c r="S182" s="2683"/>
      <c r="T182" s="2683"/>
      <c r="U182" s="2683"/>
      <c r="V182" s="2683"/>
      <c r="W182" s="2684"/>
      <c r="Y182" s="2680" t="e">
        <f t="shared" ref="Y182:Y188" si="281">F182</f>
        <v>#REF!</v>
      </c>
      <c r="Z182" s="2681"/>
      <c r="AA182" s="456" t="e">
        <f t="shared" ref="AA182:AA188" si="282">H182</f>
        <v>#REF!</v>
      </c>
      <c r="AB182" s="457">
        <f t="shared" ref="AB182:AB188" si="283">I182</f>
        <v>0</v>
      </c>
      <c r="AC182" s="458">
        <v>50</v>
      </c>
      <c r="AD182" s="459" t="e">
        <f t="shared" ref="AD182:AD188" si="284">AC182/AB182</f>
        <v>#DIV/0!</v>
      </c>
      <c r="AE182" s="460"/>
      <c r="AF182" s="461"/>
      <c r="AG182" s="462"/>
      <c r="AH182" s="2682"/>
      <c r="AI182" s="2683"/>
      <c r="AJ182" s="2683"/>
      <c r="AK182" s="2683"/>
      <c r="AL182" s="2683"/>
      <c r="AM182" s="2683"/>
      <c r="AN182" s="2683"/>
      <c r="AO182" s="2683"/>
      <c r="AP182" s="2684"/>
      <c r="AR182" s="2680" t="e">
        <f t="shared" ref="AR182:AR188" si="285">Y182</f>
        <v>#REF!</v>
      </c>
      <c r="AS182" s="2681"/>
      <c r="AT182" s="456" t="e">
        <f t="shared" ref="AT182:AT188" si="286">AA182</f>
        <v>#REF!</v>
      </c>
      <c r="AU182" s="457">
        <f t="shared" ref="AU182:AU188" si="287">AB182</f>
        <v>0</v>
      </c>
      <c r="AV182" s="458">
        <v>50</v>
      </c>
      <c r="AW182" s="459" t="e">
        <f t="shared" ref="AW182:AW188" si="288">AV182/AU182</f>
        <v>#DIV/0!</v>
      </c>
      <c r="AX182" s="460"/>
      <c r="AY182" s="461"/>
      <c r="AZ182" s="462"/>
      <c r="BA182" s="2682"/>
      <c r="BB182" s="2683"/>
      <c r="BC182" s="2683"/>
      <c r="BD182" s="2683"/>
      <c r="BE182" s="2683"/>
      <c r="BF182" s="2683"/>
      <c r="BG182" s="2683"/>
      <c r="BH182" s="2683"/>
      <c r="BI182" s="2684"/>
      <c r="BK182" s="2680" t="e">
        <f t="shared" ref="BK182:BK188" si="289">AR182</f>
        <v>#REF!</v>
      </c>
      <c r="BL182" s="2681"/>
      <c r="BM182" s="456" t="e">
        <f t="shared" ref="BM182:BM188" si="290">AT182</f>
        <v>#REF!</v>
      </c>
      <c r="BN182" s="457">
        <f t="shared" ref="BN182:BN188" si="291">AU182</f>
        <v>0</v>
      </c>
      <c r="BO182" s="458">
        <v>50</v>
      </c>
      <c r="BP182" s="459" t="e">
        <f t="shared" ref="BP182:BP188" si="292">BO182/BN182</f>
        <v>#DIV/0!</v>
      </c>
      <c r="BQ182" s="460"/>
      <c r="BR182" s="461"/>
      <c r="BS182" s="462"/>
      <c r="BT182" s="2682"/>
      <c r="BU182" s="2683"/>
      <c r="BV182" s="2683"/>
      <c r="BW182" s="2683"/>
      <c r="BX182" s="2683"/>
      <c r="BY182" s="2683"/>
      <c r="BZ182" s="2683"/>
      <c r="CA182" s="2683"/>
      <c r="CB182" s="2684"/>
      <c r="CD182" s="2670"/>
      <c r="CE182" s="2670"/>
      <c r="CF182" s="1142"/>
      <c r="CG182" s="1143"/>
      <c r="CH182" s="1144"/>
      <c r="CI182" s="1145"/>
      <c r="CJ182" s="1146"/>
      <c r="CK182" s="1146"/>
      <c r="CL182" s="1146"/>
      <c r="CM182" s="2671"/>
      <c r="CN182" s="2671"/>
      <c r="CO182" s="2671"/>
      <c r="CP182" s="2671"/>
      <c r="CQ182" s="2671"/>
      <c r="CR182" s="2671"/>
      <c r="CS182" s="2671"/>
      <c r="CT182" s="2671"/>
      <c r="CU182" s="2671"/>
      <c r="CW182" s="2670"/>
      <c r="CX182" s="2670"/>
      <c r="CY182" s="1142"/>
      <c r="CZ182" s="1143"/>
      <c r="DA182" s="1144"/>
      <c r="DB182" s="1145"/>
      <c r="DC182" s="1146"/>
      <c r="DD182" s="1146"/>
      <c r="DE182" s="1146"/>
      <c r="DF182" s="2671"/>
      <c r="DG182" s="2671"/>
      <c r="DH182" s="2671"/>
      <c r="DI182" s="2671"/>
      <c r="DJ182" s="2671"/>
      <c r="DK182" s="2671"/>
      <c r="DL182" s="2671"/>
      <c r="DM182" s="2671"/>
      <c r="DN182" s="2671"/>
    </row>
    <row r="183" spans="1:119" ht="12.75" hidden="1" customHeight="1" x14ac:dyDescent="0.2">
      <c r="B183" s="2664"/>
      <c r="C183" s="2665"/>
      <c r="D183" s="2665"/>
      <c r="E183" s="2666"/>
      <c r="F183" s="2680" t="e">
        <f>CRONOGRAMA!#REF!</f>
        <v>#REF!</v>
      </c>
      <c r="G183" s="2681"/>
      <c r="H183" s="456" t="e">
        <f>CRONOGRAMA!#REF!</f>
        <v>#REF!</v>
      </c>
      <c r="I183" s="457">
        <f>FINANC!D12</f>
        <v>0</v>
      </c>
      <c r="J183" s="458">
        <v>0</v>
      </c>
      <c r="K183" s="459" t="e">
        <f t="shared" si="280"/>
        <v>#DIV/0!</v>
      </c>
      <c r="L183" s="460"/>
      <c r="M183" s="461"/>
      <c r="N183" s="462"/>
      <c r="O183" s="2682"/>
      <c r="P183" s="2683"/>
      <c r="Q183" s="2683"/>
      <c r="R183" s="2683"/>
      <c r="S183" s="2683"/>
      <c r="T183" s="2683"/>
      <c r="U183" s="2683"/>
      <c r="V183" s="2683"/>
      <c r="W183" s="2684"/>
      <c r="Y183" s="2680" t="e">
        <f t="shared" si="281"/>
        <v>#REF!</v>
      </c>
      <c r="Z183" s="2681"/>
      <c r="AA183" s="456" t="e">
        <f t="shared" si="282"/>
        <v>#REF!</v>
      </c>
      <c r="AB183" s="457">
        <f t="shared" si="283"/>
        <v>0</v>
      </c>
      <c r="AC183" s="458">
        <v>50</v>
      </c>
      <c r="AD183" s="459" t="e">
        <f t="shared" si="284"/>
        <v>#DIV/0!</v>
      </c>
      <c r="AE183" s="460"/>
      <c r="AF183" s="461"/>
      <c r="AG183" s="462"/>
      <c r="AH183" s="2682"/>
      <c r="AI183" s="2683"/>
      <c r="AJ183" s="2683"/>
      <c r="AK183" s="2683"/>
      <c r="AL183" s="2683"/>
      <c r="AM183" s="2683"/>
      <c r="AN183" s="2683"/>
      <c r="AO183" s="2683"/>
      <c r="AP183" s="2684"/>
      <c r="AR183" s="2680" t="e">
        <f t="shared" si="285"/>
        <v>#REF!</v>
      </c>
      <c r="AS183" s="2681"/>
      <c r="AT183" s="456" t="e">
        <f t="shared" si="286"/>
        <v>#REF!</v>
      </c>
      <c r="AU183" s="457">
        <f t="shared" si="287"/>
        <v>0</v>
      </c>
      <c r="AV183" s="458">
        <v>50</v>
      </c>
      <c r="AW183" s="459" t="e">
        <f t="shared" si="288"/>
        <v>#DIV/0!</v>
      </c>
      <c r="AX183" s="460"/>
      <c r="AY183" s="461"/>
      <c r="AZ183" s="462"/>
      <c r="BA183" s="2682"/>
      <c r="BB183" s="2683"/>
      <c r="BC183" s="2683"/>
      <c r="BD183" s="2683"/>
      <c r="BE183" s="2683"/>
      <c r="BF183" s="2683"/>
      <c r="BG183" s="2683"/>
      <c r="BH183" s="2683"/>
      <c r="BI183" s="2684"/>
      <c r="BK183" s="2680" t="e">
        <f t="shared" si="289"/>
        <v>#REF!</v>
      </c>
      <c r="BL183" s="2681"/>
      <c r="BM183" s="456" t="e">
        <f t="shared" si="290"/>
        <v>#REF!</v>
      </c>
      <c r="BN183" s="457">
        <f t="shared" si="291"/>
        <v>0</v>
      </c>
      <c r="BO183" s="458">
        <v>50</v>
      </c>
      <c r="BP183" s="459" t="e">
        <f t="shared" si="292"/>
        <v>#DIV/0!</v>
      </c>
      <c r="BQ183" s="460"/>
      <c r="BR183" s="461"/>
      <c r="BS183" s="462"/>
      <c r="BT183" s="2682"/>
      <c r="BU183" s="2683"/>
      <c r="BV183" s="2683"/>
      <c r="BW183" s="2683"/>
      <c r="BX183" s="2683"/>
      <c r="BY183" s="2683"/>
      <c r="BZ183" s="2683"/>
      <c r="CA183" s="2683"/>
      <c r="CB183" s="2684"/>
      <c r="CD183" s="2670"/>
      <c r="CE183" s="2670"/>
      <c r="CF183" s="1142"/>
      <c r="CG183" s="1143"/>
      <c r="CH183" s="1144"/>
      <c r="CI183" s="1145"/>
      <c r="CJ183" s="1146"/>
      <c r="CK183" s="1146"/>
      <c r="CL183" s="1146"/>
      <c r="CM183" s="2671"/>
      <c r="CN183" s="2671"/>
      <c r="CO183" s="2671"/>
      <c r="CP183" s="2671"/>
      <c r="CQ183" s="2671"/>
      <c r="CR183" s="2671"/>
      <c r="CS183" s="2671"/>
      <c r="CT183" s="2671"/>
      <c r="CU183" s="2671"/>
      <c r="CW183" s="2670"/>
      <c r="CX183" s="2670"/>
      <c r="CY183" s="1142"/>
      <c r="CZ183" s="1143"/>
      <c r="DA183" s="1144"/>
      <c r="DB183" s="1145"/>
      <c r="DC183" s="1146"/>
      <c r="DD183" s="1146"/>
      <c r="DE183" s="1146"/>
      <c r="DF183" s="2671"/>
      <c r="DG183" s="2671"/>
      <c r="DH183" s="2671"/>
      <c r="DI183" s="2671"/>
      <c r="DJ183" s="2671"/>
      <c r="DK183" s="2671"/>
      <c r="DL183" s="2671"/>
      <c r="DM183" s="2671"/>
      <c r="DN183" s="2671"/>
    </row>
    <row r="184" spans="1:119" ht="12.75" hidden="1" customHeight="1" x14ac:dyDescent="0.2">
      <c r="B184" s="2664"/>
      <c r="C184" s="2665"/>
      <c r="D184" s="2665"/>
      <c r="E184" s="2666"/>
      <c r="F184" s="2680" t="e">
        <f>CRONOGRAMA!#REF!</f>
        <v>#REF!</v>
      </c>
      <c r="G184" s="2681"/>
      <c r="H184" s="456"/>
      <c r="I184" s="457"/>
      <c r="J184" s="458"/>
      <c r="K184" s="459" t="e">
        <f t="shared" si="280"/>
        <v>#DIV/0!</v>
      </c>
      <c r="L184" s="460"/>
      <c r="M184" s="461"/>
      <c r="N184" s="462"/>
      <c r="O184" s="2682"/>
      <c r="P184" s="2683"/>
      <c r="Q184" s="2683"/>
      <c r="R184" s="2683"/>
      <c r="S184" s="2683"/>
      <c r="T184" s="2683"/>
      <c r="U184" s="2683"/>
      <c r="V184" s="2683"/>
      <c r="W184" s="2684"/>
      <c r="Y184" s="2680" t="e">
        <f t="shared" si="281"/>
        <v>#REF!</v>
      </c>
      <c r="Z184" s="2681"/>
      <c r="AA184" s="456">
        <f t="shared" si="282"/>
        <v>0</v>
      </c>
      <c r="AB184" s="457">
        <f t="shared" si="283"/>
        <v>0</v>
      </c>
      <c r="AC184" s="458"/>
      <c r="AD184" s="459" t="e">
        <f t="shared" si="284"/>
        <v>#DIV/0!</v>
      </c>
      <c r="AE184" s="460"/>
      <c r="AF184" s="461"/>
      <c r="AG184" s="462"/>
      <c r="AH184" s="2682"/>
      <c r="AI184" s="2683"/>
      <c r="AJ184" s="2683"/>
      <c r="AK184" s="2683"/>
      <c r="AL184" s="2683"/>
      <c r="AM184" s="2683"/>
      <c r="AN184" s="2683"/>
      <c r="AO184" s="2683"/>
      <c r="AP184" s="2684"/>
      <c r="AR184" s="2680" t="e">
        <f t="shared" si="285"/>
        <v>#REF!</v>
      </c>
      <c r="AS184" s="2681"/>
      <c r="AT184" s="456">
        <f t="shared" si="286"/>
        <v>0</v>
      </c>
      <c r="AU184" s="457">
        <f t="shared" si="287"/>
        <v>0</v>
      </c>
      <c r="AV184" s="458"/>
      <c r="AW184" s="459" t="e">
        <f t="shared" si="288"/>
        <v>#DIV/0!</v>
      </c>
      <c r="AX184" s="460"/>
      <c r="AY184" s="461"/>
      <c r="AZ184" s="462"/>
      <c r="BA184" s="2682"/>
      <c r="BB184" s="2683"/>
      <c r="BC184" s="2683"/>
      <c r="BD184" s="2683"/>
      <c r="BE184" s="2683"/>
      <c r="BF184" s="2683"/>
      <c r="BG184" s="2683"/>
      <c r="BH184" s="2683"/>
      <c r="BI184" s="2684"/>
      <c r="BK184" s="2680" t="e">
        <f t="shared" si="289"/>
        <v>#REF!</v>
      </c>
      <c r="BL184" s="2681"/>
      <c r="BM184" s="456">
        <f t="shared" si="290"/>
        <v>0</v>
      </c>
      <c r="BN184" s="457">
        <f t="shared" si="291"/>
        <v>0</v>
      </c>
      <c r="BO184" s="458"/>
      <c r="BP184" s="459" t="e">
        <f t="shared" si="292"/>
        <v>#DIV/0!</v>
      </c>
      <c r="BQ184" s="460"/>
      <c r="BR184" s="461"/>
      <c r="BS184" s="462"/>
      <c r="BT184" s="2682"/>
      <c r="BU184" s="2683"/>
      <c r="BV184" s="2683"/>
      <c r="BW184" s="2683"/>
      <c r="BX184" s="2683"/>
      <c r="BY184" s="2683"/>
      <c r="BZ184" s="2683"/>
      <c r="CA184" s="2683"/>
      <c r="CB184" s="2684"/>
      <c r="CD184" s="2670"/>
      <c r="CE184" s="2670"/>
      <c r="CF184" s="1142"/>
      <c r="CG184" s="1143"/>
      <c r="CH184" s="1144"/>
      <c r="CI184" s="1145"/>
      <c r="CJ184" s="1146"/>
      <c r="CK184" s="1146"/>
      <c r="CL184" s="1146"/>
      <c r="CM184" s="2671"/>
      <c r="CN184" s="2671"/>
      <c r="CO184" s="2671"/>
      <c r="CP184" s="2671"/>
      <c r="CQ184" s="2671"/>
      <c r="CR184" s="2671"/>
      <c r="CS184" s="2671"/>
      <c r="CT184" s="2671"/>
      <c r="CU184" s="2671"/>
      <c r="CW184" s="2670"/>
      <c r="CX184" s="2670"/>
      <c r="CY184" s="1142"/>
      <c r="CZ184" s="1143"/>
      <c r="DA184" s="1144"/>
      <c r="DB184" s="1145"/>
      <c r="DC184" s="1146"/>
      <c r="DD184" s="1146"/>
      <c r="DE184" s="1146"/>
      <c r="DF184" s="2671"/>
      <c r="DG184" s="2671"/>
      <c r="DH184" s="2671"/>
      <c r="DI184" s="2671"/>
      <c r="DJ184" s="2671"/>
      <c r="DK184" s="2671"/>
      <c r="DL184" s="2671"/>
      <c r="DM184" s="2671"/>
      <c r="DN184" s="2671"/>
    </row>
    <row r="185" spans="1:119" ht="12.75" hidden="1" customHeight="1" x14ac:dyDescent="0.2">
      <c r="B185" s="2664"/>
      <c r="C185" s="2665"/>
      <c r="D185" s="2665"/>
      <c r="E185" s="2666"/>
      <c r="F185" s="2680" t="e">
        <f>CRONOGRAMA!#REF!</f>
        <v>#REF!</v>
      </c>
      <c r="G185" s="2681"/>
      <c r="H185" s="456" t="e">
        <f>CRONOGRAMA!#REF!</f>
        <v>#REF!</v>
      </c>
      <c r="I185" s="987" t="e">
        <f>CRONOGRAMA!#REF!/SEGUIMIENTO!I181</f>
        <v>#REF!</v>
      </c>
      <c r="J185" s="986">
        <v>0</v>
      </c>
      <c r="K185" s="459" t="e">
        <f t="shared" si="280"/>
        <v>#REF!</v>
      </c>
      <c r="L185" s="460"/>
      <c r="M185" s="461"/>
      <c r="N185" s="462"/>
      <c r="O185" s="2682"/>
      <c r="P185" s="2683"/>
      <c r="Q185" s="2683"/>
      <c r="R185" s="2683"/>
      <c r="S185" s="2683"/>
      <c r="T185" s="2683"/>
      <c r="U185" s="2683"/>
      <c r="V185" s="2683"/>
      <c r="W185" s="2684"/>
      <c r="Y185" s="2680" t="e">
        <f t="shared" si="281"/>
        <v>#REF!</v>
      </c>
      <c r="Z185" s="2681"/>
      <c r="AA185" s="456" t="e">
        <f t="shared" si="282"/>
        <v>#REF!</v>
      </c>
      <c r="AB185" s="987" t="e">
        <f t="shared" si="283"/>
        <v>#REF!</v>
      </c>
      <c r="AC185" s="986" t="e">
        <f>+AB185*AD181</f>
        <v>#REF!</v>
      </c>
      <c r="AD185" s="459" t="e">
        <f t="shared" si="284"/>
        <v>#REF!</v>
      </c>
      <c r="AE185" s="460"/>
      <c r="AF185" s="461"/>
      <c r="AG185" s="462"/>
      <c r="AH185" s="2682"/>
      <c r="AI185" s="2683"/>
      <c r="AJ185" s="2683"/>
      <c r="AK185" s="2683"/>
      <c r="AL185" s="2683"/>
      <c r="AM185" s="2683"/>
      <c r="AN185" s="2683"/>
      <c r="AO185" s="2683"/>
      <c r="AP185" s="2684"/>
      <c r="AR185" s="2680" t="e">
        <f t="shared" si="285"/>
        <v>#REF!</v>
      </c>
      <c r="AS185" s="2681"/>
      <c r="AT185" s="456" t="e">
        <f t="shared" si="286"/>
        <v>#REF!</v>
      </c>
      <c r="AU185" s="987" t="e">
        <f t="shared" si="287"/>
        <v>#REF!</v>
      </c>
      <c r="AV185" s="986" t="e">
        <f>+AU185*AW181</f>
        <v>#REF!</v>
      </c>
      <c r="AW185" s="459" t="e">
        <f t="shared" si="288"/>
        <v>#REF!</v>
      </c>
      <c r="AX185" s="460"/>
      <c r="AY185" s="461"/>
      <c r="AZ185" s="462"/>
      <c r="BA185" s="2682"/>
      <c r="BB185" s="2683"/>
      <c r="BC185" s="2683"/>
      <c r="BD185" s="2683"/>
      <c r="BE185" s="2683"/>
      <c r="BF185" s="2683"/>
      <c r="BG185" s="2683"/>
      <c r="BH185" s="2683"/>
      <c r="BI185" s="2684"/>
      <c r="BK185" s="2680" t="e">
        <f t="shared" si="289"/>
        <v>#REF!</v>
      </c>
      <c r="BL185" s="2681"/>
      <c r="BM185" s="456" t="e">
        <f t="shared" si="290"/>
        <v>#REF!</v>
      </c>
      <c r="BN185" s="987" t="e">
        <f t="shared" si="291"/>
        <v>#REF!</v>
      </c>
      <c r="BO185" s="986" t="e">
        <f>+BN185*BP181</f>
        <v>#REF!</v>
      </c>
      <c r="BP185" s="459" t="e">
        <f t="shared" si="292"/>
        <v>#REF!</v>
      </c>
      <c r="BQ185" s="460"/>
      <c r="BR185" s="461"/>
      <c r="BS185" s="462"/>
      <c r="BT185" s="2682"/>
      <c r="BU185" s="2683"/>
      <c r="BV185" s="2683"/>
      <c r="BW185" s="2683"/>
      <c r="BX185" s="2683"/>
      <c r="BY185" s="2683"/>
      <c r="BZ185" s="2683"/>
      <c r="CA185" s="2683"/>
      <c r="CB185" s="2684"/>
      <c r="CD185" s="2670"/>
      <c r="CE185" s="2670"/>
      <c r="CF185" s="1142"/>
      <c r="CG185" s="1143"/>
      <c r="CH185" s="1144"/>
      <c r="CI185" s="1145"/>
      <c r="CJ185" s="1146"/>
      <c r="CK185" s="1146"/>
      <c r="CL185" s="1146"/>
      <c r="CM185" s="2671"/>
      <c r="CN185" s="2671"/>
      <c r="CO185" s="2671"/>
      <c r="CP185" s="2671"/>
      <c r="CQ185" s="2671"/>
      <c r="CR185" s="2671"/>
      <c r="CS185" s="2671"/>
      <c r="CT185" s="2671"/>
      <c r="CU185" s="2671"/>
      <c r="CW185" s="2670"/>
      <c r="CX185" s="2670"/>
      <c r="CY185" s="1142"/>
      <c r="CZ185" s="1143"/>
      <c r="DA185" s="1144"/>
      <c r="DB185" s="1145"/>
      <c r="DC185" s="1146"/>
      <c r="DD185" s="1146"/>
      <c r="DE185" s="1146"/>
      <c r="DF185" s="2671"/>
      <c r="DG185" s="2671"/>
      <c r="DH185" s="2671"/>
      <c r="DI185" s="2671"/>
      <c r="DJ185" s="2671"/>
      <c r="DK185" s="2671"/>
      <c r="DL185" s="2671"/>
      <c r="DM185" s="2671"/>
      <c r="DN185" s="2671"/>
    </row>
    <row r="186" spans="1:119" ht="12.75" hidden="1" customHeight="1" x14ac:dyDescent="0.2">
      <c r="B186" s="2664"/>
      <c r="C186" s="2665"/>
      <c r="D186" s="2665"/>
      <c r="E186" s="2666"/>
      <c r="F186" s="2680" t="e">
        <f>CRONOGRAMA!#REF!</f>
        <v>#REF!</v>
      </c>
      <c r="G186" s="2681"/>
      <c r="H186" s="456" t="e">
        <f>CRONOGRAMA!#REF!</f>
        <v>#REF!</v>
      </c>
      <c r="I186" s="987" t="e">
        <f>CRONOGRAMA!#REF!/SEGUIMIENTO!I182</f>
        <v>#REF!</v>
      </c>
      <c r="J186" s="986">
        <v>0</v>
      </c>
      <c r="K186" s="459" t="e">
        <f t="shared" si="280"/>
        <v>#REF!</v>
      </c>
      <c r="L186" s="460"/>
      <c r="M186" s="461"/>
      <c r="N186" s="462"/>
      <c r="O186" s="2682"/>
      <c r="P186" s="2683"/>
      <c r="Q186" s="2683"/>
      <c r="R186" s="2683"/>
      <c r="S186" s="2683"/>
      <c r="T186" s="2683"/>
      <c r="U186" s="2683"/>
      <c r="V186" s="2683"/>
      <c r="W186" s="2684"/>
      <c r="Y186" s="2680" t="e">
        <f t="shared" si="281"/>
        <v>#REF!</v>
      </c>
      <c r="Z186" s="2681"/>
      <c r="AA186" s="456" t="e">
        <f t="shared" si="282"/>
        <v>#REF!</v>
      </c>
      <c r="AB186" s="987" t="e">
        <f t="shared" si="283"/>
        <v>#REF!</v>
      </c>
      <c r="AC186" s="986" t="e">
        <f>+AB186</f>
        <v>#REF!</v>
      </c>
      <c r="AD186" s="459" t="e">
        <f t="shared" si="284"/>
        <v>#REF!</v>
      </c>
      <c r="AE186" s="460"/>
      <c r="AF186" s="461"/>
      <c r="AG186" s="462"/>
      <c r="AH186" s="2682"/>
      <c r="AI186" s="2683"/>
      <c r="AJ186" s="2683"/>
      <c r="AK186" s="2683"/>
      <c r="AL186" s="2683"/>
      <c r="AM186" s="2683"/>
      <c r="AN186" s="2683"/>
      <c r="AO186" s="2683"/>
      <c r="AP186" s="2684"/>
      <c r="AR186" s="2680" t="e">
        <f t="shared" si="285"/>
        <v>#REF!</v>
      </c>
      <c r="AS186" s="2681"/>
      <c r="AT186" s="456" t="e">
        <f t="shared" si="286"/>
        <v>#REF!</v>
      </c>
      <c r="AU186" s="987" t="e">
        <f t="shared" si="287"/>
        <v>#REF!</v>
      </c>
      <c r="AV186" s="986" t="e">
        <f>+AU186</f>
        <v>#REF!</v>
      </c>
      <c r="AW186" s="459" t="e">
        <f t="shared" si="288"/>
        <v>#REF!</v>
      </c>
      <c r="AX186" s="460"/>
      <c r="AY186" s="461"/>
      <c r="AZ186" s="462"/>
      <c r="BA186" s="2682"/>
      <c r="BB186" s="2683"/>
      <c r="BC186" s="2683"/>
      <c r="BD186" s="2683"/>
      <c r="BE186" s="2683"/>
      <c r="BF186" s="2683"/>
      <c r="BG186" s="2683"/>
      <c r="BH186" s="2683"/>
      <c r="BI186" s="2684"/>
      <c r="BK186" s="2680" t="e">
        <f t="shared" si="289"/>
        <v>#REF!</v>
      </c>
      <c r="BL186" s="2681"/>
      <c r="BM186" s="456" t="e">
        <f t="shared" si="290"/>
        <v>#REF!</v>
      </c>
      <c r="BN186" s="987" t="e">
        <f t="shared" si="291"/>
        <v>#REF!</v>
      </c>
      <c r="BO186" s="986" t="e">
        <f>+BN186</f>
        <v>#REF!</v>
      </c>
      <c r="BP186" s="459" t="e">
        <f t="shared" si="292"/>
        <v>#REF!</v>
      </c>
      <c r="BQ186" s="460"/>
      <c r="BR186" s="461"/>
      <c r="BS186" s="462"/>
      <c r="BT186" s="2682"/>
      <c r="BU186" s="2683"/>
      <c r="BV186" s="2683"/>
      <c r="BW186" s="2683"/>
      <c r="BX186" s="2683"/>
      <c r="BY186" s="2683"/>
      <c r="BZ186" s="2683"/>
      <c r="CA186" s="2683"/>
      <c r="CB186" s="2684"/>
      <c r="CD186" s="2670"/>
      <c r="CE186" s="2670"/>
      <c r="CF186" s="1142"/>
      <c r="CG186" s="1143"/>
      <c r="CH186" s="1144"/>
      <c r="CI186" s="1145"/>
      <c r="CJ186" s="1146"/>
      <c r="CK186" s="1146"/>
      <c r="CL186" s="1146"/>
      <c r="CM186" s="2671"/>
      <c r="CN186" s="2671"/>
      <c r="CO186" s="2671"/>
      <c r="CP186" s="2671"/>
      <c r="CQ186" s="2671"/>
      <c r="CR186" s="2671"/>
      <c r="CS186" s="2671"/>
      <c r="CT186" s="2671"/>
      <c r="CU186" s="2671"/>
      <c r="CW186" s="2670"/>
      <c r="CX186" s="2670"/>
      <c r="CY186" s="1142"/>
      <c r="CZ186" s="1143"/>
      <c r="DA186" s="1144"/>
      <c r="DB186" s="1145"/>
      <c r="DC186" s="1146"/>
      <c r="DD186" s="1146"/>
      <c r="DE186" s="1146"/>
      <c r="DF186" s="2671"/>
      <c r="DG186" s="2671"/>
      <c r="DH186" s="2671"/>
      <c r="DI186" s="2671"/>
      <c r="DJ186" s="2671"/>
      <c r="DK186" s="2671"/>
      <c r="DL186" s="2671"/>
      <c r="DM186" s="2671"/>
      <c r="DN186" s="2671"/>
    </row>
    <row r="187" spans="1:119" ht="12.75" hidden="1" customHeight="1" x14ac:dyDescent="0.2">
      <c r="B187" s="2664"/>
      <c r="C187" s="2665"/>
      <c r="D187" s="2665"/>
      <c r="E187" s="2666"/>
      <c r="F187" s="2680" t="e">
        <f>CRONOGRAMA!#REF!</f>
        <v>#REF!</v>
      </c>
      <c r="G187" s="2681"/>
      <c r="H187" s="456" t="e">
        <f>CRONOGRAMA!#REF!</f>
        <v>#REF!</v>
      </c>
      <c r="I187" s="987" t="e">
        <f>CRONOGRAMA!#REF!/SEGUIMIENTO!I183</f>
        <v>#REF!</v>
      </c>
      <c r="J187" s="986">
        <v>0</v>
      </c>
      <c r="K187" s="459" t="e">
        <f t="shared" si="280"/>
        <v>#REF!</v>
      </c>
      <c r="L187" s="460"/>
      <c r="M187" s="461"/>
      <c r="N187" s="462"/>
      <c r="O187" s="2682"/>
      <c r="P187" s="2683"/>
      <c r="Q187" s="2683"/>
      <c r="R187" s="2683"/>
      <c r="S187" s="2683"/>
      <c r="T187" s="2683"/>
      <c r="U187" s="2683"/>
      <c r="V187" s="2683"/>
      <c r="W187" s="2684"/>
      <c r="Y187" s="2680" t="e">
        <f t="shared" si="281"/>
        <v>#REF!</v>
      </c>
      <c r="Z187" s="2681"/>
      <c r="AA187" s="456" t="e">
        <f t="shared" si="282"/>
        <v>#REF!</v>
      </c>
      <c r="AB187" s="987" t="e">
        <f t="shared" si="283"/>
        <v>#REF!</v>
      </c>
      <c r="AC187" s="986">
        <v>1</v>
      </c>
      <c r="AD187" s="459" t="e">
        <f t="shared" si="284"/>
        <v>#REF!</v>
      </c>
      <c r="AE187" s="460"/>
      <c r="AF187" s="461"/>
      <c r="AG187" s="462"/>
      <c r="AH187" s="2682"/>
      <c r="AI187" s="2683"/>
      <c r="AJ187" s="2683"/>
      <c r="AK187" s="2683"/>
      <c r="AL187" s="2683"/>
      <c r="AM187" s="2683"/>
      <c r="AN187" s="2683"/>
      <c r="AO187" s="2683"/>
      <c r="AP187" s="2684"/>
      <c r="AR187" s="2680" t="e">
        <f t="shared" si="285"/>
        <v>#REF!</v>
      </c>
      <c r="AS187" s="2681"/>
      <c r="AT187" s="456" t="e">
        <f t="shared" si="286"/>
        <v>#REF!</v>
      </c>
      <c r="AU187" s="987" t="e">
        <f t="shared" si="287"/>
        <v>#REF!</v>
      </c>
      <c r="AV187" s="986">
        <v>1</v>
      </c>
      <c r="AW187" s="459" t="e">
        <f t="shared" si="288"/>
        <v>#REF!</v>
      </c>
      <c r="AX187" s="460"/>
      <c r="AY187" s="461"/>
      <c r="AZ187" s="462"/>
      <c r="BA187" s="2682"/>
      <c r="BB187" s="2683"/>
      <c r="BC187" s="2683"/>
      <c r="BD187" s="2683"/>
      <c r="BE187" s="2683"/>
      <c r="BF187" s="2683"/>
      <c r="BG187" s="2683"/>
      <c r="BH187" s="2683"/>
      <c r="BI187" s="2684"/>
      <c r="BK187" s="2680" t="e">
        <f t="shared" si="289"/>
        <v>#REF!</v>
      </c>
      <c r="BL187" s="2681"/>
      <c r="BM187" s="456" t="e">
        <f t="shared" si="290"/>
        <v>#REF!</v>
      </c>
      <c r="BN187" s="987" t="e">
        <f t="shared" si="291"/>
        <v>#REF!</v>
      </c>
      <c r="BO187" s="986">
        <v>1</v>
      </c>
      <c r="BP187" s="459" t="e">
        <f t="shared" si="292"/>
        <v>#REF!</v>
      </c>
      <c r="BQ187" s="460"/>
      <c r="BR187" s="461"/>
      <c r="BS187" s="462"/>
      <c r="BT187" s="2682"/>
      <c r="BU187" s="2683"/>
      <c r="BV187" s="2683"/>
      <c r="BW187" s="2683"/>
      <c r="BX187" s="2683"/>
      <c r="BY187" s="2683"/>
      <c r="BZ187" s="2683"/>
      <c r="CA187" s="2683"/>
      <c r="CB187" s="2684"/>
      <c r="CD187" s="2670"/>
      <c r="CE187" s="2670"/>
      <c r="CF187" s="1142"/>
      <c r="CG187" s="1143"/>
      <c r="CH187" s="1144"/>
      <c r="CI187" s="1145"/>
      <c r="CJ187" s="1146"/>
      <c r="CK187" s="1146"/>
      <c r="CL187" s="1146"/>
      <c r="CM187" s="2671"/>
      <c r="CN187" s="2671"/>
      <c r="CO187" s="2671"/>
      <c r="CP187" s="2671"/>
      <c r="CQ187" s="2671"/>
      <c r="CR187" s="2671"/>
      <c r="CS187" s="2671"/>
      <c r="CT187" s="2671"/>
      <c r="CU187" s="2671"/>
      <c r="CW187" s="2670"/>
      <c r="CX187" s="2670"/>
      <c r="CY187" s="1142"/>
      <c r="CZ187" s="1143"/>
      <c r="DA187" s="1144"/>
      <c r="DB187" s="1145"/>
      <c r="DC187" s="1146"/>
      <c r="DD187" s="1146"/>
      <c r="DE187" s="1146"/>
      <c r="DF187" s="2671"/>
      <c r="DG187" s="2671"/>
      <c r="DH187" s="2671"/>
      <c r="DI187" s="2671"/>
      <c r="DJ187" s="2671"/>
      <c r="DK187" s="2671"/>
      <c r="DL187" s="2671"/>
      <c r="DM187" s="2671"/>
      <c r="DN187" s="2671"/>
    </row>
    <row r="188" spans="1:119" ht="12.75" hidden="1" customHeight="1" thickBot="1" x14ac:dyDescent="0.25">
      <c r="B188" s="2664"/>
      <c r="C188" s="2665"/>
      <c r="D188" s="2665"/>
      <c r="E188" s="2666"/>
      <c r="F188" s="2685" t="e">
        <f>CRONOGRAMA!#REF!</f>
        <v>#REF!</v>
      </c>
      <c r="G188" s="2686"/>
      <c r="H188" s="456" t="e">
        <f>CRONOGRAMA!#REF!</f>
        <v>#REF!</v>
      </c>
      <c r="I188" s="988" t="e">
        <f>CRONOGRAMA!#REF!/I181</f>
        <v>#REF!</v>
      </c>
      <c r="J188" s="986">
        <v>0</v>
      </c>
      <c r="K188" s="876" t="e">
        <f t="shared" si="280"/>
        <v>#REF!</v>
      </c>
      <c r="L188" s="625"/>
      <c r="M188" s="626"/>
      <c r="N188" s="627"/>
      <c r="O188" s="2687"/>
      <c r="P188" s="2688"/>
      <c r="Q188" s="2688"/>
      <c r="R188" s="2688"/>
      <c r="S188" s="2688"/>
      <c r="T188" s="2688"/>
      <c r="U188" s="2688"/>
      <c r="V188" s="2688"/>
      <c r="W188" s="2689"/>
      <c r="Y188" s="2685" t="e">
        <f t="shared" si="281"/>
        <v>#REF!</v>
      </c>
      <c r="Z188" s="2686"/>
      <c r="AA188" s="456" t="e">
        <f t="shared" si="282"/>
        <v>#REF!</v>
      </c>
      <c r="AB188" s="988" t="e">
        <f t="shared" si="283"/>
        <v>#REF!</v>
      </c>
      <c r="AC188" s="986">
        <v>4000</v>
      </c>
      <c r="AD188" s="876" t="e">
        <f t="shared" si="284"/>
        <v>#REF!</v>
      </c>
      <c r="AE188" s="625"/>
      <c r="AF188" s="626"/>
      <c r="AG188" s="627"/>
      <c r="AH188" s="2687"/>
      <c r="AI188" s="2688"/>
      <c r="AJ188" s="2688"/>
      <c r="AK188" s="2688"/>
      <c r="AL188" s="2688"/>
      <c r="AM188" s="2688"/>
      <c r="AN188" s="2688"/>
      <c r="AO188" s="2688"/>
      <c r="AP188" s="2689"/>
      <c r="AR188" s="2685" t="e">
        <f t="shared" si="285"/>
        <v>#REF!</v>
      </c>
      <c r="AS188" s="2686"/>
      <c r="AT188" s="456" t="e">
        <f t="shared" si="286"/>
        <v>#REF!</v>
      </c>
      <c r="AU188" s="988" t="e">
        <f t="shared" si="287"/>
        <v>#REF!</v>
      </c>
      <c r="AV188" s="986">
        <v>4000</v>
      </c>
      <c r="AW188" s="876" t="e">
        <f t="shared" si="288"/>
        <v>#REF!</v>
      </c>
      <c r="AX188" s="625"/>
      <c r="AY188" s="626"/>
      <c r="AZ188" s="627"/>
      <c r="BA188" s="2687"/>
      <c r="BB188" s="2688"/>
      <c r="BC188" s="2688"/>
      <c r="BD188" s="2688"/>
      <c r="BE188" s="2688"/>
      <c r="BF188" s="2688"/>
      <c r="BG188" s="2688"/>
      <c r="BH188" s="2688"/>
      <c r="BI188" s="2689"/>
      <c r="BK188" s="2685" t="e">
        <f t="shared" si="289"/>
        <v>#REF!</v>
      </c>
      <c r="BL188" s="2686"/>
      <c r="BM188" s="456" t="e">
        <f t="shared" si="290"/>
        <v>#REF!</v>
      </c>
      <c r="BN188" s="988" t="e">
        <f t="shared" si="291"/>
        <v>#REF!</v>
      </c>
      <c r="BO188" s="986">
        <v>4000</v>
      </c>
      <c r="BP188" s="876" t="e">
        <f t="shared" si="292"/>
        <v>#REF!</v>
      </c>
      <c r="BQ188" s="625"/>
      <c r="BR188" s="626"/>
      <c r="BS188" s="627"/>
      <c r="BT188" s="2687"/>
      <c r="BU188" s="2688"/>
      <c r="BV188" s="2688"/>
      <c r="BW188" s="2688"/>
      <c r="BX188" s="2688"/>
      <c r="BY188" s="2688"/>
      <c r="BZ188" s="2688"/>
      <c r="CA188" s="2688"/>
      <c r="CB188" s="2689"/>
      <c r="CD188" s="2670"/>
      <c r="CE188" s="2670"/>
      <c r="CF188" s="1142"/>
      <c r="CG188" s="1143"/>
      <c r="CH188" s="1144"/>
      <c r="CI188" s="1150"/>
      <c r="CJ188" s="1146"/>
      <c r="CK188" s="1146"/>
      <c r="CL188" s="1146"/>
      <c r="CM188" s="2671"/>
      <c r="CN188" s="2671"/>
      <c r="CO188" s="2671"/>
      <c r="CP188" s="2671"/>
      <c r="CQ188" s="2671"/>
      <c r="CR188" s="2671"/>
      <c r="CS188" s="2671"/>
      <c r="CT188" s="2671"/>
      <c r="CU188" s="2671"/>
      <c r="CW188" s="2670"/>
      <c r="CX188" s="2670"/>
      <c r="CY188" s="1142"/>
      <c r="CZ188" s="1143"/>
      <c r="DA188" s="1144"/>
      <c r="DB188" s="1150"/>
      <c r="DC188" s="1146"/>
      <c r="DD188" s="1146"/>
      <c r="DE188" s="1146"/>
      <c r="DF188" s="2671"/>
      <c r="DG188" s="2671"/>
      <c r="DH188" s="2671"/>
      <c r="DI188" s="2671"/>
      <c r="DJ188" s="2671"/>
      <c r="DK188" s="2671"/>
      <c r="DL188" s="2671"/>
      <c r="DM188" s="2671"/>
      <c r="DN188" s="2671"/>
    </row>
    <row r="189" spans="1:119" ht="27.75" hidden="1" customHeight="1" thickTop="1" thickBot="1" x14ac:dyDescent="0.25">
      <c r="B189" s="2667"/>
      <c r="C189" s="2668"/>
      <c r="D189" s="2668"/>
      <c r="E189" s="2669"/>
      <c r="F189" s="2697" t="s">
        <v>1169</v>
      </c>
      <c r="G189" s="2698"/>
      <c r="H189" s="2699" t="str">
        <f>F180</f>
        <v>Plantación de Material Vegetal en sistema tradicional</v>
      </c>
      <c r="I189" s="2699"/>
      <c r="J189" s="2699"/>
      <c r="K189" s="2700"/>
      <c r="L189" s="463" t="e">
        <f>K257/N257</f>
        <v>#DIV/0!</v>
      </c>
      <c r="M189" s="463" t="e">
        <f>L257/N257</f>
        <v>#DIV/0!</v>
      </c>
      <c r="N189" s="463" t="e">
        <f>M257/N257</f>
        <v>#DIV/0!</v>
      </c>
      <c r="O189" s="2708"/>
      <c r="P189" s="2709"/>
      <c r="Q189" s="2709"/>
      <c r="R189" s="2709"/>
      <c r="S189" s="2709"/>
      <c r="T189" s="2709"/>
      <c r="U189" s="2709"/>
      <c r="V189" s="2709"/>
      <c r="W189" s="2710"/>
      <c r="Y189" s="2697" t="s">
        <v>1169</v>
      </c>
      <c r="Z189" s="2698"/>
      <c r="AA189" s="2699" t="str">
        <f>Y180</f>
        <v>Plantación de Material Vegetal en sistema tradicional</v>
      </c>
      <c r="AB189" s="2699"/>
      <c r="AC189" s="2699"/>
      <c r="AD189" s="2700"/>
      <c r="AE189" s="463" t="e">
        <f>AD257/AG257</f>
        <v>#DIV/0!</v>
      </c>
      <c r="AF189" s="463" t="e">
        <f>AE257/AG257</f>
        <v>#DIV/0!</v>
      </c>
      <c r="AG189" s="463" t="e">
        <f>AF257/AG257</f>
        <v>#DIV/0!</v>
      </c>
      <c r="AH189" s="2708"/>
      <c r="AI189" s="2709"/>
      <c r="AJ189" s="2709"/>
      <c r="AK189" s="2709"/>
      <c r="AL189" s="2709"/>
      <c r="AM189" s="2709"/>
      <c r="AN189" s="2709"/>
      <c r="AO189" s="2709"/>
      <c r="AP189" s="2710"/>
      <c r="AR189" s="2697" t="s">
        <v>1169</v>
      </c>
      <c r="AS189" s="2698"/>
      <c r="AT189" s="2699" t="str">
        <f>AR180</f>
        <v>Plantación de Material Vegetal en sistema tradicional</v>
      </c>
      <c r="AU189" s="2699"/>
      <c r="AV189" s="2699"/>
      <c r="AW189" s="2700"/>
      <c r="AX189" s="463" t="e">
        <f>AW257/AZ257</f>
        <v>#DIV/0!</v>
      </c>
      <c r="AY189" s="463" t="e">
        <f>AX257/AZ257</f>
        <v>#DIV/0!</v>
      </c>
      <c r="AZ189" s="463" t="e">
        <f>AY257/AZ257</f>
        <v>#DIV/0!</v>
      </c>
      <c r="BA189" s="2708"/>
      <c r="BB189" s="2709"/>
      <c r="BC189" s="2709"/>
      <c r="BD189" s="2709"/>
      <c r="BE189" s="2709"/>
      <c r="BF189" s="2709"/>
      <c r="BG189" s="2709"/>
      <c r="BH189" s="2709"/>
      <c r="BI189" s="2710"/>
      <c r="BK189" s="2697" t="s">
        <v>1169</v>
      </c>
      <c r="BL189" s="2698"/>
      <c r="BM189" s="2699" t="str">
        <f>BK180</f>
        <v>Plantación de Material Vegetal en sistema tradicional</v>
      </c>
      <c r="BN189" s="2699"/>
      <c r="BO189" s="2699"/>
      <c r="BP189" s="2700"/>
      <c r="BQ189" s="463" t="e">
        <f>BP257/BS257</f>
        <v>#DIV/0!</v>
      </c>
      <c r="BR189" s="463" t="e">
        <f>BQ257/BS257</f>
        <v>#DIV/0!</v>
      </c>
      <c r="BS189" s="463" t="e">
        <f>BR257/BS257</f>
        <v>#DIV/0!</v>
      </c>
      <c r="BT189" s="2708"/>
      <c r="BU189" s="2709"/>
      <c r="BV189" s="2709"/>
      <c r="BW189" s="2709"/>
      <c r="BX189" s="2709"/>
      <c r="BY189" s="2709"/>
      <c r="BZ189" s="2709"/>
      <c r="CA189" s="2709"/>
      <c r="CB189" s="2710"/>
      <c r="CD189" s="2672"/>
      <c r="CE189" s="2672"/>
      <c r="CF189" s="2673"/>
      <c r="CG189" s="2673"/>
      <c r="CH189" s="2673"/>
      <c r="CI189" s="2673"/>
      <c r="CJ189" s="1147"/>
      <c r="CK189" s="1147"/>
      <c r="CL189" s="1147"/>
      <c r="CM189" s="2674"/>
      <c r="CN189" s="2674"/>
      <c r="CO189" s="2674"/>
      <c r="CP189" s="2674"/>
      <c r="CQ189" s="2674"/>
      <c r="CR189" s="2674"/>
      <c r="CS189" s="2674"/>
      <c r="CT189" s="2674"/>
      <c r="CU189" s="2674"/>
      <c r="CW189" s="2672"/>
      <c r="CX189" s="2672"/>
      <c r="CY189" s="2673"/>
      <c r="CZ189" s="2673"/>
      <c r="DA189" s="2673"/>
      <c r="DB189" s="2673"/>
      <c r="DC189" s="1147"/>
      <c r="DD189" s="1147"/>
      <c r="DE189" s="1147"/>
      <c r="DF189" s="2674"/>
      <c r="DG189" s="2674"/>
      <c r="DH189" s="2674"/>
      <c r="DI189" s="2674"/>
      <c r="DJ189" s="2674"/>
      <c r="DK189" s="2674"/>
      <c r="DL189" s="2674"/>
      <c r="DM189" s="2674"/>
      <c r="DN189" s="2674"/>
    </row>
    <row r="190" spans="1:119" ht="12.75" hidden="1" customHeight="1" x14ac:dyDescent="0.2">
      <c r="B190" s="2661" t="s">
        <v>1262</v>
      </c>
      <c r="C190" s="2662"/>
      <c r="D190" s="2662"/>
      <c r="E190" s="2663"/>
      <c r="F190" s="2714" t="str">
        <f>OBJETIVOS!D27</f>
        <v>Plantación de Material Vegetal al azar o por núcleos</v>
      </c>
      <c r="G190" s="2711"/>
      <c r="H190" s="2711"/>
      <c r="I190" s="2711"/>
      <c r="J190" s="2711"/>
      <c r="K190" s="2711"/>
      <c r="L190" s="2711"/>
      <c r="M190" s="2711"/>
      <c r="N190" s="2711"/>
      <c r="O190" s="2711"/>
      <c r="P190" s="2711"/>
      <c r="Q190" s="2711"/>
      <c r="R190" s="2711"/>
      <c r="S190" s="2711"/>
      <c r="T190" s="2711"/>
      <c r="U190" s="2711"/>
      <c r="V190" s="2711"/>
      <c r="W190" s="2712"/>
      <c r="Y190" s="2714" t="str">
        <f>F190</f>
        <v>Plantación de Material Vegetal al azar o por núcleos</v>
      </c>
      <c r="Z190" s="2711"/>
      <c r="AA190" s="2711"/>
      <c r="AB190" s="2711"/>
      <c r="AC190" s="2711"/>
      <c r="AD190" s="2711"/>
      <c r="AE190" s="2711"/>
      <c r="AF190" s="2711"/>
      <c r="AG190" s="2711"/>
      <c r="AH190" s="2711"/>
      <c r="AI190" s="2711"/>
      <c r="AJ190" s="2711"/>
      <c r="AK190" s="2711"/>
      <c r="AL190" s="2711"/>
      <c r="AM190" s="2711"/>
      <c r="AN190" s="2711"/>
      <c r="AO190" s="2711"/>
      <c r="AP190" s="2712"/>
      <c r="AR190" s="2714" t="str">
        <f>Y190</f>
        <v>Plantación de Material Vegetal al azar o por núcleos</v>
      </c>
      <c r="AS190" s="2711"/>
      <c r="AT190" s="2711"/>
      <c r="AU190" s="2711"/>
      <c r="AV190" s="2711"/>
      <c r="AW190" s="2711"/>
      <c r="AX190" s="2711"/>
      <c r="AY190" s="2711"/>
      <c r="AZ190" s="2711"/>
      <c r="BA190" s="2711"/>
      <c r="BB190" s="2711"/>
      <c r="BC190" s="2711"/>
      <c r="BD190" s="2711"/>
      <c r="BE190" s="2711"/>
      <c r="BF190" s="2711"/>
      <c r="BG190" s="2711"/>
      <c r="BH190" s="2711"/>
      <c r="BI190" s="2712"/>
      <c r="BK190" s="2714" t="str">
        <f>AR190</f>
        <v>Plantación de Material Vegetal al azar o por núcleos</v>
      </c>
      <c r="BL190" s="2711"/>
      <c r="BM190" s="2711"/>
      <c r="BN190" s="2711"/>
      <c r="BO190" s="2711"/>
      <c r="BP190" s="2711"/>
      <c r="BQ190" s="2711"/>
      <c r="BR190" s="2711"/>
      <c r="BS190" s="2711"/>
      <c r="BT190" s="2711"/>
      <c r="BU190" s="2711"/>
      <c r="BV190" s="2711"/>
      <c r="BW190" s="2711"/>
      <c r="BX190" s="2711"/>
      <c r="BY190" s="2711"/>
      <c r="BZ190" s="2711"/>
      <c r="CA190" s="2711"/>
      <c r="CB190" s="2712"/>
      <c r="CD190" s="2675"/>
      <c r="CE190" s="2675"/>
      <c r="CF190" s="2675"/>
      <c r="CG190" s="2675"/>
      <c r="CH190" s="2675"/>
      <c r="CI190" s="2675"/>
      <c r="CJ190" s="2675"/>
      <c r="CK190" s="2675"/>
      <c r="CL190" s="2675"/>
      <c r="CM190" s="2675"/>
      <c r="CN190" s="2675"/>
      <c r="CO190" s="2675"/>
      <c r="CP190" s="2675"/>
      <c r="CQ190" s="2675"/>
      <c r="CR190" s="2675"/>
      <c r="CS190" s="2675"/>
      <c r="CT190" s="2675"/>
      <c r="CU190" s="2675"/>
      <c r="CW190" s="2675"/>
      <c r="CX190" s="2675"/>
      <c r="CY190" s="2675"/>
      <c r="CZ190" s="2675"/>
      <c r="DA190" s="2675"/>
      <c r="DB190" s="2675"/>
      <c r="DC190" s="2675"/>
      <c r="DD190" s="2675"/>
      <c r="DE190" s="2675"/>
      <c r="DF190" s="2675"/>
      <c r="DG190" s="2675"/>
      <c r="DH190" s="2675"/>
      <c r="DI190" s="2675"/>
      <c r="DJ190" s="2675"/>
      <c r="DK190" s="2675"/>
      <c r="DL190" s="2675"/>
      <c r="DM190" s="2675"/>
      <c r="DN190" s="2675"/>
    </row>
    <row r="191" spans="1:119" ht="12.75" hidden="1" customHeight="1" x14ac:dyDescent="0.2">
      <c r="B191" s="2664"/>
      <c r="C191" s="2665"/>
      <c r="D191" s="2665"/>
      <c r="E191" s="2666"/>
      <c r="F191" s="2680" t="e">
        <f>+F181</f>
        <v>#REF!</v>
      </c>
      <c r="G191" s="2681"/>
      <c r="H191" s="456" t="e">
        <f>H181</f>
        <v>#REF!</v>
      </c>
      <c r="I191" s="457">
        <f>FINANC!D13</f>
        <v>0</v>
      </c>
      <c r="J191" s="385">
        <v>0</v>
      </c>
      <c r="K191" s="459" t="e">
        <f>J191/I191</f>
        <v>#DIV/0!</v>
      </c>
      <c r="L191" s="460"/>
      <c r="M191" s="461"/>
      <c r="N191" s="462"/>
      <c r="O191" s="2682"/>
      <c r="P191" s="2683"/>
      <c r="Q191" s="2683"/>
      <c r="R191" s="2683"/>
      <c r="S191" s="2683"/>
      <c r="T191" s="2683"/>
      <c r="U191" s="2683"/>
      <c r="V191" s="2683"/>
      <c r="W191" s="2684"/>
      <c r="Y191" s="2680" t="e">
        <f>+Y181</f>
        <v>#REF!</v>
      </c>
      <c r="Z191" s="2681"/>
      <c r="AA191" s="456" t="e">
        <f>AA181</f>
        <v>#REF!</v>
      </c>
      <c r="AB191" s="457">
        <f>I191</f>
        <v>0</v>
      </c>
      <c r="AC191" s="385">
        <v>0</v>
      </c>
      <c r="AD191" s="459" t="e">
        <f>AC191/AB191</f>
        <v>#DIV/0!</v>
      </c>
      <c r="AE191" s="460"/>
      <c r="AF191" s="461"/>
      <c r="AG191" s="462"/>
      <c r="AH191" s="2682"/>
      <c r="AI191" s="2683"/>
      <c r="AJ191" s="2683"/>
      <c r="AK191" s="2683"/>
      <c r="AL191" s="2683"/>
      <c r="AM191" s="2683"/>
      <c r="AN191" s="2683"/>
      <c r="AO191" s="2683"/>
      <c r="AP191" s="2684"/>
      <c r="AR191" s="2680" t="e">
        <f>+AR181</f>
        <v>#REF!</v>
      </c>
      <c r="AS191" s="2681"/>
      <c r="AT191" s="456" t="e">
        <f>AT181</f>
        <v>#REF!</v>
      </c>
      <c r="AU191" s="457">
        <f>AB191</f>
        <v>0</v>
      </c>
      <c r="AV191" s="385">
        <v>0</v>
      </c>
      <c r="AW191" s="459" t="e">
        <f>AV191/AU191</f>
        <v>#DIV/0!</v>
      </c>
      <c r="AX191" s="460"/>
      <c r="AY191" s="461"/>
      <c r="AZ191" s="462"/>
      <c r="BA191" s="2682"/>
      <c r="BB191" s="2683"/>
      <c r="BC191" s="2683"/>
      <c r="BD191" s="2683"/>
      <c r="BE191" s="2683"/>
      <c r="BF191" s="2683"/>
      <c r="BG191" s="2683"/>
      <c r="BH191" s="2683"/>
      <c r="BI191" s="2684"/>
      <c r="BK191" s="2680" t="e">
        <f>+BK181</f>
        <v>#REF!</v>
      </c>
      <c r="BL191" s="2681"/>
      <c r="BM191" s="456" t="e">
        <f>BM181</f>
        <v>#REF!</v>
      </c>
      <c r="BN191" s="457">
        <f>AU191</f>
        <v>0</v>
      </c>
      <c r="BO191" s="385">
        <v>0</v>
      </c>
      <c r="BP191" s="459" t="e">
        <f>BO191/BN191</f>
        <v>#DIV/0!</v>
      </c>
      <c r="BQ191" s="460"/>
      <c r="BR191" s="461"/>
      <c r="BS191" s="462"/>
      <c r="BT191" s="2682"/>
      <c r="BU191" s="2683"/>
      <c r="BV191" s="2683"/>
      <c r="BW191" s="2683"/>
      <c r="BX191" s="2683"/>
      <c r="BY191" s="2683"/>
      <c r="BZ191" s="2683"/>
      <c r="CA191" s="2683"/>
      <c r="CB191" s="2684"/>
      <c r="CD191" s="2670"/>
      <c r="CE191" s="2670"/>
      <c r="CF191" s="1142"/>
      <c r="CG191" s="1143"/>
      <c r="CH191" s="1149"/>
      <c r="CI191" s="1145"/>
      <c r="CJ191" s="1146"/>
      <c r="CK191" s="1146"/>
      <c r="CL191" s="1146"/>
      <c r="CM191" s="2671"/>
      <c r="CN191" s="2671"/>
      <c r="CO191" s="2671"/>
      <c r="CP191" s="2671"/>
      <c r="CQ191" s="2671"/>
      <c r="CR191" s="2671"/>
      <c r="CS191" s="2671"/>
      <c r="CT191" s="2671"/>
      <c r="CU191" s="2671"/>
      <c r="CW191" s="2670"/>
      <c r="CX191" s="2670"/>
      <c r="CY191" s="1142"/>
      <c r="CZ191" s="1143"/>
      <c r="DA191" s="1149"/>
      <c r="DB191" s="1145"/>
      <c r="DC191" s="1146"/>
      <c r="DD191" s="1146"/>
      <c r="DE191" s="1146"/>
      <c r="DF191" s="2671"/>
      <c r="DG191" s="2671"/>
      <c r="DH191" s="2671"/>
      <c r="DI191" s="2671"/>
      <c r="DJ191" s="2671"/>
      <c r="DK191" s="2671"/>
      <c r="DL191" s="2671"/>
      <c r="DM191" s="2671"/>
      <c r="DN191" s="2671"/>
    </row>
    <row r="192" spans="1:119" ht="12.75" hidden="1" customHeight="1" x14ac:dyDescent="0.2">
      <c r="B192" s="2664"/>
      <c r="C192" s="2665"/>
      <c r="D192" s="2665"/>
      <c r="E192" s="2666"/>
      <c r="F192" s="2680" t="e">
        <f>+F182</f>
        <v>#REF!</v>
      </c>
      <c r="G192" s="2681"/>
      <c r="H192" s="456" t="e">
        <f>H182</f>
        <v>#REF!</v>
      </c>
      <c r="I192" s="457">
        <f>I191</f>
        <v>0</v>
      </c>
      <c r="J192" s="385">
        <v>0</v>
      </c>
      <c r="K192" s="459" t="e">
        <f t="shared" ref="K192:K198" si="293">J192/I192</f>
        <v>#DIV/0!</v>
      </c>
      <c r="L192" s="460"/>
      <c r="M192" s="461"/>
      <c r="N192" s="462"/>
      <c r="O192" s="2682"/>
      <c r="P192" s="2683"/>
      <c r="Q192" s="2683"/>
      <c r="R192" s="2683"/>
      <c r="S192" s="2683"/>
      <c r="T192" s="2683"/>
      <c r="U192" s="2683"/>
      <c r="V192" s="2683"/>
      <c r="W192" s="2684"/>
      <c r="Y192" s="2680" t="e">
        <f>+Y182</f>
        <v>#REF!</v>
      </c>
      <c r="Z192" s="2681"/>
      <c r="AA192" s="456" t="e">
        <f>AA182</f>
        <v>#REF!</v>
      </c>
      <c r="AB192" s="457">
        <f t="shared" ref="AB192:AB198" si="294">I192</f>
        <v>0</v>
      </c>
      <c r="AC192" s="385">
        <v>0</v>
      </c>
      <c r="AD192" s="459" t="e">
        <f t="shared" ref="AD192:AD198" si="295">AC192/AB192</f>
        <v>#DIV/0!</v>
      </c>
      <c r="AE192" s="460"/>
      <c r="AF192" s="461"/>
      <c r="AG192" s="462"/>
      <c r="AH192" s="2682"/>
      <c r="AI192" s="2683"/>
      <c r="AJ192" s="2683"/>
      <c r="AK192" s="2683"/>
      <c r="AL192" s="2683"/>
      <c r="AM192" s="2683"/>
      <c r="AN192" s="2683"/>
      <c r="AO192" s="2683"/>
      <c r="AP192" s="2684"/>
      <c r="AR192" s="2680" t="e">
        <f>+AR182</f>
        <v>#REF!</v>
      </c>
      <c r="AS192" s="2681"/>
      <c r="AT192" s="456" t="e">
        <f>AT182</f>
        <v>#REF!</v>
      </c>
      <c r="AU192" s="457">
        <f t="shared" ref="AU192:AU198" si="296">AB192</f>
        <v>0</v>
      </c>
      <c r="AV192" s="385">
        <v>0</v>
      </c>
      <c r="AW192" s="459" t="e">
        <f t="shared" ref="AW192:AW198" si="297">AV192/AU192</f>
        <v>#DIV/0!</v>
      </c>
      <c r="AX192" s="460"/>
      <c r="AY192" s="461"/>
      <c r="AZ192" s="462"/>
      <c r="BA192" s="2682"/>
      <c r="BB192" s="2683"/>
      <c r="BC192" s="2683"/>
      <c r="BD192" s="2683"/>
      <c r="BE192" s="2683"/>
      <c r="BF192" s="2683"/>
      <c r="BG192" s="2683"/>
      <c r="BH192" s="2683"/>
      <c r="BI192" s="2684"/>
      <c r="BK192" s="2680" t="e">
        <f>+BK182</f>
        <v>#REF!</v>
      </c>
      <c r="BL192" s="2681"/>
      <c r="BM192" s="456" t="e">
        <f>BM182</f>
        <v>#REF!</v>
      </c>
      <c r="BN192" s="457">
        <f t="shared" ref="BN192:BN198" si="298">AU192</f>
        <v>0</v>
      </c>
      <c r="BO192" s="385">
        <v>0</v>
      </c>
      <c r="BP192" s="459" t="e">
        <f t="shared" ref="BP192:BP198" si="299">BO192/BN192</f>
        <v>#DIV/0!</v>
      </c>
      <c r="BQ192" s="460"/>
      <c r="BR192" s="461"/>
      <c r="BS192" s="462"/>
      <c r="BT192" s="2682"/>
      <c r="BU192" s="2683"/>
      <c r="BV192" s="2683"/>
      <c r="BW192" s="2683"/>
      <c r="BX192" s="2683"/>
      <c r="BY192" s="2683"/>
      <c r="BZ192" s="2683"/>
      <c r="CA192" s="2683"/>
      <c r="CB192" s="2684"/>
      <c r="CD192" s="2670"/>
      <c r="CE192" s="2670"/>
      <c r="CF192" s="1142"/>
      <c r="CG192" s="1143"/>
      <c r="CH192" s="1149"/>
      <c r="CI192" s="1145"/>
      <c r="CJ192" s="1146"/>
      <c r="CK192" s="1146"/>
      <c r="CL192" s="1146"/>
      <c r="CM192" s="2671"/>
      <c r="CN192" s="2671"/>
      <c r="CO192" s="2671"/>
      <c r="CP192" s="2671"/>
      <c r="CQ192" s="2671"/>
      <c r="CR192" s="2671"/>
      <c r="CS192" s="2671"/>
      <c r="CT192" s="2671"/>
      <c r="CU192" s="2671"/>
      <c r="CW192" s="2670"/>
      <c r="CX192" s="2670"/>
      <c r="CY192" s="1142"/>
      <c r="CZ192" s="1143"/>
      <c r="DA192" s="1149"/>
      <c r="DB192" s="1145"/>
      <c r="DC192" s="1146"/>
      <c r="DD192" s="1146"/>
      <c r="DE192" s="1146"/>
      <c r="DF192" s="2671"/>
      <c r="DG192" s="2671"/>
      <c r="DH192" s="2671"/>
      <c r="DI192" s="2671"/>
      <c r="DJ192" s="2671"/>
      <c r="DK192" s="2671"/>
      <c r="DL192" s="2671"/>
      <c r="DM192" s="2671"/>
      <c r="DN192" s="2671"/>
    </row>
    <row r="193" spans="2:118" ht="12.75" hidden="1" customHeight="1" x14ac:dyDescent="0.2">
      <c r="B193" s="2664"/>
      <c r="C193" s="2665"/>
      <c r="D193" s="2665"/>
      <c r="E193" s="2666"/>
      <c r="F193" s="2680" t="e">
        <f>+F183</f>
        <v>#REF!</v>
      </c>
      <c r="G193" s="2681"/>
      <c r="H193" s="456" t="e">
        <f>H183</f>
        <v>#REF!</v>
      </c>
      <c r="I193" s="457">
        <f t="shared" ref="I193" si="300">I192</f>
        <v>0</v>
      </c>
      <c r="J193" s="385">
        <v>0</v>
      </c>
      <c r="K193" s="459" t="e">
        <f t="shared" si="293"/>
        <v>#DIV/0!</v>
      </c>
      <c r="L193" s="460"/>
      <c r="M193" s="461"/>
      <c r="N193" s="462"/>
      <c r="O193" s="2682"/>
      <c r="P193" s="2683"/>
      <c r="Q193" s="2683"/>
      <c r="R193" s="2683"/>
      <c r="S193" s="2683"/>
      <c r="T193" s="2683"/>
      <c r="U193" s="2683"/>
      <c r="V193" s="2683"/>
      <c r="W193" s="2684"/>
      <c r="Y193" s="2680" t="e">
        <f>+Y183</f>
        <v>#REF!</v>
      </c>
      <c r="Z193" s="2681"/>
      <c r="AA193" s="456" t="e">
        <f>AA183</f>
        <v>#REF!</v>
      </c>
      <c r="AB193" s="457">
        <f t="shared" si="294"/>
        <v>0</v>
      </c>
      <c r="AC193" s="385">
        <v>0</v>
      </c>
      <c r="AD193" s="459" t="e">
        <f t="shared" si="295"/>
        <v>#DIV/0!</v>
      </c>
      <c r="AE193" s="460"/>
      <c r="AF193" s="461"/>
      <c r="AG193" s="462"/>
      <c r="AH193" s="2682"/>
      <c r="AI193" s="2683"/>
      <c r="AJ193" s="2683"/>
      <c r="AK193" s="2683"/>
      <c r="AL193" s="2683"/>
      <c r="AM193" s="2683"/>
      <c r="AN193" s="2683"/>
      <c r="AO193" s="2683"/>
      <c r="AP193" s="2684"/>
      <c r="AR193" s="2680" t="e">
        <f>+AR183</f>
        <v>#REF!</v>
      </c>
      <c r="AS193" s="2681"/>
      <c r="AT193" s="456" t="e">
        <f>AT183</f>
        <v>#REF!</v>
      </c>
      <c r="AU193" s="457">
        <f t="shared" si="296"/>
        <v>0</v>
      </c>
      <c r="AV193" s="385">
        <v>0</v>
      </c>
      <c r="AW193" s="459" t="e">
        <f t="shared" si="297"/>
        <v>#DIV/0!</v>
      </c>
      <c r="AX193" s="460"/>
      <c r="AY193" s="461"/>
      <c r="AZ193" s="462"/>
      <c r="BA193" s="2682"/>
      <c r="BB193" s="2683"/>
      <c r="BC193" s="2683"/>
      <c r="BD193" s="2683"/>
      <c r="BE193" s="2683"/>
      <c r="BF193" s="2683"/>
      <c r="BG193" s="2683"/>
      <c r="BH193" s="2683"/>
      <c r="BI193" s="2684"/>
      <c r="BK193" s="2680" t="e">
        <f>+BK183</f>
        <v>#REF!</v>
      </c>
      <c r="BL193" s="2681"/>
      <c r="BM193" s="456" t="e">
        <f>BM183</f>
        <v>#REF!</v>
      </c>
      <c r="BN193" s="457">
        <f t="shared" si="298"/>
        <v>0</v>
      </c>
      <c r="BO193" s="385">
        <v>0</v>
      </c>
      <c r="BP193" s="459" t="e">
        <f t="shared" si="299"/>
        <v>#DIV/0!</v>
      </c>
      <c r="BQ193" s="460"/>
      <c r="BR193" s="461"/>
      <c r="BS193" s="462"/>
      <c r="BT193" s="2682"/>
      <c r="BU193" s="2683"/>
      <c r="BV193" s="2683"/>
      <c r="BW193" s="2683"/>
      <c r="BX193" s="2683"/>
      <c r="BY193" s="2683"/>
      <c r="BZ193" s="2683"/>
      <c r="CA193" s="2683"/>
      <c r="CB193" s="2684"/>
      <c r="CD193" s="2670"/>
      <c r="CE193" s="2670"/>
      <c r="CF193" s="1142"/>
      <c r="CG193" s="1143"/>
      <c r="CH193" s="1149"/>
      <c r="CI193" s="1145"/>
      <c r="CJ193" s="1146"/>
      <c r="CK193" s="1146"/>
      <c r="CL193" s="1146"/>
      <c r="CM193" s="2671"/>
      <c r="CN193" s="2671"/>
      <c r="CO193" s="2671"/>
      <c r="CP193" s="2671"/>
      <c r="CQ193" s="2671"/>
      <c r="CR193" s="2671"/>
      <c r="CS193" s="2671"/>
      <c r="CT193" s="2671"/>
      <c r="CU193" s="2671"/>
      <c r="CW193" s="2670"/>
      <c r="CX193" s="2670"/>
      <c r="CY193" s="1142"/>
      <c r="CZ193" s="1143"/>
      <c r="DA193" s="1149"/>
      <c r="DB193" s="1145"/>
      <c r="DC193" s="1146"/>
      <c r="DD193" s="1146"/>
      <c r="DE193" s="1146"/>
      <c r="DF193" s="2671"/>
      <c r="DG193" s="2671"/>
      <c r="DH193" s="2671"/>
      <c r="DI193" s="2671"/>
      <c r="DJ193" s="2671"/>
      <c r="DK193" s="2671"/>
      <c r="DL193" s="2671"/>
      <c r="DM193" s="2671"/>
      <c r="DN193" s="2671"/>
    </row>
    <row r="194" spans="2:118" ht="12.75" hidden="1" customHeight="1" x14ac:dyDescent="0.2">
      <c r="B194" s="2664"/>
      <c r="C194" s="2665"/>
      <c r="D194" s="2665"/>
      <c r="E194" s="2666"/>
      <c r="F194" s="2680" t="e">
        <f t="shared" ref="F194:F198" si="301">+F184</f>
        <v>#REF!</v>
      </c>
      <c r="G194" s="2681"/>
      <c r="H194" s="456"/>
      <c r="I194" s="457"/>
      <c r="J194" s="385"/>
      <c r="K194" s="459" t="e">
        <f t="shared" si="293"/>
        <v>#DIV/0!</v>
      </c>
      <c r="L194" s="460"/>
      <c r="M194" s="461"/>
      <c r="N194" s="462"/>
      <c r="O194" s="2682"/>
      <c r="P194" s="2683"/>
      <c r="Q194" s="2683"/>
      <c r="R194" s="2683"/>
      <c r="S194" s="2683"/>
      <c r="T194" s="2683"/>
      <c r="U194" s="2683"/>
      <c r="V194" s="2683"/>
      <c r="W194" s="2684"/>
      <c r="Y194" s="2680" t="e">
        <f t="shared" ref="Y194:Y198" si="302">+Y184</f>
        <v>#REF!</v>
      </c>
      <c r="Z194" s="2681"/>
      <c r="AA194" s="456"/>
      <c r="AB194" s="457">
        <f t="shared" si="294"/>
        <v>0</v>
      </c>
      <c r="AC194" s="385"/>
      <c r="AD194" s="459" t="e">
        <f t="shared" si="295"/>
        <v>#DIV/0!</v>
      </c>
      <c r="AE194" s="460"/>
      <c r="AF194" s="461"/>
      <c r="AG194" s="462"/>
      <c r="AH194" s="2682"/>
      <c r="AI194" s="2683"/>
      <c r="AJ194" s="2683"/>
      <c r="AK194" s="2683"/>
      <c r="AL194" s="2683"/>
      <c r="AM194" s="2683"/>
      <c r="AN194" s="2683"/>
      <c r="AO194" s="2683"/>
      <c r="AP194" s="2684"/>
      <c r="AR194" s="2680" t="e">
        <f t="shared" ref="AR194:AR198" si="303">+AR184</f>
        <v>#REF!</v>
      </c>
      <c r="AS194" s="2681"/>
      <c r="AT194" s="456"/>
      <c r="AU194" s="457">
        <f t="shared" si="296"/>
        <v>0</v>
      </c>
      <c r="AV194" s="385"/>
      <c r="AW194" s="459" t="e">
        <f t="shared" si="297"/>
        <v>#DIV/0!</v>
      </c>
      <c r="AX194" s="460"/>
      <c r="AY194" s="461"/>
      <c r="AZ194" s="462"/>
      <c r="BA194" s="2682"/>
      <c r="BB194" s="2683"/>
      <c r="BC194" s="2683"/>
      <c r="BD194" s="2683"/>
      <c r="BE194" s="2683"/>
      <c r="BF194" s="2683"/>
      <c r="BG194" s="2683"/>
      <c r="BH194" s="2683"/>
      <c r="BI194" s="2684"/>
      <c r="BK194" s="2680" t="e">
        <f t="shared" ref="BK194:BK198" si="304">+BK184</f>
        <v>#REF!</v>
      </c>
      <c r="BL194" s="2681"/>
      <c r="BM194" s="456"/>
      <c r="BN194" s="457">
        <f t="shared" si="298"/>
        <v>0</v>
      </c>
      <c r="BO194" s="385"/>
      <c r="BP194" s="459" t="e">
        <f t="shared" si="299"/>
        <v>#DIV/0!</v>
      </c>
      <c r="BQ194" s="460"/>
      <c r="BR194" s="461"/>
      <c r="BS194" s="462"/>
      <c r="BT194" s="2682"/>
      <c r="BU194" s="2683"/>
      <c r="BV194" s="2683"/>
      <c r="BW194" s="2683"/>
      <c r="BX194" s="2683"/>
      <c r="BY194" s="2683"/>
      <c r="BZ194" s="2683"/>
      <c r="CA194" s="2683"/>
      <c r="CB194" s="2684"/>
      <c r="CD194" s="2670"/>
      <c r="CE194" s="2670"/>
      <c r="CF194" s="1142"/>
      <c r="CG194" s="1143"/>
      <c r="CH194" s="1149"/>
      <c r="CI194" s="1145"/>
      <c r="CJ194" s="1146"/>
      <c r="CK194" s="1146"/>
      <c r="CL194" s="1146"/>
      <c r="CM194" s="2671"/>
      <c r="CN194" s="2671"/>
      <c r="CO194" s="2671"/>
      <c r="CP194" s="2671"/>
      <c r="CQ194" s="2671"/>
      <c r="CR194" s="2671"/>
      <c r="CS194" s="2671"/>
      <c r="CT194" s="2671"/>
      <c r="CU194" s="2671"/>
      <c r="CW194" s="2670"/>
      <c r="CX194" s="2670"/>
      <c r="CY194" s="1142"/>
      <c r="CZ194" s="1143"/>
      <c r="DA194" s="1149"/>
      <c r="DB194" s="1145"/>
      <c r="DC194" s="1146"/>
      <c r="DD194" s="1146"/>
      <c r="DE194" s="1146"/>
      <c r="DF194" s="2671"/>
      <c r="DG194" s="2671"/>
      <c r="DH194" s="2671"/>
      <c r="DI194" s="2671"/>
      <c r="DJ194" s="2671"/>
      <c r="DK194" s="2671"/>
      <c r="DL194" s="2671"/>
      <c r="DM194" s="2671"/>
      <c r="DN194" s="2671"/>
    </row>
    <row r="195" spans="2:118" ht="12.75" hidden="1" customHeight="1" x14ac:dyDescent="0.2">
      <c r="B195" s="2664"/>
      <c r="C195" s="2665"/>
      <c r="D195" s="2665"/>
      <c r="E195" s="2666"/>
      <c r="F195" s="2680" t="e">
        <f t="shared" si="301"/>
        <v>#REF!</v>
      </c>
      <c r="G195" s="2681"/>
      <c r="H195" s="456" t="e">
        <f t="shared" ref="H195:H198" si="305">H185</f>
        <v>#REF!</v>
      </c>
      <c r="I195" s="987" t="e">
        <f>CRONOGRAMA!#REF!/SEGUIMIENTO!I191</f>
        <v>#REF!</v>
      </c>
      <c r="J195" s="385">
        <v>0</v>
      </c>
      <c r="K195" s="459" t="e">
        <f t="shared" si="293"/>
        <v>#REF!</v>
      </c>
      <c r="L195" s="460"/>
      <c r="M195" s="461"/>
      <c r="N195" s="462"/>
      <c r="O195" s="2682"/>
      <c r="P195" s="2683"/>
      <c r="Q195" s="2683"/>
      <c r="R195" s="2683"/>
      <c r="S195" s="2683"/>
      <c r="T195" s="2683"/>
      <c r="U195" s="2683"/>
      <c r="V195" s="2683"/>
      <c r="W195" s="2684"/>
      <c r="Y195" s="2680" t="e">
        <f t="shared" si="302"/>
        <v>#REF!</v>
      </c>
      <c r="Z195" s="2681"/>
      <c r="AA195" s="456" t="e">
        <f t="shared" ref="AA195:AA198" si="306">AA185</f>
        <v>#REF!</v>
      </c>
      <c r="AB195" s="987" t="e">
        <f t="shared" si="294"/>
        <v>#REF!</v>
      </c>
      <c r="AC195" s="385">
        <v>0</v>
      </c>
      <c r="AD195" s="459" t="e">
        <f t="shared" si="295"/>
        <v>#REF!</v>
      </c>
      <c r="AE195" s="460"/>
      <c r="AF195" s="461"/>
      <c r="AG195" s="462"/>
      <c r="AH195" s="2682"/>
      <c r="AI195" s="2683"/>
      <c r="AJ195" s="2683"/>
      <c r="AK195" s="2683"/>
      <c r="AL195" s="2683"/>
      <c r="AM195" s="2683"/>
      <c r="AN195" s="2683"/>
      <c r="AO195" s="2683"/>
      <c r="AP195" s="2684"/>
      <c r="AR195" s="2680" t="e">
        <f t="shared" si="303"/>
        <v>#REF!</v>
      </c>
      <c r="AS195" s="2681"/>
      <c r="AT195" s="456" t="e">
        <f t="shared" ref="AT195:AT198" si="307">AT185</f>
        <v>#REF!</v>
      </c>
      <c r="AU195" s="987" t="e">
        <f t="shared" si="296"/>
        <v>#REF!</v>
      </c>
      <c r="AV195" s="385">
        <v>0</v>
      </c>
      <c r="AW195" s="459" t="e">
        <f t="shared" si="297"/>
        <v>#REF!</v>
      </c>
      <c r="AX195" s="460"/>
      <c r="AY195" s="461"/>
      <c r="AZ195" s="462"/>
      <c r="BA195" s="2682"/>
      <c r="BB195" s="2683"/>
      <c r="BC195" s="2683"/>
      <c r="BD195" s="2683"/>
      <c r="BE195" s="2683"/>
      <c r="BF195" s="2683"/>
      <c r="BG195" s="2683"/>
      <c r="BH195" s="2683"/>
      <c r="BI195" s="2684"/>
      <c r="BK195" s="2680" t="e">
        <f t="shared" si="304"/>
        <v>#REF!</v>
      </c>
      <c r="BL195" s="2681"/>
      <c r="BM195" s="456" t="e">
        <f t="shared" ref="BM195:BM198" si="308">BM185</f>
        <v>#REF!</v>
      </c>
      <c r="BN195" s="987" t="e">
        <f t="shared" si="298"/>
        <v>#REF!</v>
      </c>
      <c r="BO195" s="385">
        <v>0</v>
      </c>
      <c r="BP195" s="459" t="e">
        <f t="shared" si="299"/>
        <v>#REF!</v>
      </c>
      <c r="BQ195" s="460"/>
      <c r="BR195" s="461"/>
      <c r="BS195" s="462"/>
      <c r="BT195" s="2682"/>
      <c r="BU195" s="2683"/>
      <c r="BV195" s="2683"/>
      <c r="BW195" s="2683"/>
      <c r="BX195" s="2683"/>
      <c r="BY195" s="2683"/>
      <c r="BZ195" s="2683"/>
      <c r="CA195" s="2683"/>
      <c r="CB195" s="2684"/>
      <c r="CD195" s="2670"/>
      <c r="CE195" s="2670"/>
      <c r="CF195" s="1142"/>
      <c r="CG195" s="1143"/>
      <c r="CH195" s="1149"/>
      <c r="CI195" s="1145"/>
      <c r="CJ195" s="1146"/>
      <c r="CK195" s="1146"/>
      <c r="CL195" s="1146"/>
      <c r="CM195" s="2671"/>
      <c r="CN195" s="2671"/>
      <c r="CO195" s="2671"/>
      <c r="CP195" s="2671"/>
      <c r="CQ195" s="2671"/>
      <c r="CR195" s="2671"/>
      <c r="CS195" s="2671"/>
      <c r="CT195" s="2671"/>
      <c r="CU195" s="2671"/>
      <c r="CW195" s="2670"/>
      <c r="CX195" s="2670"/>
      <c r="CY195" s="1142"/>
      <c r="CZ195" s="1143"/>
      <c r="DA195" s="1149"/>
      <c r="DB195" s="1145"/>
      <c r="DC195" s="1146"/>
      <c r="DD195" s="1146"/>
      <c r="DE195" s="1146"/>
      <c r="DF195" s="2671"/>
      <c r="DG195" s="2671"/>
      <c r="DH195" s="2671"/>
      <c r="DI195" s="2671"/>
      <c r="DJ195" s="2671"/>
      <c r="DK195" s="2671"/>
      <c r="DL195" s="2671"/>
      <c r="DM195" s="2671"/>
      <c r="DN195" s="2671"/>
    </row>
    <row r="196" spans="2:118" ht="12.75" hidden="1" customHeight="1" x14ac:dyDescent="0.2">
      <c r="B196" s="2664"/>
      <c r="C196" s="2665"/>
      <c r="D196" s="2665"/>
      <c r="E196" s="2666"/>
      <c r="F196" s="2680" t="e">
        <f t="shared" si="301"/>
        <v>#REF!</v>
      </c>
      <c r="G196" s="2681"/>
      <c r="H196" s="456" t="e">
        <f t="shared" si="305"/>
        <v>#REF!</v>
      </c>
      <c r="I196" s="987" t="e">
        <f>CRONOGRAMA!#REF!/SEGUIMIENTO!I192</f>
        <v>#REF!</v>
      </c>
      <c r="J196" s="385">
        <v>0</v>
      </c>
      <c r="K196" s="459" t="e">
        <f t="shared" si="293"/>
        <v>#REF!</v>
      </c>
      <c r="L196" s="460"/>
      <c r="M196" s="461"/>
      <c r="N196" s="462"/>
      <c r="O196" s="2682"/>
      <c r="P196" s="2683"/>
      <c r="Q196" s="2683"/>
      <c r="R196" s="2683"/>
      <c r="S196" s="2683"/>
      <c r="T196" s="2683"/>
      <c r="U196" s="2683"/>
      <c r="V196" s="2683"/>
      <c r="W196" s="2684"/>
      <c r="Y196" s="2680" t="e">
        <f t="shared" si="302"/>
        <v>#REF!</v>
      </c>
      <c r="Z196" s="2681"/>
      <c r="AA196" s="456" t="e">
        <f t="shared" si="306"/>
        <v>#REF!</v>
      </c>
      <c r="AB196" s="987" t="e">
        <f t="shared" si="294"/>
        <v>#REF!</v>
      </c>
      <c r="AC196" s="385">
        <v>0</v>
      </c>
      <c r="AD196" s="459" t="e">
        <f t="shared" si="295"/>
        <v>#REF!</v>
      </c>
      <c r="AE196" s="460"/>
      <c r="AF196" s="461"/>
      <c r="AG196" s="462"/>
      <c r="AH196" s="2682"/>
      <c r="AI196" s="2683"/>
      <c r="AJ196" s="2683"/>
      <c r="AK196" s="2683"/>
      <c r="AL196" s="2683"/>
      <c r="AM196" s="2683"/>
      <c r="AN196" s="2683"/>
      <c r="AO196" s="2683"/>
      <c r="AP196" s="2684"/>
      <c r="AR196" s="2680" t="e">
        <f t="shared" si="303"/>
        <v>#REF!</v>
      </c>
      <c r="AS196" s="2681"/>
      <c r="AT196" s="456" t="e">
        <f t="shared" si="307"/>
        <v>#REF!</v>
      </c>
      <c r="AU196" s="987" t="e">
        <f t="shared" si="296"/>
        <v>#REF!</v>
      </c>
      <c r="AV196" s="385">
        <v>0</v>
      </c>
      <c r="AW196" s="459" t="e">
        <f t="shared" si="297"/>
        <v>#REF!</v>
      </c>
      <c r="AX196" s="460"/>
      <c r="AY196" s="461"/>
      <c r="AZ196" s="462"/>
      <c r="BA196" s="2682"/>
      <c r="BB196" s="2683"/>
      <c r="BC196" s="2683"/>
      <c r="BD196" s="2683"/>
      <c r="BE196" s="2683"/>
      <c r="BF196" s="2683"/>
      <c r="BG196" s="2683"/>
      <c r="BH196" s="2683"/>
      <c r="BI196" s="2684"/>
      <c r="BK196" s="2680" t="e">
        <f t="shared" si="304"/>
        <v>#REF!</v>
      </c>
      <c r="BL196" s="2681"/>
      <c r="BM196" s="456" t="e">
        <f t="shared" si="308"/>
        <v>#REF!</v>
      </c>
      <c r="BN196" s="987" t="e">
        <f t="shared" si="298"/>
        <v>#REF!</v>
      </c>
      <c r="BO196" s="385">
        <v>0</v>
      </c>
      <c r="BP196" s="459" t="e">
        <f t="shared" si="299"/>
        <v>#REF!</v>
      </c>
      <c r="BQ196" s="460"/>
      <c r="BR196" s="461"/>
      <c r="BS196" s="462"/>
      <c r="BT196" s="2682"/>
      <c r="BU196" s="2683"/>
      <c r="BV196" s="2683"/>
      <c r="BW196" s="2683"/>
      <c r="BX196" s="2683"/>
      <c r="BY196" s="2683"/>
      <c r="BZ196" s="2683"/>
      <c r="CA196" s="2683"/>
      <c r="CB196" s="2684"/>
      <c r="CD196" s="2670"/>
      <c r="CE196" s="2670"/>
      <c r="CF196" s="1142"/>
      <c r="CG196" s="1143"/>
      <c r="CH196" s="1149"/>
      <c r="CI196" s="1145"/>
      <c r="CJ196" s="1146"/>
      <c r="CK196" s="1146"/>
      <c r="CL196" s="1146"/>
      <c r="CM196" s="2671"/>
      <c r="CN196" s="2671"/>
      <c r="CO196" s="2671"/>
      <c r="CP196" s="2671"/>
      <c r="CQ196" s="2671"/>
      <c r="CR196" s="2671"/>
      <c r="CS196" s="2671"/>
      <c r="CT196" s="2671"/>
      <c r="CU196" s="2671"/>
      <c r="CW196" s="2670"/>
      <c r="CX196" s="2670"/>
      <c r="CY196" s="1142"/>
      <c r="CZ196" s="1143"/>
      <c r="DA196" s="1149"/>
      <c r="DB196" s="1145"/>
      <c r="DC196" s="1146"/>
      <c r="DD196" s="1146"/>
      <c r="DE196" s="1146"/>
      <c r="DF196" s="2671"/>
      <c r="DG196" s="2671"/>
      <c r="DH196" s="2671"/>
      <c r="DI196" s="2671"/>
      <c r="DJ196" s="2671"/>
      <c r="DK196" s="2671"/>
      <c r="DL196" s="2671"/>
      <c r="DM196" s="2671"/>
      <c r="DN196" s="2671"/>
    </row>
    <row r="197" spans="2:118" ht="12.75" hidden="1" customHeight="1" x14ac:dyDescent="0.2">
      <c r="B197" s="2664"/>
      <c r="C197" s="2665"/>
      <c r="D197" s="2665"/>
      <c r="E197" s="2666"/>
      <c r="F197" s="2680" t="e">
        <f t="shared" si="301"/>
        <v>#REF!</v>
      </c>
      <c r="G197" s="2681"/>
      <c r="H197" s="456" t="e">
        <f t="shared" si="305"/>
        <v>#REF!</v>
      </c>
      <c r="I197" s="987" t="e">
        <f>CRONOGRAMA!#REF!/SEGUIMIENTO!I193</f>
        <v>#REF!</v>
      </c>
      <c r="J197" s="385">
        <v>0</v>
      </c>
      <c r="K197" s="459" t="e">
        <f t="shared" si="293"/>
        <v>#REF!</v>
      </c>
      <c r="L197" s="460"/>
      <c r="M197" s="461"/>
      <c r="N197" s="462"/>
      <c r="O197" s="2682"/>
      <c r="P197" s="2683"/>
      <c r="Q197" s="2683"/>
      <c r="R197" s="2683"/>
      <c r="S197" s="2683"/>
      <c r="T197" s="2683"/>
      <c r="U197" s="2683"/>
      <c r="V197" s="2683"/>
      <c r="W197" s="2684"/>
      <c r="Y197" s="2680" t="e">
        <f t="shared" si="302"/>
        <v>#REF!</v>
      </c>
      <c r="Z197" s="2681"/>
      <c r="AA197" s="456" t="e">
        <f t="shared" si="306"/>
        <v>#REF!</v>
      </c>
      <c r="AB197" s="987" t="e">
        <f t="shared" si="294"/>
        <v>#REF!</v>
      </c>
      <c r="AC197" s="385">
        <v>0</v>
      </c>
      <c r="AD197" s="459" t="e">
        <f t="shared" si="295"/>
        <v>#REF!</v>
      </c>
      <c r="AE197" s="460"/>
      <c r="AF197" s="461"/>
      <c r="AG197" s="462"/>
      <c r="AH197" s="2682"/>
      <c r="AI197" s="2683"/>
      <c r="AJ197" s="2683"/>
      <c r="AK197" s="2683"/>
      <c r="AL197" s="2683"/>
      <c r="AM197" s="2683"/>
      <c r="AN197" s="2683"/>
      <c r="AO197" s="2683"/>
      <c r="AP197" s="2684"/>
      <c r="AR197" s="2680" t="e">
        <f t="shared" si="303"/>
        <v>#REF!</v>
      </c>
      <c r="AS197" s="2681"/>
      <c r="AT197" s="456" t="e">
        <f t="shared" si="307"/>
        <v>#REF!</v>
      </c>
      <c r="AU197" s="987" t="e">
        <f t="shared" si="296"/>
        <v>#REF!</v>
      </c>
      <c r="AV197" s="385">
        <v>0</v>
      </c>
      <c r="AW197" s="459" t="e">
        <f t="shared" si="297"/>
        <v>#REF!</v>
      </c>
      <c r="AX197" s="460"/>
      <c r="AY197" s="461"/>
      <c r="AZ197" s="462"/>
      <c r="BA197" s="2682"/>
      <c r="BB197" s="2683"/>
      <c r="BC197" s="2683"/>
      <c r="BD197" s="2683"/>
      <c r="BE197" s="2683"/>
      <c r="BF197" s="2683"/>
      <c r="BG197" s="2683"/>
      <c r="BH197" s="2683"/>
      <c r="BI197" s="2684"/>
      <c r="BK197" s="2680" t="e">
        <f t="shared" si="304"/>
        <v>#REF!</v>
      </c>
      <c r="BL197" s="2681"/>
      <c r="BM197" s="456" t="e">
        <f t="shared" si="308"/>
        <v>#REF!</v>
      </c>
      <c r="BN197" s="987" t="e">
        <f t="shared" si="298"/>
        <v>#REF!</v>
      </c>
      <c r="BO197" s="385">
        <v>0</v>
      </c>
      <c r="BP197" s="459" t="e">
        <f t="shared" si="299"/>
        <v>#REF!</v>
      </c>
      <c r="BQ197" s="460"/>
      <c r="BR197" s="461"/>
      <c r="BS197" s="462"/>
      <c r="BT197" s="2682"/>
      <c r="BU197" s="2683"/>
      <c r="BV197" s="2683"/>
      <c r="BW197" s="2683"/>
      <c r="BX197" s="2683"/>
      <c r="BY197" s="2683"/>
      <c r="BZ197" s="2683"/>
      <c r="CA197" s="2683"/>
      <c r="CB197" s="2684"/>
      <c r="CD197" s="2670"/>
      <c r="CE197" s="2670"/>
      <c r="CF197" s="1142"/>
      <c r="CG197" s="1143"/>
      <c r="CH197" s="1149"/>
      <c r="CI197" s="1145"/>
      <c r="CJ197" s="1146"/>
      <c r="CK197" s="1146"/>
      <c r="CL197" s="1146"/>
      <c r="CM197" s="2671"/>
      <c r="CN197" s="2671"/>
      <c r="CO197" s="2671"/>
      <c r="CP197" s="2671"/>
      <c r="CQ197" s="2671"/>
      <c r="CR197" s="2671"/>
      <c r="CS197" s="2671"/>
      <c r="CT197" s="2671"/>
      <c r="CU197" s="2671"/>
      <c r="CW197" s="2670"/>
      <c r="CX197" s="2670"/>
      <c r="CY197" s="1142"/>
      <c r="CZ197" s="1143"/>
      <c r="DA197" s="1149"/>
      <c r="DB197" s="1145"/>
      <c r="DC197" s="1146"/>
      <c r="DD197" s="1146"/>
      <c r="DE197" s="1146"/>
      <c r="DF197" s="2671"/>
      <c r="DG197" s="2671"/>
      <c r="DH197" s="2671"/>
      <c r="DI197" s="2671"/>
      <c r="DJ197" s="2671"/>
      <c r="DK197" s="2671"/>
      <c r="DL197" s="2671"/>
      <c r="DM197" s="2671"/>
      <c r="DN197" s="2671"/>
    </row>
    <row r="198" spans="2:118" ht="13.5" hidden="1" customHeight="1" thickBot="1" x14ac:dyDescent="0.25">
      <c r="B198" s="2664"/>
      <c r="C198" s="2665"/>
      <c r="D198" s="2665"/>
      <c r="E198" s="2666"/>
      <c r="F198" s="2685" t="e">
        <f t="shared" si="301"/>
        <v>#REF!</v>
      </c>
      <c r="G198" s="2686"/>
      <c r="H198" s="456" t="e">
        <f t="shared" si="305"/>
        <v>#REF!</v>
      </c>
      <c r="I198" s="988" t="e">
        <f>CRONOGRAMA!#REF!/I191</f>
        <v>#REF!</v>
      </c>
      <c r="J198" s="385">
        <v>0</v>
      </c>
      <c r="K198" s="459" t="e">
        <f t="shared" si="293"/>
        <v>#REF!</v>
      </c>
      <c r="L198" s="625"/>
      <c r="M198" s="626"/>
      <c r="N198" s="627"/>
      <c r="O198" s="2687"/>
      <c r="P198" s="2688"/>
      <c r="Q198" s="2688"/>
      <c r="R198" s="2688"/>
      <c r="S198" s="2688"/>
      <c r="T198" s="2688"/>
      <c r="U198" s="2688"/>
      <c r="V198" s="2688"/>
      <c r="W198" s="2689"/>
      <c r="Y198" s="2685" t="e">
        <f t="shared" si="302"/>
        <v>#REF!</v>
      </c>
      <c r="Z198" s="2686"/>
      <c r="AA198" s="456" t="e">
        <f t="shared" si="306"/>
        <v>#REF!</v>
      </c>
      <c r="AB198" s="988" t="e">
        <f t="shared" si="294"/>
        <v>#REF!</v>
      </c>
      <c r="AC198" s="385">
        <v>0</v>
      </c>
      <c r="AD198" s="459" t="e">
        <f t="shared" si="295"/>
        <v>#REF!</v>
      </c>
      <c r="AE198" s="625"/>
      <c r="AF198" s="626"/>
      <c r="AG198" s="627"/>
      <c r="AH198" s="2687"/>
      <c r="AI198" s="2688"/>
      <c r="AJ198" s="2688"/>
      <c r="AK198" s="2688"/>
      <c r="AL198" s="2688"/>
      <c r="AM198" s="2688"/>
      <c r="AN198" s="2688"/>
      <c r="AO198" s="2688"/>
      <c r="AP198" s="2689"/>
      <c r="AR198" s="2685" t="e">
        <f t="shared" si="303"/>
        <v>#REF!</v>
      </c>
      <c r="AS198" s="2686"/>
      <c r="AT198" s="456" t="e">
        <f t="shared" si="307"/>
        <v>#REF!</v>
      </c>
      <c r="AU198" s="988" t="e">
        <f t="shared" si="296"/>
        <v>#REF!</v>
      </c>
      <c r="AV198" s="385">
        <v>0</v>
      </c>
      <c r="AW198" s="459" t="e">
        <f t="shared" si="297"/>
        <v>#REF!</v>
      </c>
      <c r="AX198" s="625"/>
      <c r="AY198" s="626"/>
      <c r="AZ198" s="627"/>
      <c r="BA198" s="2687"/>
      <c r="BB198" s="2688"/>
      <c r="BC198" s="2688"/>
      <c r="BD198" s="2688"/>
      <c r="BE198" s="2688"/>
      <c r="BF198" s="2688"/>
      <c r="BG198" s="2688"/>
      <c r="BH198" s="2688"/>
      <c r="BI198" s="2689"/>
      <c r="BK198" s="2685" t="e">
        <f t="shared" si="304"/>
        <v>#REF!</v>
      </c>
      <c r="BL198" s="2686"/>
      <c r="BM198" s="456" t="e">
        <f t="shared" si="308"/>
        <v>#REF!</v>
      </c>
      <c r="BN198" s="988" t="e">
        <f t="shared" si="298"/>
        <v>#REF!</v>
      </c>
      <c r="BO198" s="385">
        <v>0</v>
      </c>
      <c r="BP198" s="459" t="e">
        <f t="shared" si="299"/>
        <v>#REF!</v>
      </c>
      <c r="BQ198" s="625"/>
      <c r="BR198" s="626"/>
      <c r="BS198" s="627"/>
      <c r="BT198" s="2687"/>
      <c r="BU198" s="2688"/>
      <c r="BV198" s="2688"/>
      <c r="BW198" s="2688"/>
      <c r="BX198" s="2688"/>
      <c r="BY198" s="2688"/>
      <c r="BZ198" s="2688"/>
      <c r="CA198" s="2688"/>
      <c r="CB198" s="2689"/>
      <c r="CD198" s="2670"/>
      <c r="CE198" s="2670"/>
      <c r="CF198" s="1142"/>
      <c r="CG198" s="1143"/>
      <c r="CH198" s="1149"/>
      <c r="CI198" s="1145"/>
      <c r="CJ198" s="1146"/>
      <c r="CK198" s="1146"/>
      <c r="CL198" s="1146"/>
      <c r="CM198" s="2671"/>
      <c r="CN198" s="2671"/>
      <c r="CO198" s="2671"/>
      <c r="CP198" s="2671"/>
      <c r="CQ198" s="2671"/>
      <c r="CR198" s="2671"/>
      <c r="CS198" s="2671"/>
      <c r="CT198" s="2671"/>
      <c r="CU198" s="2671"/>
      <c r="CW198" s="2670"/>
      <c r="CX198" s="2670"/>
      <c r="CY198" s="1142"/>
      <c r="CZ198" s="1143"/>
      <c r="DA198" s="1149"/>
      <c r="DB198" s="1145"/>
      <c r="DC198" s="1146"/>
      <c r="DD198" s="1146"/>
      <c r="DE198" s="1146"/>
      <c r="DF198" s="2671"/>
      <c r="DG198" s="2671"/>
      <c r="DH198" s="2671"/>
      <c r="DI198" s="2671"/>
      <c r="DJ198" s="2671"/>
      <c r="DK198" s="2671"/>
      <c r="DL198" s="2671"/>
      <c r="DM198" s="2671"/>
      <c r="DN198" s="2671"/>
    </row>
    <row r="199" spans="2:118" ht="27" hidden="1" customHeight="1" thickTop="1" thickBot="1" x14ac:dyDescent="0.25">
      <c r="B199" s="2664"/>
      <c r="C199" s="2665"/>
      <c r="D199" s="2665"/>
      <c r="E199" s="2666"/>
      <c r="F199" s="2697" t="s">
        <v>1169</v>
      </c>
      <c r="G199" s="2698"/>
      <c r="H199" s="2699" t="str">
        <f>F190</f>
        <v>Plantación de Material Vegetal al azar o por núcleos</v>
      </c>
      <c r="I199" s="2699"/>
      <c r="J199" s="2699"/>
      <c r="K199" s="2700"/>
      <c r="L199" s="463" t="e">
        <f>K258/N258</f>
        <v>#DIV/0!</v>
      </c>
      <c r="M199" s="463" t="e">
        <f>L258/N258</f>
        <v>#DIV/0!</v>
      </c>
      <c r="N199" s="463" t="e">
        <f>M258/N258</f>
        <v>#DIV/0!</v>
      </c>
      <c r="O199" s="2708"/>
      <c r="P199" s="2709"/>
      <c r="Q199" s="2709"/>
      <c r="R199" s="2709"/>
      <c r="S199" s="2709"/>
      <c r="T199" s="2709"/>
      <c r="U199" s="2709"/>
      <c r="V199" s="2709"/>
      <c r="W199" s="2710"/>
      <c r="Y199" s="2697" t="s">
        <v>1169</v>
      </c>
      <c r="Z199" s="2698"/>
      <c r="AA199" s="2699" t="str">
        <f>Y190</f>
        <v>Plantación de Material Vegetal al azar o por núcleos</v>
      </c>
      <c r="AB199" s="2699"/>
      <c r="AC199" s="2699"/>
      <c r="AD199" s="2700"/>
      <c r="AE199" s="463" t="e">
        <f>AD258/AG258</f>
        <v>#DIV/0!</v>
      </c>
      <c r="AF199" s="463" t="e">
        <f>AE258/AG258</f>
        <v>#DIV/0!</v>
      </c>
      <c r="AG199" s="463" t="e">
        <f>AF258/AG258</f>
        <v>#DIV/0!</v>
      </c>
      <c r="AH199" s="2708"/>
      <c r="AI199" s="2709"/>
      <c r="AJ199" s="2709"/>
      <c r="AK199" s="2709"/>
      <c r="AL199" s="2709"/>
      <c r="AM199" s="2709"/>
      <c r="AN199" s="2709"/>
      <c r="AO199" s="2709"/>
      <c r="AP199" s="2710"/>
      <c r="AR199" s="2697" t="s">
        <v>1169</v>
      </c>
      <c r="AS199" s="2698"/>
      <c r="AT199" s="2699" t="str">
        <f>AR190</f>
        <v>Plantación de Material Vegetal al azar o por núcleos</v>
      </c>
      <c r="AU199" s="2699"/>
      <c r="AV199" s="2699"/>
      <c r="AW199" s="2700"/>
      <c r="AX199" s="463" t="e">
        <f>AW258/AZ258</f>
        <v>#DIV/0!</v>
      </c>
      <c r="AY199" s="463" t="e">
        <f>AX258/AZ258</f>
        <v>#DIV/0!</v>
      </c>
      <c r="AZ199" s="463" t="e">
        <f>AY258/AZ258</f>
        <v>#DIV/0!</v>
      </c>
      <c r="BA199" s="2708"/>
      <c r="BB199" s="2709"/>
      <c r="BC199" s="2709"/>
      <c r="BD199" s="2709"/>
      <c r="BE199" s="2709"/>
      <c r="BF199" s="2709"/>
      <c r="BG199" s="2709"/>
      <c r="BH199" s="2709"/>
      <c r="BI199" s="2710"/>
      <c r="BK199" s="2697" t="s">
        <v>1169</v>
      </c>
      <c r="BL199" s="2698"/>
      <c r="BM199" s="2699" t="str">
        <f>BK190</f>
        <v>Plantación de Material Vegetal al azar o por núcleos</v>
      </c>
      <c r="BN199" s="2699"/>
      <c r="BO199" s="2699"/>
      <c r="BP199" s="2700"/>
      <c r="BQ199" s="463" t="e">
        <f>BP258/BS258</f>
        <v>#DIV/0!</v>
      </c>
      <c r="BR199" s="463" t="e">
        <f>BQ258/BS258</f>
        <v>#DIV/0!</v>
      </c>
      <c r="BS199" s="463" t="e">
        <f>BR258/BS258</f>
        <v>#DIV/0!</v>
      </c>
      <c r="BT199" s="2708"/>
      <c r="BU199" s="2709"/>
      <c r="BV199" s="2709"/>
      <c r="BW199" s="2709"/>
      <c r="BX199" s="2709"/>
      <c r="BY199" s="2709"/>
      <c r="BZ199" s="2709"/>
      <c r="CA199" s="2709"/>
      <c r="CB199" s="2710"/>
      <c r="CD199" s="2672"/>
      <c r="CE199" s="2672"/>
      <c r="CF199" s="2673"/>
      <c r="CG199" s="2673"/>
      <c r="CH199" s="2673"/>
      <c r="CI199" s="2673"/>
      <c r="CJ199" s="1147"/>
      <c r="CK199" s="1147"/>
      <c r="CL199" s="1147"/>
      <c r="CM199" s="2674"/>
      <c r="CN199" s="2674"/>
      <c r="CO199" s="2674"/>
      <c r="CP199" s="2674"/>
      <c r="CQ199" s="2674"/>
      <c r="CR199" s="2674"/>
      <c r="CS199" s="2674"/>
      <c r="CT199" s="2674"/>
      <c r="CU199" s="2674"/>
      <c r="CW199" s="2672"/>
      <c r="CX199" s="2672"/>
      <c r="CY199" s="2673"/>
      <c r="CZ199" s="2673"/>
      <c r="DA199" s="2673"/>
      <c r="DB199" s="2673"/>
      <c r="DC199" s="1147"/>
      <c r="DD199" s="1147"/>
      <c r="DE199" s="1147"/>
      <c r="DF199" s="2674"/>
      <c r="DG199" s="2674"/>
      <c r="DH199" s="2674"/>
      <c r="DI199" s="2674"/>
      <c r="DJ199" s="2674"/>
      <c r="DK199" s="2674"/>
      <c r="DL199" s="2674"/>
      <c r="DM199" s="2674"/>
      <c r="DN199" s="2674"/>
    </row>
    <row r="200" spans="2:118" ht="12.75" hidden="1" customHeight="1" x14ac:dyDescent="0.2">
      <c r="B200" s="2661" t="s">
        <v>1263</v>
      </c>
      <c r="C200" s="2662"/>
      <c r="D200" s="2662"/>
      <c r="E200" s="2663"/>
      <c r="F200" s="2714" t="str">
        <f>OBJETIVOS!D28</f>
        <v>Reforestación Protectora - Productora con Guadua</v>
      </c>
      <c r="G200" s="2711"/>
      <c r="H200" s="2711"/>
      <c r="I200" s="2711"/>
      <c r="J200" s="2711"/>
      <c r="K200" s="2711"/>
      <c r="L200" s="2711"/>
      <c r="M200" s="2711"/>
      <c r="N200" s="2711"/>
      <c r="O200" s="2711"/>
      <c r="P200" s="2711"/>
      <c r="Q200" s="2711"/>
      <c r="R200" s="2711"/>
      <c r="S200" s="2711"/>
      <c r="T200" s="2711"/>
      <c r="U200" s="2711"/>
      <c r="V200" s="2711"/>
      <c r="W200" s="2712"/>
      <c r="Y200" s="2714" t="str">
        <f>F200</f>
        <v>Reforestación Protectora - Productora con Guadua</v>
      </c>
      <c r="Z200" s="2711"/>
      <c r="AA200" s="2711"/>
      <c r="AB200" s="2711"/>
      <c r="AC200" s="2711"/>
      <c r="AD200" s="2711"/>
      <c r="AE200" s="2711"/>
      <c r="AF200" s="2711"/>
      <c r="AG200" s="2711"/>
      <c r="AH200" s="2711"/>
      <c r="AI200" s="2711"/>
      <c r="AJ200" s="2711"/>
      <c r="AK200" s="2711"/>
      <c r="AL200" s="2711"/>
      <c r="AM200" s="2711"/>
      <c r="AN200" s="2711"/>
      <c r="AO200" s="2711"/>
      <c r="AP200" s="2712"/>
      <c r="AR200" s="2714" t="str">
        <f>Y200</f>
        <v>Reforestación Protectora - Productora con Guadua</v>
      </c>
      <c r="AS200" s="2711"/>
      <c r="AT200" s="2711"/>
      <c r="AU200" s="2711"/>
      <c r="AV200" s="2711"/>
      <c r="AW200" s="2711"/>
      <c r="AX200" s="2711"/>
      <c r="AY200" s="2711"/>
      <c r="AZ200" s="2711"/>
      <c r="BA200" s="2711"/>
      <c r="BB200" s="2711"/>
      <c r="BC200" s="2711"/>
      <c r="BD200" s="2711"/>
      <c r="BE200" s="2711"/>
      <c r="BF200" s="2711"/>
      <c r="BG200" s="2711"/>
      <c r="BH200" s="2711"/>
      <c r="BI200" s="2712"/>
      <c r="BK200" s="2714" t="str">
        <f>AR200</f>
        <v>Reforestación Protectora - Productora con Guadua</v>
      </c>
      <c r="BL200" s="2711"/>
      <c r="BM200" s="2711"/>
      <c r="BN200" s="2711"/>
      <c r="BO200" s="2711"/>
      <c r="BP200" s="2711"/>
      <c r="BQ200" s="2711"/>
      <c r="BR200" s="2711"/>
      <c r="BS200" s="2711"/>
      <c r="BT200" s="2711"/>
      <c r="BU200" s="2711"/>
      <c r="BV200" s="2711"/>
      <c r="BW200" s="2711"/>
      <c r="BX200" s="2711"/>
      <c r="BY200" s="2711"/>
      <c r="BZ200" s="2711"/>
      <c r="CA200" s="2711"/>
      <c r="CB200" s="2712"/>
      <c r="CD200" s="2675"/>
      <c r="CE200" s="2675"/>
      <c r="CF200" s="2675"/>
      <c r="CG200" s="2675"/>
      <c r="CH200" s="2675"/>
      <c r="CI200" s="2675"/>
      <c r="CJ200" s="2675"/>
      <c r="CK200" s="2675"/>
      <c r="CL200" s="2675"/>
      <c r="CM200" s="2675"/>
      <c r="CN200" s="2675"/>
      <c r="CO200" s="2675"/>
      <c r="CP200" s="2675"/>
      <c r="CQ200" s="2675"/>
      <c r="CR200" s="2675"/>
      <c r="CS200" s="2675"/>
      <c r="CT200" s="2675"/>
      <c r="CU200" s="2675"/>
      <c r="CW200" s="2675"/>
      <c r="CX200" s="2675"/>
      <c r="CY200" s="2675"/>
      <c r="CZ200" s="2675"/>
      <c r="DA200" s="2675"/>
      <c r="DB200" s="2675"/>
      <c r="DC200" s="2675"/>
      <c r="DD200" s="2675"/>
      <c r="DE200" s="2675"/>
      <c r="DF200" s="2675"/>
      <c r="DG200" s="2675"/>
      <c r="DH200" s="2675"/>
      <c r="DI200" s="2675"/>
      <c r="DJ200" s="2675"/>
      <c r="DK200" s="2675"/>
      <c r="DL200" s="2675"/>
      <c r="DM200" s="2675"/>
      <c r="DN200" s="2675"/>
    </row>
    <row r="201" spans="2:118" ht="12.75" hidden="1" customHeight="1" x14ac:dyDescent="0.2">
      <c r="B201" s="2664"/>
      <c r="C201" s="2665"/>
      <c r="D201" s="2665"/>
      <c r="E201" s="2666"/>
      <c r="F201" s="2680" t="e">
        <f t="shared" ref="F201:F208" si="309">+F191</f>
        <v>#REF!</v>
      </c>
      <c r="G201" s="2681"/>
      <c r="H201" s="456" t="e">
        <f>H191</f>
        <v>#REF!</v>
      </c>
      <c r="I201" s="457">
        <f>FINANC!D14</f>
        <v>0</v>
      </c>
      <c r="J201" s="385">
        <v>0</v>
      </c>
      <c r="K201" s="459" t="e">
        <f>J201/I201</f>
        <v>#DIV/0!</v>
      </c>
      <c r="L201" s="460"/>
      <c r="M201" s="461"/>
      <c r="N201" s="462"/>
      <c r="O201" s="2682"/>
      <c r="P201" s="2683"/>
      <c r="Q201" s="2683"/>
      <c r="R201" s="2683"/>
      <c r="S201" s="2683"/>
      <c r="T201" s="2683"/>
      <c r="U201" s="2683"/>
      <c r="V201" s="2683"/>
      <c r="W201" s="2684"/>
      <c r="Y201" s="2680" t="e">
        <f t="shared" ref="Y201:Y208" si="310">+Y191</f>
        <v>#REF!</v>
      </c>
      <c r="Z201" s="2681"/>
      <c r="AA201" s="456" t="e">
        <f>AA191</f>
        <v>#REF!</v>
      </c>
      <c r="AB201" s="457">
        <f>J201</f>
        <v>0</v>
      </c>
      <c r="AC201" s="385">
        <v>0</v>
      </c>
      <c r="AD201" s="459" t="e">
        <f>AC201/AB201</f>
        <v>#DIV/0!</v>
      </c>
      <c r="AE201" s="460"/>
      <c r="AF201" s="461"/>
      <c r="AG201" s="462"/>
      <c r="AH201" s="2682"/>
      <c r="AI201" s="2683"/>
      <c r="AJ201" s="2683"/>
      <c r="AK201" s="2683"/>
      <c r="AL201" s="2683"/>
      <c r="AM201" s="2683"/>
      <c r="AN201" s="2683"/>
      <c r="AO201" s="2683"/>
      <c r="AP201" s="2684"/>
      <c r="AR201" s="2680" t="e">
        <f t="shared" ref="AR201:AR208" si="311">+AR191</f>
        <v>#REF!</v>
      </c>
      <c r="AS201" s="2681"/>
      <c r="AT201" s="456" t="e">
        <f>AT191</f>
        <v>#REF!</v>
      </c>
      <c r="AU201" s="457">
        <f>AC201</f>
        <v>0</v>
      </c>
      <c r="AV201" s="385">
        <v>0</v>
      </c>
      <c r="AW201" s="459" t="e">
        <f>AV201/AU201</f>
        <v>#DIV/0!</v>
      </c>
      <c r="AX201" s="460"/>
      <c r="AY201" s="461"/>
      <c r="AZ201" s="462"/>
      <c r="BA201" s="2682"/>
      <c r="BB201" s="2683"/>
      <c r="BC201" s="2683"/>
      <c r="BD201" s="2683"/>
      <c r="BE201" s="2683"/>
      <c r="BF201" s="2683"/>
      <c r="BG201" s="2683"/>
      <c r="BH201" s="2683"/>
      <c r="BI201" s="2684"/>
      <c r="BK201" s="2680" t="e">
        <f t="shared" ref="BK201:BK208" si="312">+BK191</f>
        <v>#REF!</v>
      </c>
      <c r="BL201" s="2681"/>
      <c r="BM201" s="456" t="e">
        <f>BM191</f>
        <v>#REF!</v>
      </c>
      <c r="BN201" s="457">
        <f>AV201</f>
        <v>0</v>
      </c>
      <c r="BO201" s="385">
        <v>0</v>
      </c>
      <c r="BP201" s="459" t="e">
        <f>BO201/BN201</f>
        <v>#DIV/0!</v>
      </c>
      <c r="BQ201" s="460"/>
      <c r="BR201" s="461"/>
      <c r="BS201" s="462"/>
      <c r="BT201" s="2682"/>
      <c r="BU201" s="2683"/>
      <c r="BV201" s="2683"/>
      <c r="BW201" s="2683"/>
      <c r="BX201" s="2683"/>
      <c r="BY201" s="2683"/>
      <c r="BZ201" s="2683"/>
      <c r="CA201" s="2683"/>
      <c r="CB201" s="2684"/>
      <c r="CD201" s="2670"/>
      <c r="CE201" s="2670"/>
      <c r="CF201" s="1142"/>
      <c r="CG201" s="1143"/>
      <c r="CH201" s="1149"/>
      <c r="CI201" s="1145"/>
      <c r="CJ201" s="1146"/>
      <c r="CK201" s="1146"/>
      <c r="CL201" s="1146"/>
      <c r="CM201" s="2671"/>
      <c r="CN201" s="2671"/>
      <c r="CO201" s="2671"/>
      <c r="CP201" s="2671"/>
      <c r="CQ201" s="2671"/>
      <c r="CR201" s="2671"/>
      <c r="CS201" s="2671"/>
      <c r="CT201" s="2671"/>
      <c r="CU201" s="2671"/>
      <c r="CW201" s="2670"/>
      <c r="CX201" s="2670"/>
      <c r="CY201" s="1142"/>
      <c r="CZ201" s="1143"/>
      <c r="DA201" s="1149"/>
      <c r="DB201" s="1145"/>
      <c r="DC201" s="1146"/>
      <c r="DD201" s="1146"/>
      <c r="DE201" s="1146"/>
      <c r="DF201" s="2671"/>
      <c r="DG201" s="2671"/>
      <c r="DH201" s="2671"/>
      <c r="DI201" s="2671"/>
      <c r="DJ201" s="2671"/>
      <c r="DK201" s="2671"/>
      <c r="DL201" s="2671"/>
      <c r="DM201" s="2671"/>
      <c r="DN201" s="2671"/>
    </row>
    <row r="202" spans="2:118" ht="12.75" hidden="1" customHeight="1" x14ac:dyDescent="0.2">
      <c r="B202" s="2664"/>
      <c r="C202" s="2665"/>
      <c r="D202" s="2665"/>
      <c r="E202" s="2666"/>
      <c r="F202" s="2680" t="e">
        <f t="shared" si="309"/>
        <v>#REF!</v>
      </c>
      <c r="G202" s="2681"/>
      <c r="H202" s="456" t="e">
        <f>H192</f>
        <v>#REF!</v>
      </c>
      <c r="I202" s="457">
        <f>I201</f>
        <v>0</v>
      </c>
      <c r="J202" s="385">
        <v>0</v>
      </c>
      <c r="K202" s="459" t="e">
        <f t="shared" ref="K202:K208" si="313">J202/I202</f>
        <v>#DIV/0!</v>
      </c>
      <c r="L202" s="460"/>
      <c r="M202" s="461"/>
      <c r="N202" s="462"/>
      <c r="O202" s="2682"/>
      <c r="P202" s="2683"/>
      <c r="Q202" s="2683"/>
      <c r="R202" s="2683"/>
      <c r="S202" s="2683"/>
      <c r="T202" s="2683"/>
      <c r="U202" s="2683"/>
      <c r="V202" s="2683"/>
      <c r="W202" s="2684"/>
      <c r="Y202" s="2680" t="e">
        <f t="shared" si="310"/>
        <v>#REF!</v>
      </c>
      <c r="Z202" s="2681"/>
      <c r="AA202" s="456" t="e">
        <f>AA192</f>
        <v>#REF!</v>
      </c>
      <c r="AB202" s="457">
        <f t="shared" ref="AB202:AB208" si="314">J202</f>
        <v>0</v>
      </c>
      <c r="AC202" s="385">
        <v>0</v>
      </c>
      <c r="AD202" s="459" t="e">
        <f t="shared" ref="AD202:AD208" si="315">AC202/AB202</f>
        <v>#DIV/0!</v>
      </c>
      <c r="AE202" s="460"/>
      <c r="AF202" s="461"/>
      <c r="AG202" s="462"/>
      <c r="AH202" s="2682"/>
      <c r="AI202" s="2683"/>
      <c r="AJ202" s="2683"/>
      <c r="AK202" s="2683"/>
      <c r="AL202" s="2683"/>
      <c r="AM202" s="2683"/>
      <c r="AN202" s="2683"/>
      <c r="AO202" s="2683"/>
      <c r="AP202" s="2684"/>
      <c r="AR202" s="2680" t="e">
        <f t="shared" si="311"/>
        <v>#REF!</v>
      </c>
      <c r="AS202" s="2681"/>
      <c r="AT202" s="456" t="e">
        <f>AT192</f>
        <v>#REF!</v>
      </c>
      <c r="AU202" s="457">
        <f t="shared" ref="AU202:AU208" si="316">AC202</f>
        <v>0</v>
      </c>
      <c r="AV202" s="385">
        <v>0</v>
      </c>
      <c r="AW202" s="459" t="e">
        <f t="shared" ref="AW202:AW208" si="317">AV202/AU202</f>
        <v>#DIV/0!</v>
      </c>
      <c r="AX202" s="460"/>
      <c r="AY202" s="461"/>
      <c r="AZ202" s="462"/>
      <c r="BA202" s="2682"/>
      <c r="BB202" s="2683"/>
      <c r="BC202" s="2683"/>
      <c r="BD202" s="2683"/>
      <c r="BE202" s="2683"/>
      <c r="BF202" s="2683"/>
      <c r="BG202" s="2683"/>
      <c r="BH202" s="2683"/>
      <c r="BI202" s="2684"/>
      <c r="BK202" s="2680" t="e">
        <f t="shared" si="312"/>
        <v>#REF!</v>
      </c>
      <c r="BL202" s="2681"/>
      <c r="BM202" s="456" t="e">
        <f>BM192</f>
        <v>#REF!</v>
      </c>
      <c r="BN202" s="457">
        <f t="shared" ref="BN202:BN208" si="318">AV202</f>
        <v>0</v>
      </c>
      <c r="BO202" s="385">
        <v>0</v>
      </c>
      <c r="BP202" s="459" t="e">
        <f t="shared" ref="BP202:BP208" si="319">BO202/BN202</f>
        <v>#DIV/0!</v>
      </c>
      <c r="BQ202" s="460"/>
      <c r="BR202" s="461"/>
      <c r="BS202" s="462"/>
      <c r="BT202" s="2682"/>
      <c r="BU202" s="2683"/>
      <c r="BV202" s="2683"/>
      <c r="BW202" s="2683"/>
      <c r="BX202" s="2683"/>
      <c r="BY202" s="2683"/>
      <c r="BZ202" s="2683"/>
      <c r="CA202" s="2683"/>
      <c r="CB202" s="2684"/>
      <c r="CD202" s="2670"/>
      <c r="CE202" s="2670"/>
      <c r="CF202" s="1142"/>
      <c r="CG202" s="1143"/>
      <c r="CH202" s="1149"/>
      <c r="CI202" s="1145"/>
      <c r="CJ202" s="1146"/>
      <c r="CK202" s="1146"/>
      <c r="CL202" s="1146"/>
      <c r="CM202" s="2671"/>
      <c r="CN202" s="2671"/>
      <c r="CO202" s="2671"/>
      <c r="CP202" s="2671"/>
      <c r="CQ202" s="2671"/>
      <c r="CR202" s="2671"/>
      <c r="CS202" s="2671"/>
      <c r="CT202" s="2671"/>
      <c r="CU202" s="2671"/>
      <c r="CW202" s="2670"/>
      <c r="CX202" s="2670"/>
      <c r="CY202" s="1142"/>
      <c r="CZ202" s="1143"/>
      <c r="DA202" s="1149"/>
      <c r="DB202" s="1145"/>
      <c r="DC202" s="1146"/>
      <c r="DD202" s="1146"/>
      <c r="DE202" s="1146"/>
      <c r="DF202" s="2671"/>
      <c r="DG202" s="2671"/>
      <c r="DH202" s="2671"/>
      <c r="DI202" s="2671"/>
      <c r="DJ202" s="2671"/>
      <c r="DK202" s="2671"/>
      <c r="DL202" s="2671"/>
      <c r="DM202" s="2671"/>
      <c r="DN202" s="2671"/>
    </row>
    <row r="203" spans="2:118" ht="12.75" hidden="1" customHeight="1" x14ac:dyDescent="0.2">
      <c r="B203" s="2664"/>
      <c r="C203" s="2665"/>
      <c r="D203" s="2665"/>
      <c r="E203" s="2666"/>
      <c r="F203" s="2680" t="e">
        <f t="shared" si="309"/>
        <v>#REF!</v>
      </c>
      <c r="G203" s="2681"/>
      <c r="H203" s="456" t="e">
        <f>H193</f>
        <v>#REF!</v>
      </c>
      <c r="I203" s="457">
        <f t="shared" ref="I203" si="320">I202</f>
        <v>0</v>
      </c>
      <c r="J203" s="385">
        <v>0</v>
      </c>
      <c r="K203" s="459" t="e">
        <f t="shared" si="313"/>
        <v>#DIV/0!</v>
      </c>
      <c r="L203" s="460"/>
      <c r="M203" s="461"/>
      <c r="N203" s="462"/>
      <c r="O203" s="2682"/>
      <c r="P203" s="2683"/>
      <c r="Q203" s="2683"/>
      <c r="R203" s="2683"/>
      <c r="S203" s="2683"/>
      <c r="T203" s="2683"/>
      <c r="U203" s="2683"/>
      <c r="V203" s="2683"/>
      <c r="W203" s="2684"/>
      <c r="Y203" s="2680" t="e">
        <f t="shared" si="310"/>
        <v>#REF!</v>
      </c>
      <c r="Z203" s="2681"/>
      <c r="AA203" s="456" t="e">
        <f>AA193</f>
        <v>#REF!</v>
      </c>
      <c r="AB203" s="457">
        <f t="shared" si="314"/>
        <v>0</v>
      </c>
      <c r="AC203" s="385">
        <v>0</v>
      </c>
      <c r="AD203" s="459" t="e">
        <f t="shared" si="315"/>
        <v>#DIV/0!</v>
      </c>
      <c r="AE203" s="460"/>
      <c r="AF203" s="461"/>
      <c r="AG203" s="462"/>
      <c r="AH203" s="2682"/>
      <c r="AI203" s="2683"/>
      <c r="AJ203" s="2683"/>
      <c r="AK203" s="2683"/>
      <c r="AL203" s="2683"/>
      <c r="AM203" s="2683"/>
      <c r="AN203" s="2683"/>
      <c r="AO203" s="2683"/>
      <c r="AP203" s="2684"/>
      <c r="AR203" s="2680" t="e">
        <f t="shared" si="311"/>
        <v>#REF!</v>
      </c>
      <c r="AS203" s="2681"/>
      <c r="AT203" s="456" t="e">
        <f>AT193</f>
        <v>#REF!</v>
      </c>
      <c r="AU203" s="457">
        <f t="shared" si="316"/>
        <v>0</v>
      </c>
      <c r="AV203" s="385">
        <v>0</v>
      </c>
      <c r="AW203" s="459" t="e">
        <f t="shared" si="317"/>
        <v>#DIV/0!</v>
      </c>
      <c r="AX203" s="460"/>
      <c r="AY203" s="461"/>
      <c r="AZ203" s="462"/>
      <c r="BA203" s="2682"/>
      <c r="BB203" s="2683"/>
      <c r="BC203" s="2683"/>
      <c r="BD203" s="2683"/>
      <c r="BE203" s="2683"/>
      <c r="BF203" s="2683"/>
      <c r="BG203" s="2683"/>
      <c r="BH203" s="2683"/>
      <c r="BI203" s="2684"/>
      <c r="BK203" s="2680" t="e">
        <f t="shared" si="312"/>
        <v>#REF!</v>
      </c>
      <c r="BL203" s="2681"/>
      <c r="BM203" s="456" t="e">
        <f>BM193</f>
        <v>#REF!</v>
      </c>
      <c r="BN203" s="457">
        <f t="shared" si="318"/>
        <v>0</v>
      </c>
      <c r="BO203" s="385">
        <v>0</v>
      </c>
      <c r="BP203" s="459" t="e">
        <f t="shared" si="319"/>
        <v>#DIV/0!</v>
      </c>
      <c r="BQ203" s="460"/>
      <c r="BR203" s="461"/>
      <c r="BS203" s="462"/>
      <c r="BT203" s="2682"/>
      <c r="BU203" s="2683"/>
      <c r="BV203" s="2683"/>
      <c r="BW203" s="2683"/>
      <c r="BX203" s="2683"/>
      <c r="BY203" s="2683"/>
      <c r="BZ203" s="2683"/>
      <c r="CA203" s="2683"/>
      <c r="CB203" s="2684"/>
      <c r="CD203" s="2670"/>
      <c r="CE203" s="2670"/>
      <c r="CF203" s="1142"/>
      <c r="CG203" s="1143"/>
      <c r="CH203" s="1149"/>
      <c r="CI203" s="1145"/>
      <c r="CJ203" s="1146"/>
      <c r="CK203" s="1146"/>
      <c r="CL203" s="1146"/>
      <c r="CM203" s="2671"/>
      <c r="CN203" s="2671"/>
      <c r="CO203" s="2671"/>
      <c r="CP203" s="2671"/>
      <c r="CQ203" s="2671"/>
      <c r="CR203" s="2671"/>
      <c r="CS203" s="2671"/>
      <c r="CT203" s="2671"/>
      <c r="CU203" s="2671"/>
      <c r="CW203" s="2670"/>
      <c r="CX203" s="2670"/>
      <c r="CY203" s="1142"/>
      <c r="CZ203" s="1143"/>
      <c r="DA203" s="1149"/>
      <c r="DB203" s="1145"/>
      <c r="DC203" s="1146"/>
      <c r="DD203" s="1146"/>
      <c r="DE203" s="1146"/>
      <c r="DF203" s="2671"/>
      <c r="DG203" s="2671"/>
      <c r="DH203" s="2671"/>
      <c r="DI203" s="2671"/>
      <c r="DJ203" s="2671"/>
      <c r="DK203" s="2671"/>
      <c r="DL203" s="2671"/>
      <c r="DM203" s="2671"/>
      <c r="DN203" s="2671"/>
    </row>
    <row r="204" spans="2:118" ht="12.75" hidden="1" customHeight="1" x14ac:dyDescent="0.2">
      <c r="B204" s="2664"/>
      <c r="C204" s="2665"/>
      <c r="D204" s="2665"/>
      <c r="E204" s="2666"/>
      <c r="F204" s="2680" t="e">
        <f t="shared" si="309"/>
        <v>#REF!</v>
      </c>
      <c r="G204" s="2681"/>
      <c r="H204" s="456"/>
      <c r="I204" s="457"/>
      <c r="J204" s="385"/>
      <c r="K204" s="459" t="e">
        <f t="shared" si="313"/>
        <v>#DIV/0!</v>
      </c>
      <c r="L204" s="460"/>
      <c r="M204" s="461"/>
      <c r="N204" s="462"/>
      <c r="O204" s="2682"/>
      <c r="P204" s="2683"/>
      <c r="Q204" s="2683"/>
      <c r="R204" s="2683"/>
      <c r="S204" s="2683"/>
      <c r="T204" s="2683"/>
      <c r="U204" s="2683"/>
      <c r="V204" s="2683"/>
      <c r="W204" s="2684"/>
      <c r="Y204" s="2680" t="e">
        <f t="shared" si="310"/>
        <v>#REF!</v>
      </c>
      <c r="Z204" s="2681"/>
      <c r="AA204" s="456"/>
      <c r="AB204" s="457">
        <f t="shared" si="314"/>
        <v>0</v>
      </c>
      <c r="AC204" s="385"/>
      <c r="AD204" s="459" t="e">
        <f t="shared" si="315"/>
        <v>#DIV/0!</v>
      </c>
      <c r="AE204" s="460"/>
      <c r="AF204" s="461"/>
      <c r="AG204" s="462"/>
      <c r="AH204" s="2682"/>
      <c r="AI204" s="2683"/>
      <c r="AJ204" s="2683"/>
      <c r="AK204" s="2683"/>
      <c r="AL204" s="2683"/>
      <c r="AM204" s="2683"/>
      <c r="AN204" s="2683"/>
      <c r="AO204" s="2683"/>
      <c r="AP204" s="2684"/>
      <c r="AR204" s="2680" t="e">
        <f t="shared" si="311"/>
        <v>#REF!</v>
      </c>
      <c r="AS204" s="2681"/>
      <c r="AT204" s="456"/>
      <c r="AU204" s="457">
        <f t="shared" si="316"/>
        <v>0</v>
      </c>
      <c r="AV204" s="385"/>
      <c r="AW204" s="459" t="e">
        <f t="shared" si="317"/>
        <v>#DIV/0!</v>
      </c>
      <c r="AX204" s="460"/>
      <c r="AY204" s="461"/>
      <c r="AZ204" s="462"/>
      <c r="BA204" s="2682"/>
      <c r="BB204" s="2683"/>
      <c r="BC204" s="2683"/>
      <c r="BD204" s="2683"/>
      <c r="BE204" s="2683"/>
      <c r="BF204" s="2683"/>
      <c r="BG204" s="2683"/>
      <c r="BH204" s="2683"/>
      <c r="BI204" s="2684"/>
      <c r="BK204" s="2680" t="e">
        <f t="shared" si="312"/>
        <v>#REF!</v>
      </c>
      <c r="BL204" s="2681"/>
      <c r="BM204" s="456"/>
      <c r="BN204" s="457">
        <f t="shared" si="318"/>
        <v>0</v>
      </c>
      <c r="BO204" s="385"/>
      <c r="BP204" s="459" t="e">
        <f t="shared" si="319"/>
        <v>#DIV/0!</v>
      </c>
      <c r="BQ204" s="460"/>
      <c r="BR204" s="461"/>
      <c r="BS204" s="462"/>
      <c r="BT204" s="2682"/>
      <c r="BU204" s="2683"/>
      <c r="BV204" s="2683"/>
      <c r="BW204" s="2683"/>
      <c r="BX204" s="2683"/>
      <c r="BY204" s="2683"/>
      <c r="BZ204" s="2683"/>
      <c r="CA204" s="2683"/>
      <c r="CB204" s="2684"/>
      <c r="CD204" s="2670"/>
      <c r="CE204" s="2670"/>
      <c r="CF204" s="1142"/>
      <c r="CG204" s="1143"/>
      <c r="CH204" s="1149"/>
      <c r="CI204" s="1145"/>
      <c r="CJ204" s="1146"/>
      <c r="CK204" s="1146"/>
      <c r="CL204" s="1146"/>
      <c r="CM204" s="2671"/>
      <c r="CN204" s="2671"/>
      <c r="CO204" s="2671"/>
      <c r="CP204" s="2671"/>
      <c r="CQ204" s="2671"/>
      <c r="CR204" s="2671"/>
      <c r="CS204" s="2671"/>
      <c r="CT204" s="2671"/>
      <c r="CU204" s="2671"/>
      <c r="CW204" s="2670"/>
      <c r="CX204" s="2670"/>
      <c r="CY204" s="1142"/>
      <c r="CZ204" s="1143"/>
      <c r="DA204" s="1149"/>
      <c r="DB204" s="1145"/>
      <c r="DC204" s="1146"/>
      <c r="DD204" s="1146"/>
      <c r="DE204" s="1146"/>
      <c r="DF204" s="2671"/>
      <c r="DG204" s="2671"/>
      <c r="DH204" s="2671"/>
      <c r="DI204" s="2671"/>
      <c r="DJ204" s="2671"/>
      <c r="DK204" s="2671"/>
      <c r="DL204" s="2671"/>
      <c r="DM204" s="2671"/>
      <c r="DN204" s="2671"/>
    </row>
    <row r="205" spans="2:118" ht="12.75" hidden="1" customHeight="1" x14ac:dyDescent="0.2">
      <c r="B205" s="2664"/>
      <c r="C205" s="2665"/>
      <c r="D205" s="2665"/>
      <c r="E205" s="2666"/>
      <c r="F205" s="2680" t="e">
        <f t="shared" si="309"/>
        <v>#REF!</v>
      </c>
      <c r="G205" s="2681"/>
      <c r="H205" s="456" t="e">
        <f>H195</f>
        <v>#REF!</v>
      </c>
      <c r="I205" s="987" t="e">
        <f>CRONOGRAMA!#REF!/SEGUIMIENTO!I201</f>
        <v>#REF!</v>
      </c>
      <c r="J205" s="385">
        <v>0</v>
      </c>
      <c r="K205" s="459" t="e">
        <f t="shared" si="313"/>
        <v>#REF!</v>
      </c>
      <c r="L205" s="460"/>
      <c r="M205" s="461"/>
      <c r="N205" s="462"/>
      <c r="O205" s="2682"/>
      <c r="P205" s="2683"/>
      <c r="Q205" s="2683"/>
      <c r="R205" s="2683"/>
      <c r="S205" s="2683"/>
      <c r="T205" s="2683"/>
      <c r="U205" s="2683"/>
      <c r="V205" s="2683"/>
      <c r="W205" s="2684"/>
      <c r="Y205" s="2680" t="e">
        <f t="shared" si="310"/>
        <v>#REF!</v>
      </c>
      <c r="Z205" s="2681"/>
      <c r="AA205" s="456" t="e">
        <f>AA195</f>
        <v>#REF!</v>
      </c>
      <c r="AB205" s="987">
        <f t="shared" si="314"/>
        <v>0</v>
      </c>
      <c r="AC205" s="385">
        <v>0</v>
      </c>
      <c r="AD205" s="459" t="e">
        <f t="shared" si="315"/>
        <v>#DIV/0!</v>
      </c>
      <c r="AE205" s="460"/>
      <c r="AF205" s="461"/>
      <c r="AG205" s="462"/>
      <c r="AH205" s="2682"/>
      <c r="AI205" s="2683"/>
      <c r="AJ205" s="2683"/>
      <c r="AK205" s="2683"/>
      <c r="AL205" s="2683"/>
      <c r="AM205" s="2683"/>
      <c r="AN205" s="2683"/>
      <c r="AO205" s="2683"/>
      <c r="AP205" s="2684"/>
      <c r="AR205" s="2680" t="e">
        <f t="shared" si="311"/>
        <v>#REF!</v>
      </c>
      <c r="AS205" s="2681"/>
      <c r="AT205" s="456" t="e">
        <f>AT195</f>
        <v>#REF!</v>
      </c>
      <c r="AU205" s="987">
        <f t="shared" si="316"/>
        <v>0</v>
      </c>
      <c r="AV205" s="385">
        <v>0</v>
      </c>
      <c r="AW205" s="459" t="e">
        <f t="shared" si="317"/>
        <v>#DIV/0!</v>
      </c>
      <c r="AX205" s="460"/>
      <c r="AY205" s="461"/>
      <c r="AZ205" s="462"/>
      <c r="BA205" s="2682"/>
      <c r="BB205" s="2683"/>
      <c r="BC205" s="2683"/>
      <c r="BD205" s="2683"/>
      <c r="BE205" s="2683"/>
      <c r="BF205" s="2683"/>
      <c r="BG205" s="2683"/>
      <c r="BH205" s="2683"/>
      <c r="BI205" s="2684"/>
      <c r="BK205" s="2680" t="e">
        <f t="shared" si="312"/>
        <v>#REF!</v>
      </c>
      <c r="BL205" s="2681"/>
      <c r="BM205" s="456" t="e">
        <f>BM195</f>
        <v>#REF!</v>
      </c>
      <c r="BN205" s="987">
        <f t="shared" si="318"/>
        <v>0</v>
      </c>
      <c r="BO205" s="385">
        <v>0</v>
      </c>
      <c r="BP205" s="459" t="e">
        <f t="shared" si="319"/>
        <v>#DIV/0!</v>
      </c>
      <c r="BQ205" s="460"/>
      <c r="BR205" s="461"/>
      <c r="BS205" s="462"/>
      <c r="BT205" s="2682"/>
      <c r="BU205" s="2683"/>
      <c r="BV205" s="2683"/>
      <c r="BW205" s="2683"/>
      <c r="BX205" s="2683"/>
      <c r="BY205" s="2683"/>
      <c r="BZ205" s="2683"/>
      <c r="CA205" s="2683"/>
      <c r="CB205" s="2684"/>
      <c r="CD205" s="2670"/>
      <c r="CE205" s="2670"/>
      <c r="CF205" s="1142"/>
      <c r="CG205" s="1143"/>
      <c r="CH205" s="1149"/>
      <c r="CI205" s="1145"/>
      <c r="CJ205" s="1146"/>
      <c r="CK205" s="1146"/>
      <c r="CL205" s="1146"/>
      <c r="CM205" s="2671"/>
      <c r="CN205" s="2671"/>
      <c r="CO205" s="2671"/>
      <c r="CP205" s="2671"/>
      <c r="CQ205" s="2671"/>
      <c r="CR205" s="2671"/>
      <c r="CS205" s="2671"/>
      <c r="CT205" s="2671"/>
      <c r="CU205" s="2671"/>
      <c r="CW205" s="2670"/>
      <c r="CX205" s="2670"/>
      <c r="CY205" s="1142"/>
      <c r="CZ205" s="1143"/>
      <c r="DA205" s="1149"/>
      <c r="DB205" s="1145"/>
      <c r="DC205" s="1146"/>
      <c r="DD205" s="1146"/>
      <c r="DE205" s="1146"/>
      <c r="DF205" s="2671"/>
      <c r="DG205" s="2671"/>
      <c r="DH205" s="2671"/>
      <c r="DI205" s="2671"/>
      <c r="DJ205" s="2671"/>
      <c r="DK205" s="2671"/>
      <c r="DL205" s="2671"/>
      <c r="DM205" s="2671"/>
      <c r="DN205" s="2671"/>
    </row>
    <row r="206" spans="2:118" ht="12.75" hidden="1" customHeight="1" x14ac:dyDescent="0.2">
      <c r="B206" s="2664"/>
      <c r="C206" s="2665"/>
      <c r="D206" s="2665"/>
      <c r="E206" s="2666"/>
      <c r="F206" s="2680" t="e">
        <f t="shared" si="309"/>
        <v>#REF!</v>
      </c>
      <c r="G206" s="2681"/>
      <c r="H206" s="456" t="e">
        <f>H196</f>
        <v>#REF!</v>
      </c>
      <c r="I206" s="987" t="e">
        <f>CRONOGRAMA!#REF!/SEGUIMIENTO!I202</f>
        <v>#REF!</v>
      </c>
      <c r="J206" s="385">
        <v>0</v>
      </c>
      <c r="K206" s="459" t="e">
        <f t="shared" si="313"/>
        <v>#REF!</v>
      </c>
      <c r="L206" s="460"/>
      <c r="M206" s="461"/>
      <c r="N206" s="462"/>
      <c r="O206" s="2682"/>
      <c r="P206" s="2683"/>
      <c r="Q206" s="2683"/>
      <c r="R206" s="2683"/>
      <c r="S206" s="2683"/>
      <c r="T206" s="2683"/>
      <c r="U206" s="2683"/>
      <c r="V206" s="2683"/>
      <c r="W206" s="2684"/>
      <c r="Y206" s="2680" t="e">
        <f t="shared" si="310"/>
        <v>#REF!</v>
      </c>
      <c r="Z206" s="2681"/>
      <c r="AA206" s="456" t="e">
        <f>AA196</f>
        <v>#REF!</v>
      </c>
      <c r="AB206" s="987">
        <f t="shared" si="314"/>
        <v>0</v>
      </c>
      <c r="AC206" s="385">
        <v>0</v>
      </c>
      <c r="AD206" s="459" t="e">
        <f t="shared" si="315"/>
        <v>#DIV/0!</v>
      </c>
      <c r="AE206" s="460"/>
      <c r="AF206" s="461"/>
      <c r="AG206" s="462"/>
      <c r="AH206" s="2682"/>
      <c r="AI206" s="2683"/>
      <c r="AJ206" s="2683"/>
      <c r="AK206" s="2683"/>
      <c r="AL206" s="2683"/>
      <c r="AM206" s="2683"/>
      <c r="AN206" s="2683"/>
      <c r="AO206" s="2683"/>
      <c r="AP206" s="2684"/>
      <c r="AR206" s="2680" t="e">
        <f t="shared" si="311"/>
        <v>#REF!</v>
      </c>
      <c r="AS206" s="2681"/>
      <c r="AT206" s="456" t="e">
        <f>AT196</f>
        <v>#REF!</v>
      </c>
      <c r="AU206" s="987">
        <f t="shared" si="316"/>
        <v>0</v>
      </c>
      <c r="AV206" s="385">
        <v>0</v>
      </c>
      <c r="AW206" s="459" t="e">
        <f t="shared" si="317"/>
        <v>#DIV/0!</v>
      </c>
      <c r="AX206" s="460"/>
      <c r="AY206" s="461"/>
      <c r="AZ206" s="462"/>
      <c r="BA206" s="2682"/>
      <c r="BB206" s="2683"/>
      <c r="BC206" s="2683"/>
      <c r="BD206" s="2683"/>
      <c r="BE206" s="2683"/>
      <c r="BF206" s="2683"/>
      <c r="BG206" s="2683"/>
      <c r="BH206" s="2683"/>
      <c r="BI206" s="2684"/>
      <c r="BK206" s="2680" t="e">
        <f t="shared" si="312"/>
        <v>#REF!</v>
      </c>
      <c r="BL206" s="2681"/>
      <c r="BM206" s="456" t="e">
        <f>BM196</f>
        <v>#REF!</v>
      </c>
      <c r="BN206" s="987">
        <f t="shared" si="318"/>
        <v>0</v>
      </c>
      <c r="BO206" s="385">
        <v>0</v>
      </c>
      <c r="BP206" s="459" t="e">
        <f t="shared" si="319"/>
        <v>#DIV/0!</v>
      </c>
      <c r="BQ206" s="460"/>
      <c r="BR206" s="461"/>
      <c r="BS206" s="462"/>
      <c r="BT206" s="2682"/>
      <c r="BU206" s="2683"/>
      <c r="BV206" s="2683"/>
      <c r="BW206" s="2683"/>
      <c r="BX206" s="2683"/>
      <c r="BY206" s="2683"/>
      <c r="BZ206" s="2683"/>
      <c r="CA206" s="2683"/>
      <c r="CB206" s="2684"/>
      <c r="CD206" s="2670"/>
      <c r="CE206" s="2670"/>
      <c r="CF206" s="1142"/>
      <c r="CG206" s="1143"/>
      <c r="CH206" s="1149"/>
      <c r="CI206" s="1145"/>
      <c r="CJ206" s="1146"/>
      <c r="CK206" s="1146"/>
      <c r="CL206" s="1146"/>
      <c r="CM206" s="2671"/>
      <c r="CN206" s="2671"/>
      <c r="CO206" s="2671"/>
      <c r="CP206" s="2671"/>
      <c r="CQ206" s="2671"/>
      <c r="CR206" s="2671"/>
      <c r="CS206" s="2671"/>
      <c r="CT206" s="2671"/>
      <c r="CU206" s="2671"/>
      <c r="CW206" s="2670"/>
      <c r="CX206" s="2670"/>
      <c r="CY206" s="1142"/>
      <c r="CZ206" s="1143"/>
      <c r="DA206" s="1149"/>
      <c r="DB206" s="1145"/>
      <c r="DC206" s="1146"/>
      <c r="DD206" s="1146"/>
      <c r="DE206" s="1146"/>
      <c r="DF206" s="2671"/>
      <c r="DG206" s="2671"/>
      <c r="DH206" s="2671"/>
      <c r="DI206" s="2671"/>
      <c r="DJ206" s="2671"/>
      <c r="DK206" s="2671"/>
      <c r="DL206" s="2671"/>
      <c r="DM206" s="2671"/>
      <c r="DN206" s="2671"/>
    </row>
    <row r="207" spans="2:118" ht="12.75" hidden="1" customHeight="1" x14ac:dyDescent="0.2">
      <c r="B207" s="2664"/>
      <c r="C207" s="2665"/>
      <c r="D207" s="2665"/>
      <c r="E207" s="2666"/>
      <c r="F207" s="2680" t="e">
        <f t="shared" si="309"/>
        <v>#REF!</v>
      </c>
      <c r="G207" s="2681"/>
      <c r="H207" s="456" t="e">
        <f>H197</f>
        <v>#REF!</v>
      </c>
      <c r="I207" s="987" t="e">
        <f>CRONOGRAMA!#REF!/SEGUIMIENTO!I203</f>
        <v>#REF!</v>
      </c>
      <c r="J207" s="385">
        <v>0</v>
      </c>
      <c r="K207" s="459" t="e">
        <f t="shared" si="313"/>
        <v>#REF!</v>
      </c>
      <c r="L207" s="460"/>
      <c r="M207" s="461"/>
      <c r="N207" s="462"/>
      <c r="O207" s="2682"/>
      <c r="P207" s="2683"/>
      <c r="Q207" s="2683"/>
      <c r="R207" s="2683"/>
      <c r="S207" s="2683"/>
      <c r="T207" s="2683"/>
      <c r="U207" s="2683"/>
      <c r="V207" s="2683"/>
      <c r="W207" s="2684"/>
      <c r="Y207" s="2680" t="e">
        <f t="shared" si="310"/>
        <v>#REF!</v>
      </c>
      <c r="Z207" s="2681"/>
      <c r="AA207" s="456" t="e">
        <f>AA197</f>
        <v>#REF!</v>
      </c>
      <c r="AB207" s="987">
        <f t="shared" si="314"/>
        <v>0</v>
      </c>
      <c r="AC207" s="385">
        <v>0</v>
      </c>
      <c r="AD207" s="459" t="e">
        <f t="shared" si="315"/>
        <v>#DIV/0!</v>
      </c>
      <c r="AE207" s="460"/>
      <c r="AF207" s="461"/>
      <c r="AG207" s="462"/>
      <c r="AH207" s="2682"/>
      <c r="AI207" s="2683"/>
      <c r="AJ207" s="2683"/>
      <c r="AK207" s="2683"/>
      <c r="AL207" s="2683"/>
      <c r="AM207" s="2683"/>
      <c r="AN207" s="2683"/>
      <c r="AO207" s="2683"/>
      <c r="AP207" s="2684"/>
      <c r="AR207" s="2680" t="e">
        <f t="shared" si="311"/>
        <v>#REF!</v>
      </c>
      <c r="AS207" s="2681"/>
      <c r="AT207" s="456" t="e">
        <f>AT197</f>
        <v>#REF!</v>
      </c>
      <c r="AU207" s="987">
        <f t="shared" si="316"/>
        <v>0</v>
      </c>
      <c r="AV207" s="385">
        <v>0</v>
      </c>
      <c r="AW207" s="459" t="e">
        <f t="shared" si="317"/>
        <v>#DIV/0!</v>
      </c>
      <c r="AX207" s="460"/>
      <c r="AY207" s="461"/>
      <c r="AZ207" s="462"/>
      <c r="BA207" s="2682"/>
      <c r="BB207" s="2683"/>
      <c r="BC207" s="2683"/>
      <c r="BD207" s="2683"/>
      <c r="BE207" s="2683"/>
      <c r="BF207" s="2683"/>
      <c r="BG207" s="2683"/>
      <c r="BH207" s="2683"/>
      <c r="BI207" s="2684"/>
      <c r="BK207" s="2680" t="e">
        <f t="shared" si="312"/>
        <v>#REF!</v>
      </c>
      <c r="BL207" s="2681"/>
      <c r="BM207" s="456" t="e">
        <f>BM197</f>
        <v>#REF!</v>
      </c>
      <c r="BN207" s="987">
        <f t="shared" si="318"/>
        <v>0</v>
      </c>
      <c r="BO207" s="385">
        <v>0</v>
      </c>
      <c r="BP207" s="459" t="e">
        <f t="shared" si="319"/>
        <v>#DIV/0!</v>
      </c>
      <c r="BQ207" s="460"/>
      <c r="BR207" s="461"/>
      <c r="BS207" s="462"/>
      <c r="BT207" s="2682"/>
      <c r="BU207" s="2683"/>
      <c r="BV207" s="2683"/>
      <c r="BW207" s="2683"/>
      <c r="BX207" s="2683"/>
      <c r="BY207" s="2683"/>
      <c r="BZ207" s="2683"/>
      <c r="CA207" s="2683"/>
      <c r="CB207" s="2684"/>
      <c r="CD207" s="2670"/>
      <c r="CE207" s="2670"/>
      <c r="CF207" s="1142"/>
      <c r="CG207" s="1143"/>
      <c r="CH207" s="1149"/>
      <c r="CI207" s="1145"/>
      <c r="CJ207" s="1146"/>
      <c r="CK207" s="1146"/>
      <c r="CL207" s="1146"/>
      <c r="CM207" s="2671"/>
      <c r="CN207" s="2671"/>
      <c r="CO207" s="2671"/>
      <c r="CP207" s="2671"/>
      <c r="CQ207" s="2671"/>
      <c r="CR207" s="2671"/>
      <c r="CS207" s="2671"/>
      <c r="CT207" s="2671"/>
      <c r="CU207" s="2671"/>
      <c r="CW207" s="2670"/>
      <c r="CX207" s="2670"/>
      <c r="CY207" s="1142"/>
      <c r="CZ207" s="1143"/>
      <c r="DA207" s="1149"/>
      <c r="DB207" s="1145"/>
      <c r="DC207" s="1146"/>
      <c r="DD207" s="1146"/>
      <c r="DE207" s="1146"/>
      <c r="DF207" s="2671"/>
      <c r="DG207" s="2671"/>
      <c r="DH207" s="2671"/>
      <c r="DI207" s="2671"/>
      <c r="DJ207" s="2671"/>
      <c r="DK207" s="2671"/>
      <c r="DL207" s="2671"/>
      <c r="DM207" s="2671"/>
      <c r="DN207" s="2671"/>
    </row>
    <row r="208" spans="2:118" ht="13.5" hidden="1" customHeight="1" thickBot="1" x14ac:dyDescent="0.25">
      <c r="B208" s="2664"/>
      <c r="C208" s="2665"/>
      <c r="D208" s="2665"/>
      <c r="E208" s="2666"/>
      <c r="F208" s="2685" t="e">
        <f t="shared" si="309"/>
        <v>#REF!</v>
      </c>
      <c r="G208" s="2686"/>
      <c r="H208" s="456" t="e">
        <f>H198</f>
        <v>#REF!</v>
      </c>
      <c r="I208" s="988" t="e">
        <f>CRONOGRAMA!#REF!/I201</f>
        <v>#REF!</v>
      </c>
      <c r="J208" s="385">
        <v>0</v>
      </c>
      <c r="K208" s="459" t="e">
        <f t="shared" si="313"/>
        <v>#REF!</v>
      </c>
      <c r="L208" s="625"/>
      <c r="M208" s="626"/>
      <c r="N208" s="627"/>
      <c r="O208" s="2687"/>
      <c r="P208" s="2688"/>
      <c r="Q208" s="2688"/>
      <c r="R208" s="2688"/>
      <c r="S208" s="2688"/>
      <c r="T208" s="2688"/>
      <c r="U208" s="2688"/>
      <c r="V208" s="2688"/>
      <c r="W208" s="2689"/>
      <c r="Y208" s="2685" t="e">
        <f t="shared" si="310"/>
        <v>#REF!</v>
      </c>
      <c r="Z208" s="2686"/>
      <c r="AA208" s="456" t="e">
        <f>AA198</f>
        <v>#REF!</v>
      </c>
      <c r="AB208" s="988">
        <f t="shared" si="314"/>
        <v>0</v>
      </c>
      <c r="AC208" s="385">
        <v>0</v>
      </c>
      <c r="AD208" s="459" t="e">
        <f t="shared" si="315"/>
        <v>#DIV/0!</v>
      </c>
      <c r="AE208" s="625"/>
      <c r="AF208" s="626"/>
      <c r="AG208" s="627"/>
      <c r="AH208" s="2687"/>
      <c r="AI208" s="2688"/>
      <c r="AJ208" s="2688"/>
      <c r="AK208" s="2688"/>
      <c r="AL208" s="2688"/>
      <c r="AM208" s="2688"/>
      <c r="AN208" s="2688"/>
      <c r="AO208" s="2688"/>
      <c r="AP208" s="2689"/>
      <c r="AR208" s="2685" t="e">
        <f t="shared" si="311"/>
        <v>#REF!</v>
      </c>
      <c r="AS208" s="2686"/>
      <c r="AT208" s="456" t="e">
        <f>AT198</f>
        <v>#REF!</v>
      </c>
      <c r="AU208" s="988">
        <f t="shared" si="316"/>
        <v>0</v>
      </c>
      <c r="AV208" s="385">
        <v>0</v>
      </c>
      <c r="AW208" s="459" t="e">
        <f t="shared" si="317"/>
        <v>#DIV/0!</v>
      </c>
      <c r="AX208" s="625"/>
      <c r="AY208" s="626"/>
      <c r="AZ208" s="627"/>
      <c r="BA208" s="2687"/>
      <c r="BB208" s="2688"/>
      <c r="BC208" s="2688"/>
      <c r="BD208" s="2688"/>
      <c r="BE208" s="2688"/>
      <c r="BF208" s="2688"/>
      <c r="BG208" s="2688"/>
      <c r="BH208" s="2688"/>
      <c r="BI208" s="2689"/>
      <c r="BK208" s="2685" t="e">
        <f t="shared" si="312"/>
        <v>#REF!</v>
      </c>
      <c r="BL208" s="2686"/>
      <c r="BM208" s="456" t="e">
        <f>BM198</f>
        <v>#REF!</v>
      </c>
      <c r="BN208" s="988">
        <f t="shared" si="318"/>
        <v>0</v>
      </c>
      <c r="BO208" s="385">
        <v>0</v>
      </c>
      <c r="BP208" s="459" t="e">
        <f t="shared" si="319"/>
        <v>#DIV/0!</v>
      </c>
      <c r="BQ208" s="625"/>
      <c r="BR208" s="626"/>
      <c r="BS208" s="627"/>
      <c r="BT208" s="2687"/>
      <c r="BU208" s="2688"/>
      <c r="BV208" s="2688"/>
      <c r="BW208" s="2688"/>
      <c r="BX208" s="2688"/>
      <c r="BY208" s="2688"/>
      <c r="BZ208" s="2688"/>
      <c r="CA208" s="2688"/>
      <c r="CB208" s="2689"/>
      <c r="CD208" s="2670"/>
      <c r="CE208" s="2670"/>
      <c r="CF208" s="1142"/>
      <c r="CG208" s="1143"/>
      <c r="CH208" s="1149"/>
      <c r="CI208" s="1145"/>
      <c r="CJ208" s="1146"/>
      <c r="CK208" s="1146"/>
      <c r="CL208" s="1146"/>
      <c r="CM208" s="2671"/>
      <c r="CN208" s="2671"/>
      <c r="CO208" s="2671"/>
      <c r="CP208" s="2671"/>
      <c r="CQ208" s="2671"/>
      <c r="CR208" s="2671"/>
      <c r="CS208" s="2671"/>
      <c r="CT208" s="2671"/>
      <c r="CU208" s="2671"/>
      <c r="CW208" s="2670"/>
      <c r="CX208" s="2670"/>
      <c r="CY208" s="1142"/>
      <c r="CZ208" s="1143"/>
      <c r="DA208" s="1149"/>
      <c r="DB208" s="1145"/>
      <c r="DC208" s="1146"/>
      <c r="DD208" s="1146"/>
      <c r="DE208" s="1146"/>
      <c r="DF208" s="2671"/>
      <c r="DG208" s="2671"/>
      <c r="DH208" s="2671"/>
      <c r="DI208" s="2671"/>
      <c r="DJ208" s="2671"/>
      <c r="DK208" s="2671"/>
      <c r="DL208" s="2671"/>
      <c r="DM208" s="2671"/>
      <c r="DN208" s="2671"/>
    </row>
    <row r="209" spans="2:118" ht="27.75" hidden="1" customHeight="1" thickTop="1" thickBot="1" x14ac:dyDescent="0.25">
      <c r="B209" s="2664"/>
      <c r="C209" s="2665"/>
      <c r="D209" s="2665"/>
      <c r="E209" s="2666"/>
      <c r="F209" s="2697" t="s">
        <v>1169</v>
      </c>
      <c r="G209" s="2698"/>
      <c r="H209" s="2715" t="str">
        <f>+F200</f>
        <v>Reforestación Protectora - Productora con Guadua</v>
      </c>
      <c r="I209" s="2715"/>
      <c r="J209" s="2715"/>
      <c r="K209" s="2716"/>
      <c r="L209" s="463" t="e">
        <f>K259/N259</f>
        <v>#DIV/0!</v>
      </c>
      <c r="M209" s="463" t="e">
        <f>L259/N259</f>
        <v>#DIV/0!</v>
      </c>
      <c r="N209" s="463" t="e">
        <f>M259/N259</f>
        <v>#DIV/0!</v>
      </c>
      <c r="O209" s="2708"/>
      <c r="P209" s="2709"/>
      <c r="Q209" s="2709"/>
      <c r="R209" s="2709"/>
      <c r="S209" s="2709"/>
      <c r="T209" s="2709"/>
      <c r="U209" s="2709"/>
      <c r="V209" s="2709"/>
      <c r="W209" s="2710"/>
      <c r="Y209" s="2697" t="s">
        <v>1169</v>
      </c>
      <c r="Z209" s="2698"/>
      <c r="AA209" s="2715" t="str">
        <f>+Y200</f>
        <v>Reforestación Protectora - Productora con Guadua</v>
      </c>
      <c r="AB209" s="2715"/>
      <c r="AC209" s="2715"/>
      <c r="AD209" s="2716"/>
      <c r="AE209" s="463" t="e">
        <f>AD259/AG259</f>
        <v>#DIV/0!</v>
      </c>
      <c r="AF209" s="463" t="e">
        <f>AE259/AG259</f>
        <v>#DIV/0!</v>
      </c>
      <c r="AG209" s="463" t="e">
        <f>AF259/AG259</f>
        <v>#DIV/0!</v>
      </c>
      <c r="AH209" s="2708"/>
      <c r="AI209" s="2709"/>
      <c r="AJ209" s="2709"/>
      <c r="AK209" s="2709"/>
      <c r="AL209" s="2709"/>
      <c r="AM209" s="2709"/>
      <c r="AN209" s="2709"/>
      <c r="AO209" s="2709"/>
      <c r="AP209" s="2710"/>
      <c r="AR209" s="2697" t="s">
        <v>1169</v>
      </c>
      <c r="AS209" s="2698"/>
      <c r="AT209" s="2715" t="str">
        <f>+AR200</f>
        <v>Reforestación Protectora - Productora con Guadua</v>
      </c>
      <c r="AU209" s="2715"/>
      <c r="AV209" s="2715"/>
      <c r="AW209" s="2716"/>
      <c r="AX209" s="463" t="e">
        <f>AW259/AZ259</f>
        <v>#DIV/0!</v>
      </c>
      <c r="AY209" s="463" t="e">
        <f>AX259/AZ259</f>
        <v>#DIV/0!</v>
      </c>
      <c r="AZ209" s="463" t="e">
        <f>AY259/AZ259</f>
        <v>#DIV/0!</v>
      </c>
      <c r="BA209" s="2708"/>
      <c r="BB209" s="2709"/>
      <c r="BC209" s="2709"/>
      <c r="BD209" s="2709"/>
      <c r="BE209" s="2709"/>
      <c r="BF209" s="2709"/>
      <c r="BG209" s="2709"/>
      <c r="BH209" s="2709"/>
      <c r="BI209" s="2710"/>
      <c r="BK209" s="2697" t="s">
        <v>1169</v>
      </c>
      <c r="BL209" s="2698"/>
      <c r="BM209" s="2715" t="str">
        <f>+BK200</f>
        <v>Reforestación Protectora - Productora con Guadua</v>
      </c>
      <c r="BN209" s="2715"/>
      <c r="BO209" s="2715"/>
      <c r="BP209" s="2716"/>
      <c r="BQ209" s="463" t="e">
        <f>BP259/BS259</f>
        <v>#DIV/0!</v>
      </c>
      <c r="BR209" s="463" t="e">
        <f>BQ259/BS259</f>
        <v>#DIV/0!</v>
      </c>
      <c r="BS209" s="463" t="e">
        <f>BR259/BS259</f>
        <v>#DIV/0!</v>
      </c>
      <c r="BT209" s="2708"/>
      <c r="BU209" s="2709"/>
      <c r="BV209" s="2709"/>
      <c r="BW209" s="2709"/>
      <c r="BX209" s="2709"/>
      <c r="BY209" s="2709"/>
      <c r="BZ209" s="2709"/>
      <c r="CA209" s="2709"/>
      <c r="CB209" s="2710"/>
      <c r="CD209" s="2672"/>
      <c r="CE209" s="2672"/>
      <c r="CF209" s="2676"/>
      <c r="CG209" s="2676"/>
      <c r="CH209" s="2676"/>
      <c r="CI209" s="2676"/>
      <c r="CJ209" s="1147"/>
      <c r="CK209" s="1147"/>
      <c r="CL209" s="1147"/>
      <c r="CM209" s="2674"/>
      <c r="CN209" s="2674"/>
      <c r="CO209" s="2674"/>
      <c r="CP209" s="2674"/>
      <c r="CQ209" s="2674"/>
      <c r="CR209" s="2674"/>
      <c r="CS209" s="2674"/>
      <c r="CT209" s="2674"/>
      <c r="CU209" s="2674"/>
      <c r="CW209" s="2672"/>
      <c r="CX209" s="2672"/>
      <c r="CY209" s="2676"/>
      <c r="CZ209" s="2676"/>
      <c r="DA209" s="2676"/>
      <c r="DB209" s="2676"/>
      <c r="DC209" s="1147"/>
      <c r="DD209" s="1147"/>
      <c r="DE209" s="1147"/>
      <c r="DF209" s="2674"/>
      <c r="DG209" s="2674"/>
      <c r="DH209" s="2674"/>
      <c r="DI209" s="2674"/>
      <c r="DJ209" s="2674"/>
      <c r="DK209" s="2674"/>
      <c r="DL209" s="2674"/>
      <c r="DM209" s="2674"/>
      <c r="DN209" s="2674"/>
    </row>
    <row r="210" spans="2:118" ht="12.75" hidden="1" customHeight="1" x14ac:dyDescent="0.2">
      <c r="B210" s="2661" t="s">
        <v>1264</v>
      </c>
      <c r="C210" s="2662"/>
      <c r="D210" s="2662"/>
      <c r="E210" s="2663"/>
      <c r="F210" s="2714" t="str">
        <f>OBJETIVOS!D29</f>
        <v>Establecimiento de cobertura arbórea mediante Sistemas Agroforestales / Silvopastoriles (SAF/SSP)</v>
      </c>
      <c r="G210" s="2711"/>
      <c r="H210" s="2711"/>
      <c r="I210" s="2711"/>
      <c r="J210" s="2711"/>
      <c r="K210" s="2711"/>
      <c r="L210" s="2711"/>
      <c r="M210" s="2711"/>
      <c r="N210" s="2711"/>
      <c r="O210" s="2711"/>
      <c r="P210" s="2711"/>
      <c r="Q210" s="2711"/>
      <c r="R210" s="2711"/>
      <c r="S210" s="2711"/>
      <c r="T210" s="2711"/>
      <c r="U210" s="2711"/>
      <c r="V210" s="2711"/>
      <c r="W210" s="2712"/>
      <c r="Y210" s="2714" t="str">
        <f>F210</f>
        <v>Establecimiento de cobertura arbórea mediante Sistemas Agroforestales / Silvopastoriles (SAF/SSP)</v>
      </c>
      <c r="Z210" s="2711"/>
      <c r="AA210" s="2711"/>
      <c r="AB210" s="2711"/>
      <c r="AC210" s="2711"/>
      <c r="AD210" s="2711"/>
      <c r="AE210" s="2711"/>
      <c r="AF210" s="2711"/>
      <c r="AG210" s="2711"/>
      <c r="AH210" s="2711"/>
      <c r="AI210" s="2711"/>
      <c r="AJ210" s="2711"/>
      <c r="AK210" s="2711"/>
      <c r="AL210" s="2711"/>
      <c r="AM210" s="2711"/>
      <c r="AN210" s="2711"/>
      <c r="AO210" s="2711"/>
      <c r="AP210" s="2712"/>
      <c r="AR210" s="2714" t="str">
        <f>Y210</f>
        <v>Establecimiento de cobertura arbórea mediante Sistemas Agroforestales / Silvopastoriles (SAF/SSP)</v>
      </c>
      <c r="AS210" s="2711"/>
      <c r="AT210" s="2711"/>
      <c r="AU210" s="2711"/>
      <c r="AV210" s="2711"/>
      <c r="AW210" s="2711"/>
      <c r="AX210" s="2711"/>
      <c r="AY210" s="2711"/>
      <c r="AZ210" s="2711"/>
      <c r="BA210" s="2711"/>
      <c r="BB210" s="2711"/>
      <c r="BC210" s="2711"/>
      <c r="BD210" s="2711"/>
      <c r="BE210" s="2711"/>
      <c r="BF210" s="2711"/>
      <c r="BG210" s="2711"/>
      <c r="BH210" s="2711"/>
      <c r="BI210" s="2712"/>
      <c r="BK210" s="2714" t="str">
        <f>AR210</f>
        <v>Establecimiento de cobertura arbórea mediante Sistemas Agroforestales / Silvopastoriles (SAF/SSP)</v>
      </c>
      <c r="BL210" s="2711"/>
      <c r="BM210" s="2711"/>
      <c r="BN210" s="2711"/>
      <c r="BO210" s="2711"/>
      <c r="BP210" s="2711"/>
      <c r="BQ210" s="2711"/>
      <c r="BR210" s="2711"/>
      <c r="BS210" s="2711"/>
      <c r="BT210" s="2711"/>
      <c r="BU210" s="2711"/>
      <c r="BV210" s="2711"/>
      <c r="BW210" s="2711"/>
      <c r="BX210" s="2711"/>
      <c r="BY210" s="2711"/>
      <c r="BZ210" s="2711"/>
      <c r="CA210" s="2711"/>
      <c r="CB210" s="2712"/>
      <c r="CD210" s="2675"/>
      <c r="CE210" s="2675"/>
      <c r="CF210" s="2675"/>
      <c r="CG210" s="2675"/>
      <c r="CH210" s="2675"/>
      <c r="CI210" s="2675"/>
      <c r="CJ210" s="2675"/>
      <c r="CK210" s="2675"/>
      <c r="CL210" s="2675"/>
      <c r="CM210" s="2675"/>
      <c r="CN210" s="2675"/>
      <c r="CO210" s="2675"/>
      <c r="CP210" s="2675"/>
      <c r="CQ210" s="2675"/>
      <c r="CR210" s="2675"/>
      <c r="CS210" s="2675"/>
      <c r="CT210" s="2675"/>
      <c r="CU210" s="2675"/>
      <c r="CW210" s="2675"/>
      <c r="CX210" s="2675"/>
      <c r="CY210" s="2675"/>
      <c r="CZ210" s="2675"/>
      <c r="DA210" s="2675"/>
      <c r="DB210" s="2675"/>
      <c r="DC210" s="2675"/>
      <c r="DD210" s="2675"/>
      <c r="DE210" s="2675"/>
      <c r="DF210" s="2675"/>
      <c r="DG210" s="2675"/>
      <c r="DH210" s="2675"/>
      <c r="DI210" s="2675"/>
      <c r="DJ210" s="2675"/>
      <c r="DK210" s="2675"/>
      <c r="DL210" s="2675"/>
      <c r="DM210" s="2675"/>
      <c r="DN210" s="2675"/>
    </row>
    <row r="211" spans="2:118" ht="12.75" hidden="1" customHeight="1" x14ac:dyDescent="0.2">
      <c r="B211" s="2664"/>
      <c r="C211" s="2665"/>
      <c r="D211" s="2665"/>
      <c r="E211" s="2666"/>
      <c r="F211" s="2680" t="e">
        <f t="shared" ref="F211:F218" si="321">+F201</f>
        <v>#REF!</v>
      </c>
      <c r="G211" s="2681"/>
      <c r="H211" s="456" t="e">
        <f>+H201</f>
        <v>#REF!</v>
      </c>
      <c r="I211" s="457">
        <f>FINANC!D15</f>
        <v>0</v>
      </c>
      <c r="J211" s="385">
        <v>0</v>
      </c>
      <c r="K211" s="459" t="e">
        <f>J211/I211</f>
        <v>#DIV/0!</v>
      </c>
      <c r="L211" s="460"/>
      <c r="M211" s="461"/>
      <c r="N211" s="462"/>
      <c r="O211" s="2682"/>
      <c r="P211" s="2683"/>
      <c r="Q211" s="2683"/>
      <c r="R211" s="2683"/>
      <c r="S211" s="2683"/>
      <c r="T211" s="2683"/>
      <c r="U211" s="2683"/>
      <c r="V211" s="2683"/>
      <c r="W211" s="2684"/>
      <c r="Y211" s="2680" t="e">
        <f t="shared" ref="Y211:Y218" si="322">+Y201</f>
        <v>#REF!</v>
      </c>
      <c r="Z211" s="2681"/>
      <c r="AA211" s="456" t="e">
        <f>+AA201</f>
        <v>#REF!</v>
      </c>
      <c r="AB211" s="457">
        <f>I211</f>
        <v>0</v>
      </c>
      <c r="AC211" s="385">
        <v>0</v>
      </c>
      <c r="AD211" s="459" t="e">
        <f>AC211/AB211</f>
        <v>#DIV/0!</v>
      </c>
      <c r="AE211" s="460"/>
      <c r="AF211" s="461"/>
      <c r="AG211" s="462"/>
      <c r="AH211" s="2682"/>
      <c r="AI211" s="2683"/>
      <c r="AJ211" s="2683"/>
      <c r="AK211" s="2683"/>
      <c r="AL211" s="2683"/>
      <c r="AM211" s="2683"/>
      <c r="AN211" s="2683"/>
      <c r="AO211" s="2683"/>
      <c r="AP211" s="2684"/>
      <c r="AR211" s="2680" t="e">
        <f t="shared" ref="AR211:AR218" si="323">+AR201</f>
        <v>#REF!</v>
      </c>
      <c r="AS211" s="2681"/>
      <c r="AT211" s="456" t="e">
        <f>+AT201</f>
        <v>#REF!</v>
      </c>
      <c r="AU211" s="457">
        <f>AB211</f>
        <v>0</v>
      </c>
      <c r="AV211" s="385">
        <v>0</v>
      </c>
      <c r="AW211" s="459" t="e">
        <f>AV211/AU211</f>
        <v>#DIV/0!</v>
      </c>
      <c r="AX211" s="460"/>
      <c r="AY211" s="461"/>
      <c r="AZ211" s="462"/>
      <c r="BA211" s="2682"/>
      <c r="BB211" s="2683"/>
      <c r="BC211" s="2683"/>
      <c r="BD211" s="2683"/>
      <c r="BE211" s="2683"/>
      <c r="BF211" s="2683"/>
      <c r="BG211" s="2683"/>
      <c r="BH211" s="2683"/>
      <c r="BI211" s="2684"/>
      <c r="BK211" s="2680" t="e">
        <f t="shared" ref="BK211:BK218" si="324">+BK201</f>
        <v>#REF!</v>
      </c>
      <c r="BL211" s="2681"/>
      <c r="BM211" s="456" t="e">
        <f>+BM201</f>
        <v>#REF!</v>
      </c>
      <c r="BN211" s="457">
        <f>AU211</f>
        <v>0</v>
      </c>
      <c r="BO211" s="385">
        <v>0</v>
      </c>
      <c r="BP211" s="459" t="e">
        <f>BO211/BN211</f>
        <v>#DIV/0!</v>
      </c>
      <c r="BQ211" s="460"/>
      <c r="BR211" s="461"/>
      <c r="BS211" s="462"/>
      <c r="BT211" s="2682"/>
      <c r="BU211" s="2683"/>
      <c r="BV211" s="2683"/>
      <c r="BW211" s="2683"/>
      <c r="BX211" s="2683"/>
      <c r="BY211" s="2683"/>
      <c r="BZ211" s="2683"/>
      <c r="CA211" s="2683"/>
      <c r="CB211" s="2684"/>
      <c r="CD211" s="2670"/>
      <c r="CE211" s="2670"/>
      <c r="CF211" s="1142"/>
      <c r="CG211" s="1143"/>
      <c r="CH211" s="1149"/>
      <c r="CI211" s="1145"/>
      <c r="CJ211" s="1146"/>
      <c r="CK211" s="1146"/>
      <c r="CL211" s="1146"/>
      <c r="CM211" s="2671"/>
      <c r="CN211" s="2671"/>
      <c r="CO211" s="2671"/>
      <c r="CP211" s="2671"/>
      <c r="CQ211" s="2671"/>
      <c r="CR211" s="2671"/>
      <c r="CS211" s="2671"/>
      <c r="CT211" s="2671"/>
      <c r="CU211" s="2671"/>
      <c r="CW211" s="2670"/>
      <c r="CX211" s="2670"/>
      <c r="CY211" s="1142"/>
      <c r="CZ211" s="1143"/>
      <c r="DA211" s="1149"/>
      <c r="DB211" s="1145"/>
      <c r="DC211" s="1146"/>
      <c r="DD211" s="1146"/>
      <c r="DE211" s="1146"/>
      <c r="DF211" s="2671"/>
      <c r="DG211" s="2671"/>
      <c r="DH211" s="2671"/>
      <c r="DI211" s="2671"/>
      <c r="DJ211" s="2671"/>
      <c r="DK211" s="2671"/>
      <c r="DL211" s="2671"/>
      <c r="DM211" s="2671"/>
      <c r="DN211" s="2671"/>
    </row>
    <row r="212" spans="2:118" ht="12.75" hidden="1" customHeight="1" x14ac:dyDescent="0.2">
      <c r="B212" s="2664"/>
      <c r="C212" s="2665"/>
      <c r="D212" s="2665"/>
      <c r="E212" s="2666"/>
      <c r="F212" s="2680" t="e">
        <f t="shared" si="321"/>
        <v>#REF!</v>
      </c>
      <c r="G212" s="2681"/>
      <c r="H212" s="456" t="e">
        <f>+H202</f>
        <v>#REF!</v>
      </c>
      <c r="I212" s="457">
        <f>I211</f>
        <v>0</v>
      </c>
      <c r="J212" s="385">
        <v>0</v>
      </c>
      <c r="K212" s="459" t="e">
        <f t="shared" ref="K212:K218" si="325">J212/I212</f>
        <v>#DIV/0!</v>
      </c>
      <c r="L212" s="460"/>
      <c r="M212" s="461"/>
      <c r="N212" s="462"/>
      <c r="O212" s="2682"/>
      <c r="P212" s="2683"/>
      <c r="Q212" s="2683"/>
      <c r="R212" s="2683"/>
      <c r="S212" s="2683"/>
      <c r="T212" s="2683"/>
      <c r="U212" s="2683"/>
      <c r="V212" s="2683"/>
      <c r="W212" s="2684"/>
      <c r="Y212" s="2680" t="e">
        <f t="shared" si="322"/>
        <v>#REF!</v>
      </c>
      <c r="Z212" s="2681"/>
      <c r="AA212" s="456" t="e">
        <f>+AA202</f>
        <v>#REF!</v>
      </c>
      <c r="AB212" s="457">
        <f t="shared" ref="AB212:AB218" si="326">I212</f>
        <v>0</v>
      </c>
      <c r="AC212" s="385">
        <v>0</v>
      </c>
      <c r="AD212" s="459" t="e">
        <f t="shared" ref="AD212:AD218" si="327">AC212/AB212</f>
        <v>#DIV/0!</v>
      </c>
      <c r="AE212" s="460"/>
      <c r="AF212" s="461"/>
      <c r="AG212" s="462"/>
      <c r="AH212" s="2682"/>
      <c r="AI212" s="2683"/>
      <c r="AJ212" s="2683"/>
      <c r="AK212" s="2683"/>
      <c r="AL212" s="2683"/>
      <c r="AM212" s="2683"/>
      <c r="AN212" s="2683"/>
      <c r="AO212" s="2683"/>
      <c r="AP212" s="2684"/>
      <c r="AR212" s="2680" t="e">
        <f t="shared" si="323"/>
        <v>#REF!</v>
      </c>
      <c r="AS212" s="2681"/>
      <c r="AT212" s="456" t="e">
        <f>+AT202</f>
        <v>#REF!</v>
      </c>
      <c r="AU212" s="457">
        <f t="shared" ref="AU212:AU218" si="328">AB212</f>
        <v>0</v>
      </c>
      <c r="AV212" s="385">
        <v>0</v>
      </c>
      <c r="AW212" s="459" t="e">
        <f t="shared" ref="AW212:AW218" si="329">AV212/AU212</f>
        <v>#DIV/0!</v>
      </c>
      <c r="AX212" s="460"/>
      <c r="AY212" s="461"/>
      <c r="AZ212" s="462"/>
      <c r="BA212" s="2682"/>
      <c r="BB212" s="2683"/>
      <c r="BC212" s="2683"/>
      <c r="BD212" s="2683"/>
      <c r="BE212" s="2683"/>
      <c r="BF212" s="2683"/>
      <c r="BG212" s="2683"/>
      <c r="BH212" s="2683"/>
      <c r="BI212" s="2684"/>
      <c r="BK212" s="2680" t="e">
        <f t="shared" si="324"/>
        <v>#REF!</v>
      </c>
      <c r="BL212" s="2681"/>
      <c r="BM212" s="456" t="e">
        <f>+BM202</f>
        <v>#REF!</v>
      </c>
      <c r="BN212" s="457">
        <f t="shared" ref="BN212:BN218" si="330">AU212</f>
        <v>0</v>
      </c>
      <c r="BO212" s="385">
        <v>0</v>
      </c>
      <c r="BP212" s="459" t="e">
        <f t="shared" ref="BP212:BP218" si="331">BO212/BN212</f>
        <v>#DIV/0!</v>
      </c>
      <c r="BQ212" s="460"/>
      <c r="BR212" s="461"/>
      <c r="BS212" s="462"/>
      <c r="BT212" s="2682"/>
      <c r="BU212" s="2683"/>
      <c r="BV212" s="2683"/>
      <c r="BW212" s="2683"/>
      <c r="BX212" s="2683"/>
      <c r="BY212" s="2683"/>
      <c r="BZ212" s="2683"/>
      <c r="CA212" s="2683"/>
      <c r="CB212" s="2684"/>
      <c r="CD212" s="2670"/>
      <c r="CE212" s="2670"/>
      <c r="CF212" s="1142"/>
      <c r="CG212" s="1143"/>
      <c r="CH212" s="1149"/>
      <c r="CI212" s="1145"/>
      <c r="CJ212" s="1146"/>
      <c r="CK212" s="1146"/>
      <c r="CL212" s="1146"/>
      <c r="CM212" s="2671"/>
      <c r="CN212" s="2671"/>
      <c r="CO212" s="2671"/>
      <c r="CP212" s="2671"/>
      <c r="CQ212" s="2671"/>
      <c r="CR212" s="2671"/>
      <c r="CS212" s="2671"/>
      <c r="CT212" s="2671"/>
      <c r="CU212" s="2671"/>
      <c r="CW212" s="2670"/>
      <c r="CX212" s="2670"/>
      <c r="CY212" s="1142"/>
      <c r="CZ212" s="1143"/>
      <c r="DA212" s="1149"/>
      <c r="DB212" s="1145"/>
      <c r="DC212" s="1146"/>
      <c r="DD212" s="1146"/>
      <c r="DE212" s="1146"/>
      <c r="DF212" s="2671"/>
      <c r="DG212" s="2671"/>
      <c r="DH212" s="2671"/>
      <c r="DI212" s="2671"/>
      <c r="DJ212" s="2671"/>
      <c r="DK212" s="2671"/>
      <c r="DL212" s="2671"/>
      <c r="DM212" s="2671"/>
      <c r="DN212" s="2671"/>
    </row>
    <row r="213" spans="2:118" ht="12.75" hidden="1" customHeight="1" x14ac:dyDescent="0.2">
      <c r="B213" s="2664"/>
      <c r="C213" s="2665"/>
      <c r="D213" s="2665"/>
      <c r="E213" s="2666"/>
      <c r="F213" s="2680" t="e">
        <f t="shared" si="321"/>
        <v>#REF!</v>
      </c>
      <c r="G213" s="2681"/>
      <c r="H213" s="456" t="e">
        <f>+H203</f>
        <v>#REF!</v>
      </c>
      <c r="I213" s="457">
        <f t="shared" ref="I213" si="332">I212</f>
        <v>0</v>
      </c>
      <c r="J213" s="385">
        <v>0</v>
      </c>
      <c r="K213" s="459" t="e">
        <f t="shared" si="325"/>
        <v>#DIV/0!</v>
      </c>
      <c r="L213" s="460"/>
      <c r="M213" s="461"/>
      <c r="N213" s="462"/>
      <c r="O213" s="2682"/>
      <c r="P213" s="2683"/>
      <c r="Q213" s="2683"/>
      <c r="R213" s="2683"/>
      <c r="S213" s="2683"/>
      <c r="T213" s="2683"/>
      <c r="U213" s="2683"/>
      <c r="V213" s="2683"/>
      <c r="W213" s="2684"/>
      <c r="Y213" s="2680" t="e">
        <f t="shared" si="322"/>
        <v>#REF!</v>
      </c>
      <c r="Z213" s="2681"/>
      <c r="AA213" s="456" t="e">
        <f>+AA203</f>
        <v>#REF!</v>
      </c>
      <c r="AB213" s="457">
        <f t="shared" si="326"/>
        <v>0</v>
      </c>
      <c r="AC213" s="385">
        <v>0</v>
      </c>
      <c r="AD213" s="459" t="e">
        <f t="shared" si="327"/>
        <v>#DIV/0!</v>
      </c>
      <c r="AE213" s="460"/>
      <c r="AF213" s="461"/>
      <c r="AG213" s="462"/>
      <c r="AH213" s="2682"/>
      <c r="AI213" s="2683"/>
      <c r="AJ213" s="2683"/>
      <c r="AK213" s="2683"/>
      <c r="AL213" s="2683"/>
      <c r="AM213" s="2683"/>
      <c r="AN213" s="2683"/>
      <c r="AO213" s="2683"/>
      <c r="AP213" s="2684"/>
      <c r="AR213" s="2680" t="e">
        <f t="shared" si="323"/>
        <v>#REF!</v>
      </c>
      <c r="AS213" s="2681"/>
      <c r="AT213" s="456" t="e">
        <f>+AT203</f>
        <v>#REF!</v>
      </c>
      <c r="AU213" s="457">
        <f t="shared" si="328"/>
        <v>0</v>
      </c>
      <c r="AV213" s="385">
        <v>0</v>
      </c>
      <c r="AW213" s="459" t="e">
        <f t="shared" si="329"/>
        <v>#DIV/0!</v>
      </c>
      <c r="AX213" s="460"/>
      <c r="AY213" s="461"/>
      <c r="AZ213" s="462"/>
      <c r="BA213" s="2682"/>
      <c r="BB213" s="2683"/>
      <c r="BC213" s="2683"/>
      <c r="BD213" s="2683"/>
      <c r="BE213" s="2683"/>
      <c r="BF213" s="2683"/>
      <c r="BG213" s="2683"/>
      <c r="BH213" s="2683"/>
      <c r="BI213" s="2684"/>
      <c r="BK213" s="2680" t="e">
        <f t="shared" si="324"/>
        <v>#REF!</v>
      </c>
      <c r="BL213" s="2681"/>
      <c r="BM213" s="456" t="e">
        <f>+BM203</f>
        <v>#REF!</v>
      </c>
      <c r="BN213" s="457">
        <f t="shared" si="330"/>
        <v>0</v>
      </c>
      <c r="BO213" s="385">
        <v>0</v>
      </c>
      <c r="BP213" s="459" t="e">
        <f t="shared" si="331"/>
        <v>#DIV/0!</v>
      </c>
      <c r="BQ213" s="460"/>
      <c r="BR213" s="461"/>
      <c r="BS213" s="462"/>
      <c r="BT213" s="2682"/>
      <c r="BU213" s="2683"/>
      <c r="BV213" s="2683"/>
      <c r="BW213" s="2683"/>
      <c r="BX213" s="2683"/>
      <c r="BY213" s="2683"/>
      <c r="BZ213" s="2683"/>
      <c r="CA213" s="2683"/>
      <c r="CB213" s="2684"/>
      <c r="CD213" s="2670"/>
      <c r="CE213" s="2670"/>
      <c r="CF213" s="1142"/>
      <c r="CG213" s="1143"/>
      <c r="CH213" s="1149"/>
      <c r="CI213" s="1145"/>
      <c r="CJ213" s="1146"/>
      <c r="CK213" s="1146"/>
      <c r="CL213" s="1146"/>
      <c r="CM213" s="2671"/>
      <c r="CN213" s="2671"/>
      <c r="CO213" s="2671"/>
      <c r="CP213" s="2671"/>
      <c r="CQ213" s="2671"/>
      <c r="CR213" s="2671"/>
      <c r="CS213" s="2671"/>
      <c r="CT213" s="2671"/>
      <c r="CU213" s="2671"/>
      <c r="CW213" s="2670"/>
      <c r="CX213" s="2670"/>
      <c r="CY213" s="1142"/>
      <c r="CZ213" s="1143"/>
      <c r="DA213" s="1149"/>
      <c r="DB213" s="1145"/>
      <c r="DC213" s="1146"/>
      <c r="DD213" s="1146"/>
      <c r="DE213" s="1146"/>
      <c r="DF213" s="2671"/>
      <c r="DG213" s="2671"/>
      <c r="DH213" s="2671"/>
      <c r="DI213" s="2671"/>
      <c r="DJ213" s="2671"/>
      <c r="DK213" s="2671"/>
      <c r="DL213" s="2671"/>
      <c r="DM213" s="2671"/>
      <c r="DN213" s="2671"/>
    </row>
    <row r="214" spans="2:118" ht="12.75" hidden="1" customHeight="1" x14ac:dyDescent="0.2">
      <c r="B214" s="2664"/>
      <c r="C214" s="2665"/>
      <c r="D214" s="2665"/>
      <c r="E214" s="2666"/>
      <c r="F214" s="2680" t="e">
        <f t="shared" si="321"/>
        <v>#REF!</v>
      </c>
      <c r="G214" s="2681"/>
      <c r="H214" s="456"/>
      <c r="I214" s="457"/>
      <c r="J214" s="385"/>
      <c r="K214" s="459" t="e">
        <f t="shared" si="325"/>
        <v>#DIV/0!</v>
      </c>
      <c r="L214" s="460"/>
      <c r="M214" s="461"/>
      <c r="N214" s="462"/>
      <c r="O214" s="2682"/>
      <c r="P214" s="2683"/>
      <c r="Q214" s="2683"/>
      <c r="R214" s="2683"/>
      <c r="S214" s="2683"/>
      <c r="T214" s="2683"/>
      <c r="U214" s="2683"/>
      <c r="V214" s="2683"/>
      <c r="W214" s="2684"/>
      <c r="Y214" s="2680" t="e">
        <f t="shared" si="322"/>
        <v>#REF!</v>
      </c>
      <c r="Z214" s="2681"/>
      <c r="AA214" s="456"/>
      <c r="AB214" s="457">
        <f t="shared" si="326"/>
        <v>0</v>
      </c>
      <c r="AC214" s="385"/>
      <c r="AD214" s="459" t="e">
        <f t="shared" si="327"/>
        <v>#DIV/0!</v>
      </c>
      <c r="AE214" s="460"/>
      <c r="AF214" s="461"/>
      <c r="AG214" s="462"/>
      <c r="AH214" s="2682"/>
      <c r="AI214" s="2683"/>
      <c r="AJ214" s="2683"/>
      <c r="AK214" s="2683"/>
      <c r="AL214" s="2683"/>
      <c r="AM214" s="2683"/>
      <c r="AN214" s="2683"/>
      <c r="AO214" s="2683"/>
      <c r="AP214" s="2684"/>
      <c r="AR214" s="2680" t="e">
        <f t="shared" si="323"/>
        <v>#REF!</v>
      </c>
      <c r="AS214" s="2681"/>
      <c r="AT214" s="456"/>
      <c r="AU214" s="457">
        <f t="shared" si="328"/>
        <v>0</v>
      </c>
      <c r="AV214" s="385"/>
      <c r="AW214" s="459" t="e">
        <f t="shared" si="329"/>
        <v>#DIV/0!</v>
      </c>
      <c r="AX214" s="460"/>
      <c r="AY214" s="461"/>
      <c r="AZ214" s="462"/>
      <c r="BA214" s="2682"/>
      <c r="BB214" s="2683"/>
      <c r="BC214" s="2683"/>
      <c r="BD214" s="2683"/>
      <c r="BE214" s="2683"/>
      <c r="BF214" s="2683"/>
      <c r="BG214" s="2683"/>
      <c r="BH214" s="2683"/>
      <c r="BI214" s="2684"/>
      <c r="BK214" s="2680" t="e">
        <f t="shared" si="324"/>
        <v>#REF!</v>
      </c>
      <c r="BL214" s="2681"/>
      <c r="BM214" s="456"/>
      <c r="BN214" s="457">
        <f t="shared" si="330"/>
        <v>0</v>
      </c>
      <c r="BO214" s="385"/>
      <c r="BP214" s="459" t="e">
        <f t="shared" si="331"/>
        <v>#DIV/0!</v>
      </c>
      <c r="BQ214" s="460"/>
      <c r="BR214" s="461"/>
      <c r="BS214" s="462"/>
      <c r="BT214" s="2682"/>
      <c r="BU214" s="2683"/>
      <c r="BV214" s="2683"/>
      <c r="BW214" s="2683"/>
      <c r="BX214" s="2683"/>
      <c r="BY214" s="2683"/>
      <c r="BZ214" s="2683"/>
      <c r="CA214" s="2683"/>
      <c r="CB214" s="2684"/>
      <c r="CD214" s="2670"/>
      <c r="CE214" s="2670"/>
      <c r="CF214" s="1142"/>
      <c r="CG214" s="1143"/>
      <c r="CH214" s="1149"/>
      <c r="CI214" s="1145"/>
      <c r="CJ214" s="1146"/>
      <c r="CK214" s="1146"/>
      <c r="CL214" s="1146"/>
      <c r="CM214" s="2671"/>
      <c r="CN214" s="2671"/>
      <c r="CO214" s="2671"/>
      <c r="CP214" s="2671"/>
      <c r="CQ214" s="2671"/>
      <c r="CR214" s="2671"/>
      <c r="CS214" s="2671"/>
      <c r="CT214" s="2671"/>
      <c r="CU214" s="2671"/>
      <c r="CW214" s="2670"/>
      <c r="CX214" s="2670"/>
      <c r="CY214" s="1142"/>
      <c r="CZ214" s="1143"/>
      <c r="DA214" s="1149"/>
      <c r="DB214" s="1145"/>
      <c r="DC214" s="1146"/>
      <c r="DD214" s="1146"/>
      <c r="DE214" s="1146"/>
      <c r="DF214" s="2671"/>
      <c r="DG214" s="2671"/>
      <c r="DH214" s="2671"/>
      <c r="DI214" s="2671"/>
      <c r="DJ214" s="2671"/>
      <c r="DK214" s="2671"/>
      <c r="DL214" s="2671"/>
      <c r="DM214" s="2671"/>
      <c r="DN214" s="2671"/>
    </row>
    <row r="215" spans="2:118" ht="12.75" hidden="1" customHeight="1" x14ac:dyDescent="0.2">
      <c r="B215" s="2664"/>
      <c r="C215" s="2665"/>
      <c r="D215" s="2665"/>
      <c r="E215" s="2666"/>
      <c r="F215" s="2680" t="e">
        <f t="shared" si="321"/>
        <v>#REF!</v>
      </c>
      <c r="G215" s="2681"/>
      <c r="H215" s="456" t="e">
        <f>+H205</f>
        <v>#REF!</v>
      </c>
      <c r="I215" s="987" t="e">
        <f>CRONOGRAMA!#REF!/SEGUIMIENTO!I211</f>
        <v>#REF!</v>
      </c>
      <c r="J215" s="385">
        <v>0</v>
      </c>
      <c r="K215" s="459" t="e">
        <f t="shared" si="325"/>
        <v>#REF!</v>
      </c>
      <c r="L215" s="460"/>
      <c r="M215" s="461"/>
      <c r="N215" s="462"/>
      <c r="O215" s="2682"/>
      <c r="P215" s="2683"/>
      <c r="Q215" s="2683"/>
      <c r="R215" s="2683"/>
      <c r="S215" s="2683"/>
      <c r="T215" s="2683"/>
      <c r="U215" s="2683"/>
      <c r="V215" s="2683"/>
      <c r="W215" s="2684"/>
      <c r="Y215" s="2680" t="e">
        <f t="shared" si="322"/>
        <v>#REF!</v>
      </c>
      <c r="Z215" s="2681"/>
      <c r="AA215" s="456" t="e">
        <f>+AA205</f>
        <v>#REF!</v>
      </c>
      <c r="AB215" s="987" t="e">
        <f t="shared" si="326"/>
        <v>#REF!</v>
      </c>
      <c r="AC215" s="385">
        <v>0</v>
      </c>
      <c r="AD215" s="459" t="e">
        <f t="shared" si="327"/>
        <v>#REF!</v>
      </c>
      <c r="AE215" s="460"/>
      <c r="AF215" s="461"/>
      <c r="AG215" s="462"/>
      <c r="AH215" s="2682"/>
      <c r="AI215" s="2683"/>
      <c r="AJ215" s="2683"/>
      <c r="AK215" s="2683"/>
      <c r="AL215" s="2683"/>
      <c r="AM215" s="2683"/>
      <c r="AN215" s="2683"/>
      <c r="AO215" s="2683"/>
      <c r="AP215" s="2684"/>
      <c r="AR215" s="2680" t="e">
        <f t="shared" si="323"/>
        <v>#REF!</v>
      </c>
      <c r="AS215" s="2681"/>
      <c r="AT215" s="456" t="e">
        <f>+AT205</f>
        <v>#REF!</v>
      </c>
      <c r="AU215" s="987" t="e">
        <f t="shared" si="328"/>
        <v>#REF!</v>
      </c>
      <c r="AV215" s="385">
        <v>0</v>
      </c>
      <c r="AW215" s="459" t="e">
        <f t="shared" si="329"/>
        <v>#REF!</v>
      </c>
      <c r="AX215" s="460"/>
      <c r="AY215" s="461"/>
      <c r="AZ215" s="462"/>
      <c r="BA215" s="2682"/>
      <c r="BB215" s="2683"/>
      <c r="BC215" s="2683"/>
      <c r="BD215" s="2683"/>
      <c r="BE215" s="2683"/>
      <c r="BF215" s="2683"/>
      <c r="BG215" s="2683"/>
      <c r="BH215" s="2683"/>
      <c r="BI215" s="2684"/>
      <c r="BK215" s="2680" t="e">
        <f t="shared" si="324"/>
        <v>#REF!</v>
      </c>
      <c r="BL215" s="2681"/>
      <c r="BM215" s="456" t="e">
        <f>+BM205</f>
        <v>#REF!</v>
      </c>
      <c r="BN215" s="987" t="e">
        <f t="shared" si="330"/>
        <v>#REF!</v>
      </c>
      <c r="BO215" s="385">
        <v>0</v>
      </c>
      <c r="BP215" s="459" t="e">
        <f t="shared" si="331"/>
        <v>#REF!</v>
      </c>
      <c r="BQ215" s="460"/>
      <c r="BR215" s="461"/>
      <c r="BS215" s="462"/>
      <c r="BT215" s="2682"/>
      <c r="BU215" s="2683"/>
      <c r="BV215" s="2683"/>
      <c r="BW215" s="2683"/>
      <c r="BX215" s="2683"/>
      <c r="BY215" s="2683"/>
      <c r="BZ215" s="2683"/>
      <c r="CA215" s="2683"/>
      <c r="CB215" s="2684"/>
      <c r="CD215" s="2670"/>
      <c r="CE215" s="2670"/>
      <c r="CF215" s="1142"/>
      <c r="CG215" s="1143"/>
      <c r="CH215" s="1149"/>
      <c r="CI215" s="1145"/>
      <c r="CJ215" s="1146"/>
      <c r="CK215" s="1146"/>
      <c r="CL215" s="1146"/>
      <c r="CM215" s="2671"/>
      <c r="CN215" s="2671"/>
      <c r="CO215" s="2671"/>
      <c r="CP215" s="2671"/>
      <c r="CQ215" s="2671"/>
      <c r="CR215" s="2671"/>
      <c r="CS215" s="2671"/>
      <c r="CT215" s="2671"/>
      <c r="CU215" s="2671"/>
      <c r="CW215" s="2670"/>
      <c r="CX215" s="2670"/>
      <c r="CY215" s="1142"/>
      <c r="CZ215" s="1143"/>
      <c r="DA215" s="1149"/>
      <c r="DB215" s="1145"/>
      <c r="DC215" s="1146"/>
      <c r="DD215" s="1146"/>
      <c r="DE215" s="1146"/>
      <c r="DF215" s="2671"/>
      <c r="DG215" s="2671"/>
      <c r="DH215" s="2671"/>
      <c r="DI215" s="2671"/>
      <c r="DJ215" s="2671"/>
      <c r="DK215" s="2671"/>
      <c r="DL215" s="2671"/>
      <c r="DM215" s="2671"/>
      <c r="DN215" s="2671"/>
    </row>
    <row r="216" spans="2:118" ht="12.75" hidden="1" customHeight="1" x14ac:dyDescent="0.2">
      <c r="B216" s="2664"/>
      <c r="C216" s="2665"/>
      <c r="D216" s="2665"/>
      <c r="E216" s="2666"/>
      <c r="F216" s="2680" t="e">
        <f t="shared" si="321"/>
        <v>#REF!</v>
      </c>
      <c r="G216" s="2681"/>
      <c r="H216" s="456" t="e">
        <f>+H206</f>
        <v>#REF!</v>
      </c>
      <c r="I216" s="987" t="e">
        <f>CRONOGRAMA!#REF!/SEGUIMIENTO!I212</f>
        <v>#REF!</v>
      </c>
      <c r="J216" s="385">
        <v>0</v>
      </c>
      <c r="K216" s="459" t="e">
        <f t="shared" si="325"/>
        <v>#REF!</v>
      </c>
      <c r="L216" s="460"/>
      <c r="M216" s="461"/>
      <c r="N216" s="462"/>
      <c r="O216" s="2682"/>
      <c r="P216" s="2683"/>
      <c r="Q216" s="2683"/>
      <c r="R216" s="2683"/>
      <c r="S216" s="2683"/>
      <c r="T216" s="2683"/>
      <c r="U216" s="2683"/>
      <c r="V216" s="2683"/>
      <c r="W216" s="2684"/>
      <c r="Y216" s="2680" t="e">
        <f t="shared" si="322"/>
        <v>#REF!</v>
      </c>
      <c r="Z216" s="2681"/>
      <c r="AA216" s="456" t="e">
        <f>+AA206</f>
        <v>#REF!</v>
      </c>
      <c r="AB216" s="987" t="e">
        <f t="shared" si="326"/>
        <v>#REF!</v>
      </c>
      <c r="AC216" s="385">
        <v>0</v>
      </c>
      <c r="AD216" s="459" t="e">
        <f t="shared" si="327"/>
        <v>#REF!</v>
      </c>
      <c r="AE216" s="460"/>
      <c r="AF216" s="461"/>
      <c r="AG216" s="462"/>
      <c r="AH216" s="2682"/>
      <c r="AI216" s="2683"/>
      <c r="AJ216" s="2683"/>
      <c r="AK216" s="2683"/>
      <c r="AL216" s="2683"/>
      <c r="AM216" s="2683"/>
      <c r="AN216" s="2683"/>
      <c r="AO216" s="2683"/>
      <c r="AP216" s="2684"/>
      <c r="AR216" s="2680" t="e">
        <f t="shared" si="323"/>
        <v>#REF!</v>
      </c>
      <c r="AS216" s="2681"/>
      <c r="AT216" s="456" t="e">
        <f>+AT206</f>
        <v>#REF!</v>
      </c>
      <c r="AU216" s="987" t="e">
        <f t="shared" si="328"/>
        <v>#REF!</v>
      </c>
      <c r="AV216" s="385">
        <v>0</v>
      </c>
      <c r="AW216" s="459" t="e">
        <f t="shared" si="329"/>
        <v>#REF!</v>
      </c>
      <c r="AX216" s="460"/>
      <c r="AY216" s="461"/>
      <c r="AZ216" s="462"/>
      <c r="BA216" s="2682"/>
      <c r="BB216" s="2683"/>
      <c r="BC216" s="2683"/>
      <c r="BD216" s="2683"/>
      <c r="BE216" s="2683"/>
      <c r="BF216" s="2683"/>
      <c r="BG216" s="2683"/>
      <c r="BH216" s="2683"/>
      <c r="BI216" s="2684"/>
      <c r="BK216" s="2680" t="e">
        <f t="shared" si="324"/>
        <v>#REF!</v>
      </c>
      <c r="BL216" s="2681"/>
      <c r="BM216" s="456" t="e">
        <f>+BM206</f>
        <v>#REF!</v>
      </c>
      <c r="BN216" s="987" t="e">
        <f t="shared" si="330"/>
        <v>#REF!</v>
      </c>
      <c r="BO216" s="385">
        <v>0</v>
      </c>
      <c r="BP216" s="459" t="e">
        <f t="shared" si="331"/>
        <v>#REF!</v>
      </c>
      <c r="BQ216" s="460"/>
      <c r="BR216" s="461"/>
      <c r="BS216" s="462"/>
      <c r="BT216" s="2682"/>
      <c r="BU216" s="2683"/>
      <c r="BV216" s="2683"/>
      <c r="BW216" s="2683"/>
      <c r="BX216" s="2683"/>
      <c r="BY216" s="2683"/>
      <c r="BZ216" s="2683"/>
      <c r="CA216" s="2683"/>
      <c r="CB216" s="2684"/>
      <c r="CD216" s="2670"/>
      <c r="CE216" s="2670"/>
      <c r="CF216" s="1142"/>
      <c r="CG216" s="1143"/>
      <c r="CH216" s="1149"/>
      <c r="CI216" s="1145"/>
      <c r="CJ216" s="1146"/>
      <c r="CK216" s="1146"/>
      <c r="CL216" s="1146"/>
      <c r="CM216" s="2671"/>
      <c r="CN216" s="2671"/>
      <c r="CO216" s="2671"/>
      <c r="CP216" s="2671"/>
      <c r="CQ216" s="2671"/>
      <c r="CR216" s="2671"/>
      <c r="CS216" s="2671"/>
      <c r="CT216" s="2671"/>
      <c r="CU216" s="2671"/>
      <c r="CW216" s="2670"/>
      <c r="CX216" s="2670"/>
      <c r="CY216" s="1142"/>
      <c r="CZ216" s="1143"/>
      <c r="DA216" s="1149"/>
      <c r="DB216" s="1145"/>
      <c r="DC216" s="1146"/>
      <c r="DD216" s="1146"/>
      <c r="DE216" s="1146"/>
      <c r="DF216" s="2671"/>
      <c r="DG216" s="2671"/>
      <c r="DH216" s="2671"/>
      <c r="DI216" s="2671"/>
      <c r="DJ216" s="2671"/>
      <c r="DK216" s="2671"/>
      <c r="DL216" s="2671"/>
      <c r="DM216" s="2671"/>
      <c r="DN216" s="2671"/>
    </row>
    <row r="217" spans="2:118" ht="12.75" hidden="1" customHeight="1" x14ac:dyDescent="0.2">
      <c r="B217" s="2664"/>
      <c r="C217" s="2665"/>
      <c r="D217" s="2665"/>
      <c r="E217" s="2666"/>
      <c r="F217" s="2680" t="e">
        <f t="shared" si="321"/>
        <v>#REF!</v>
      </c>
      <c r="G217" s="2681"/>
      <c r="H217" s="456" t="e">
        <f>+H207</f>
        <v>#REF!</v>
      </c>
      <c r="I217" s="987" t="e">
        <f>CRONOGRAMA!#REF!/SEGUIMIENTO!I213</f>
        <v>#REF!</v>
      </c>
      <c r="J217" s="385">
        <v>0</v>
      </c>
      <c r="K217" s="459" t="e">
        <f t="shared" si="325"/>
        <v>#REF!</v>
      </c>
      <c r="L217" s="460"/>
      <c r="M217" s="461"/>
      <c r="N217" s="462"/>
      <c r="O217" s="2682"/>
      <c r="P217" s="2683"/>
      <c r="Q217" s="2683"/>
      <c r="R217" s="2683"/>
      <c r="S217" s="2683"/>
      <c r="T217" s="2683"/>
      <c r="U217" s="2683"/>
      <c r="V217" s="2683"/>
      <c r="W217" s="2684"/>
      <c r="Y217" s="2680" t="e">
        <f t="shared" si="322"/>
        <v>#REF!</v>
      </c>
      <c r="Z217" s="2681"/>
      <c r="AA217" s="456" t="e">
        <f>+AA207</f>
        <v>#REF!</v>
      </c>
      <c r="AB217" s="987" t="e">
        <f t="shared" si="326"/>
        <v>#REF!</v>
      </c>
      <c r="AC217" s="385">
        <v>0</v>
      </c>
      <c r="AD217" s="459" t="e">
        <f t="shared" si="327"/>
        <v>#REF!</v>
      </c>
      <c r="AE217" s="460"/>
      <c r="AF217" s="461"/>
      <c r="AG217" s="462"/>
      <c r="AH217" s="2682"/>
      <c r="AI217" s="2683"/>
      <c r="AJ217" s="2683"/>
      <c r="AK217" s="2683"/>
      <c r="AL217" s="2683"/>
      <c r="AM217" s="2683"/>
      <c r="AN217" s="2683"/>
      <c r="AO217" s="2683"/>
      <c r="AP217" s="2684"/>
      <c r="AR217" s="2680" t="e">
        <f t="shared" si="323"/>
        <v>#REF!</v>
      </c>
      <c r="AS217" s="2681"/>
      <c r="AT217" s="456" t="e">
        <f>+AT207</f>
        <v>#REF!</v>
      </c>
      <c r="AU217" s="987" t="e">
        <f t="shared" si="328"/>
        <v>#REF!</v>
      </c>
      <c r="AV217" s="385">
        <v>0</v>
      </c>
      <c r="AW217" s="459" t="e">
        <f t="shared" si="329"/>
        <v>#REF!</v>
      </c>
      <c r="AX217" s="460"/>
      <c r="AY217" s="461"/>
      <c r="AZ217" s="462"/>
      <c r="BA217" s="2682"/>
      <c r="BB217" s="2683"/>
      <c r="BC217" s="2683"/>
      <c r="BD217" s="2683"/>
      <c r="BE217" s="2683"/>
      <c r="BF217" s="2683"/>
      <c r="BG217" s="2683"/>
      <c r="BH217" s="2683"/>
      <c r="BI217" s="2684"/>
      <c r="BK217" s="2680" t="e">
        <f t="shared" si="324"/>
        <v>#REF!</v>
      </c>
      <c r="BL217" s="2681"/>
      <c r="BM217" s="456" t="e">
        <f>+BM207</f>
        <v>#REF!</v>
      </c>
      <c r="BN217" s="987" t="e">
        <f t="shared" si="330"/>
        <v>#REF!</v>
      </c>
      <c r="BO217" s="385">
        <v>0</v>
      </c>
      <c r="BP217" s="459" t="e">
        <f t="shared" si="331"/>
        <v>#REF!</v>
      </c>
      <c r="BQ217" s="460"/>
      <c r="BR217" s="461"/>
      <c r="BS217" s="462"/>
      <c r="BT217" s="2682"/>
      <c r="BU217" s="2683"/>
      <c r="BV217" s="2683"/>
      <c r="BW217" s="2683"/>
      <c r="BX217" s="2683"/>
      <c r="BY217" s="2683"/>
      <c r="BZ217" s="2683"/>
      <c r="CA217" s="2683"/>
      <c r="CB217" s="2684"/>
      <c r="CD217" s="2670"/>
      <c r="CE217" s="2670"/>
      <c r="CF217" s="1142"/>
      <c r="CG217" s="1143"/>
      <c r="CH217" s="1149"/>
      <c r="CI217" s="1145"/>
      <c r="CJ217" s="1146"/>
      <c r="CK217" s="1146"/>
      <c r="CL217" s="1146"/>
      <c r="CM217" s="2671"/>
      <c r="CN217" s="2671"/>
      <c r="CO217" s="2671"/>
      <c r="CP217" s="2671"/>
      <c r="CQ217" s="2671"/>
      <c r="CR217" s="2671"/>
      <c r="CS217" s="2671"/>
      <c r="CT217" s="2671"/>
      <c r="CU217" s="2671"/>
      <c r="CW217" s="2670"/>
      <c r="CX217" s="2670"/>
      <c r="CY217" s="1142"/>
      <c r="CZ217" s="1143"/>
      <c r="DA217" s="1149"/>
      <c r="DB217" s="1145"/>
      <c r="DC217" s="1146"/>
      <c r="DD217" s="1146"/>
      <c r="DE217" s="1146"/>
      <c r="DF217" s="2671"/>
      <c r="DG217" s="2671"/>
      <c r="DH217" s="2671"/>
      <c r="DI217" s="2671"/>
      <c r="DJ217" s="2671"/>
      <c r="DK217" s="2671"/>
      <c r="DL217" s="2671"/>
      <c r="DM217" s="2671"/>
      <c r="DN217" s="2671"/>
    </row>
    <row r="218" spans="2:118" ht="13.5" hidden="1" customHeight="1" thickBot="1" x14ac:dyDescent="0.25">
      <c r="B218" s="2664"/>
      <c r="C218" s="2665"/>
      <c r="D218" s="2665"/>
      <c r="E218" s="2666"/>
      <c r="F218" s="2685" t="e">
        <f t="shared" si="321"/>
        <v>#REF!</v>
      </c>
      <c r="G218" s="2686"/>
      <c r="H218" s="456" t="e">
        <f>+H208</f>
        <v>#REF!</v>
      </c>
      <c r="I218" s="988" t="e">
        <f>CRONOGRAMA!#REF!/I211</f>
        <v>#REF!</v>
      </c>
      <c r="J218" s="385">
        <v>0</v>
      </c>
      <c r="K218" s="459" t="e">
        <f t="shared" si="325"/>
        <v>#REF!</v>
      </c>
      <c r="L218" s="625"/>
      <c r="M218" s="626"/>
      <c r="N218" s="627"/>
      <c r="O218" s="2687"/>
      <c r="P218" s="2688"/>
      <c r="Q218" s="2688"/>
      <c r="R218" s="2688"/>
      <c r="S218" s="2688"/>
      <c r="T218" s="2688"/>
      <c r="U218" s="2688"/>
      <c r="V218" s="2688"/>
      <c r="W218" s="2689"/>
      <c r="Y218" s="2685" t="e">
        <f t="shared" si="322"/>
        <v>#REF!</v>
      </c>
      <c r="Z218" s="2686"/>
      <c r="AA218" s="456" t="e">
        <f>+AA208</f>
        <v>#REF!</v>
      </c>
      <c r="AB218" s="988" t="e">
        <f t="shared" si="326"/>
        <v>#REF!</v>
      </c>
      <c r="AC218" s="385">
        <v>0</v>
      </c>
      <c r="AD218" s="459" t="e">
        <f t="shared" si="327"/>
        <v>#REF!</v>
      </c>
      <c r="AE218" s="625"/>
      <c r="AF218" s="626"/>
      <c r="AG218" s="627"/>
      <c r="AH218" s="2687"/>
      <c r="AI218" s="2688"/>
      <c r="AJ218" s="2688"/>
      <c r="AK218" s="2688"/>
      <c r="AL218" s="2688"/>
      <c r="AM218" s="2688"/>
      <c r="AN218" s="2688"/>
      <c r="AO218" s="2688"/>
      <c r="AP218" s="2689"/>
      <c r="AR218" s="2685" t="e">
        <f t="shared" si="323"/>
        <v>#REF!</v>
      </c>
      <c r="AS218" s="2686"/>
      <c r="AT218" s="456" t="e">
        <f>+AT208</f>
        <v>#REF!</v>
      </c>
      <c r="AU218" s="988" t="e">
        <f t="shared" si="328"/>
        <v>#REF!</v>
      </c>
      <c r="AV218" s="385">
        <v>0</v>
      </c>
      <c r="AW218" s="459" t="e">
        <f t="shared" si="329"/>
        <v>#REF!</v>
      </c>
      <c r="AX218" s="625"/>
      <c r="AY218" s="626"/>
      <c r="AZ218" s="627"/>
      <c r="BA218" s="2687"/>
      <c r="BB218" s="2688"/>
      <c r="BC218" s="2688"/>
      <c r="BD218" s="2688"/>
      <c r="BE218" s="2688"/>
      <c r="BF218" s="2688"/>
      <c r="BG218" s="2688"/>
      <c r="BH218" s="2688"/>
      <c r="BI218" s="2689"/>
      <c r="BK218" s="2685" t="e">
        <f t="shared" si="324"/>
        <v>#REF!</v>
      </c>
      <c r="BL218" s="2686"/>
      <c r="BM218" s="456" t="e">
        <f>+BM208</f>
        <v>#REF!</v>
      </c>
      <c r="BN218" s="988" t="e">
        <f t="shared" si="330"/>
        <v>#REF!</v>
      </c>
      <c r="BO218" s="385">
        <v>0</v>
      </c>
      <c r="BP218" s="459" t="e">
        <f t="shared" si="331"/>
        <v>#REF!</v>
      </c>
      <c r="BQ218" s="625"/>
      <c r="BR218" s="626"/>
      <c r="BS218" s="627"/>
      <c r="BT218" s="2687"/>
      <c r="BU218" s="2688"/>
      <c r="BV218" s="2688"/>
      <c r="BW218" s="2688"/>
      <c r="BX218" s="2688"/>
      <c r="BY218" s="2688"/>
      <c r="BZ218" s="2688"/>
      <c r="CA218" s="2688"/>
      <c r="CB218" s="2689"/>
      <c r="CD218" s="2670"/>
      <c r="CE218" s="2670"/>
      <c r="CF218" s="1142"/>
      <c r="CG218" s="1143"/>
      <c r="CH218" s="1149"/>
      <c r="CI218" s="1145"/>
      <c r="CJ218" s="1146"/>
      <c r="CK218" s="1146"/>
      <c r="CL218" s="1146"/>
      <c r="CM218" s="2671"/>
      <c r="CN218" s="2671"/>
      <c r="CO218" s="2671"/>
      <c r="CP218" s="2671"/>
      <c r="CQ218" s="2671"/>
      <c r="CR218" s="2671"/>
      <c r="CS218" s="2671"/>
      <c r="CT218" s="2671"/>
      <c r="CU218" s="2671"/>
      <c r="CW218" s="2670"/>
      <c r="CX218" s="2670"/>
      <c r="CY218" s="1142"/>
      <c r="CZ218" s="1143"/>
      <c r="DA218" s="1149"/>
      <c r="DB218" s="1145"/>
      <c r="DC218" s="1146"/>
      <c r="DD218" s="1146"/>
      <c r="DE218" s="1146"/>
      <c r="DF218" s="2671"/>
      <c r="DG218" s="2671"/>
      <c r="DH218" s="2671"/>
      <c r="DI218" s="2671"/>
      <c r="DJ218" s="2671"/>
      <c r="DK218" s="2671"/>
      <c r="DL218" s="2671"/>
      <c r="DM218" s="2671"/>
      <c r="DN218" s="2671"/>
    </row>
    <row r="219" spans="2:118" ht="27" hidden="1" customHeight="1" thickTop="1" thickBot="1" x14ac:dyDescent="0.25">
      <c r="B219" s="2664"/>
      <c r="C219" s="2665"/>
      <c r="D219" s="2665"/>
      <c r="E219" s="2666"/>
      <c r="F219" s="2697" t="s">
        <v>1169</v>
      </c>
      <c r="G219" s="2698"/>
      <c r="H219" s="2699" t="str">
        <f>+F210</f>
        <v>Establecimiento de cobertura arbórea mediante Sistemas Agroforestales / Silvopastoriles (SAF/SSP)</v>
      </c>
      <c r="I219" s="2699"/>
      <c r="J219" s="2699"/>
      <c r="K219" s="2700"/>
      <c r="L219" s="463" t="e">
        <f>K260/N260</f>
        <v>#DIV/0!</v>
      </c>
      <c r="M219" s="463" t="e">
        <f>L260/N260</f>
        <v>#DIV/0!</v>
      </c>
      <c r="N219" s="463" t="e">
        <f>M260/N260</f>
        <v>#DIV/0!</v>
      </c>
      <c r="O219" s="2708"/>
      <c r="P219" s="2709"/>
      <c r="Q219" s="2709"/>
      <c r="R219" s="2709"/>
      <c r="S219" s="2709"/>
      <c r="T219" s="2709"/>
      <c r="U219" s="2709"/>
      <c r="V219" s="2709"/>
      <c r="W219" s="2710"/>
      <c r="Y219" s="2697" t="s">
        <v>1169</v>
      </c>
      <c r="Z219" s="2698"/>
      <c r="AA219" s="2699" t="str">
        <f>+Y210</f>
        <v>Establecimiento de cobertura arbórea mediante Sistemas Agroforestales / Silvopastoriles (SAF/SSP)</v>
      </c>
      <c r="AB219" s="2699"/>
      <c r="AC219" s="2699"/>
      <c r="AD219" s="2700"/>
      <c r="AE219" s="463" t="e">
        <f>AD260/AG260</f>
        <v>#DIV/0!</v>
      </c>
      <c r="AF219" s="463" t="e">
        <f>AE260/AG260</f>
        <v>#DIV/0!</v>
      </c>
      <c r="AG219" s="463" t="e">
        <f>AF260/AG260</f>
        <v>#DIV/0!</v>
      </c>
      <c r="AH219" s="2708"/>
      <c r="AI219" s="2709"/>
      <c r="AJ219" s="2709"/>
      <c r="AK219" s="2709"/>
      <c r="AL219" s="2709"/>
      <c r="AM219" s="2709"/>
      <c r="AN219" s="2709"/>
      <c r="AO219" s="2709"/>
      <c r="AP219" s="2710"/>
      <c r="AR219" s="2697" t="s">
        <v>1169</v>
      </c>
      <c r="AS219" s="2698"/>
      <c r="AT219" s="2699" t="str">
        <f>+AR210</f>
        <v>Establecimiento de cobertura arbórea mediante Sistemas Agroforestales / Silvopastoriles (SAF/SSP)</v>
      </c>
      <c r="AU219" s="2699"/>
      <c r="AV219" s="2699"/>
      <c r="AW219" s="2700"/>
      <c r="AX219" s="463" t="e">
        <f>AW260/AZ260</f>
        <v>#DIV/0!</v>
      </c>
      <c r="AY219" s="463" t="e">
        <f>AX260/AZ260</f>
        <v>#DIV/0!</v>
      </c>
      <c r="AZ219" s="463" t="e">
        <f>AY260/AZ260</f>
        <v>#DIV/0!</v>
      </c>
      <c r="BA219" s="2708"/>
      <c r="BB219" s="2709"/>
      <c r="BC219" s="2709"/>
      <c r="BD219" s="2709"/>
      <c r="BE219" s="2709"/>
      <c r="BF219" s="2709"/>
      <c r="BG219" s="2709"/>
      <c r="BH219" s="2709"/>
      <c r="BI219" s="2710"/>
      <c r="BK219" s="2697" t="s">
        <v>1169</v>
      </c>
      <c r="BL219" s="2698"/>
      <c r="BM219" s="2699" t="str">
        <f>+BK210</f>
        <v>Establecimiento de cobertura arbórea mediante Sistemas Agroforestales / Silvopastoriles (SAF/SSP)</v>
      </c>
      <c r="BN219" s="2699"/>
      <c r="BO219" s="2699"/>
      <c r="BP219" s="2700"/>
      <c r="BQ219" s="463" t="e">
        <f>BP260/BS260</f>
        <v>#DIV/0!</v>
      </c>
      <c r="BR219" s="463" t="e">
        <f>BQ260/BS260</f>
        <v>#DIV/0!</v>
      </c>
      <c r="BS219" s="463" t="e">
        <f>BR260/BS260</f>
        <v>#DIV/0!</v>
      </c>
      <c r="BT219" s="2708"/>
      <c r="BU219" s="2709"/>
      <c r="BV219" s="2709"/>
      <c r="BW219" s="2709"/>
      <c r="BX219" s="2709"/>
      <c r="BY219" s="2709"/>
      <c r="BZ219" s="2709"/>
      <c r="CA219" s="2709"/>
      <c r="CB219" s="2710"/>
      <c r="CD219" s="2672"/>
      <c r="CE219" s="2672"/>
      <c r="CF219" s="2673"/>
      <c r="CG219" s="2673"/>
      <c r="CH219" s="2673"/>
      <c r="CI219" s="2673"/>
      <c r="CJ219" s="1147"/>
      <c r="CK219" s="1147"/>
      <c r="CL219" s="1147"/>
      <c r="CM219" s="2674"/>
      <c r="CN219" s="2674"/>
      <c r="CO219" s="2674"/>
      <c r="CP219" s="2674"/>
      <c r="CQ219" s="2674"/>
      <c r="CR219" s="2674"/>
      <c r="CS219" s="2674"/>
      <c r="CT219" s="2674"/>
      <c r="CU219" s="2674"/>
      <c r="CW219" s="2672"/>
      <c r="CX219" s="2672"/>
      <c r="CY219" s="2673"/>
      <c r="CZ219" s="2673"/>
      <c r="DA219" s="2673"/>
      <c r="DB219" s="2673"/>
      <c r="DC219" s="1147"/>
      <c r="DD219" s="1147"/>
      <c r="DE219" s="1147"/>
      <c r="DF219" s="2674"/>
      <c r="DG219" s="2674"/>
      <c r="DH219" s="2674"/>
      <c r="DI219" s="2674"/>
      <c r="DJ219" s="2674"/>
      <c r="DK219" s="2674"/>
      <c r="DL219" s="2674"/>
      <c r="DM219" s="2674"/>
      <c r="DN219" s="2674"/>
    </row>
    <row r="220" spans="2:118" ht="12.75" hidden="1" customHeight="1" x14ac:dyDescent="0.2">
      <c r="B220" s="2661" t="s">
        <v>1265</v>
      </c>
      <c r="C220" s="2662"/>
      <c r="D220" s="2662"/>
      <c r="E220" s="2663"/>
      <c r="F220" s="2714" t="str">
        <f>OBJETIVOS!D31</f>
        <v>Enriquecimientos vegetales</v>
      </c>
      <c r="G220" s="2711"/>
      <c r="H220" s="2711"/>
      <c r="I220" s="2711"/>
      <c r="J220" s="2711"/>
      <c r="K220" s="2711"/>
      <c r="L220" s="2711"/>
      <c r="M220" s="2711"/>
      <c r="N220" s="2711"/>
      <c r="O220" s="2711"/>
      <c r="P220" s="2711"/>
      <c r="Q220" s="2711"/>
      <c r="R220" s="2711"/>
      <c r="S220" s="2711"/>
      <c r="T220" s="2711"/>
      <c r="U220" s="2711"/>
      <c r="V220" s="2711"/>
      <c r="W220" s="2712"/>
      <c r="Y220" s="2714" t="str">
        <f>F220</f>
        <v>Enriquecimientos vegetales</v>
      </c>
      <c r="Z220" s="2711"/>
      <c r="AA220" s="2711"/>
      <c r="AB220" s="2711"/>
      <c r="AC220" s="2711"/>
      <c r="AD220" s="2711"/>
      <c r="AE220" s="2711"/>
      <c r="AF220" s="2711"/>
      <c r="AG220" s="2711"/>
      <c r="AH220" s="2711"/>
      <c r="AI220" s="2711"/>
      <c r="AJ220" s="2711"/>
      <c r="AK220" s="2711"/>
      <c r="AL220" s="2711"/>
      <c r="AM220" s="2711"/>
      <c r="AN220" s="2711"/>
      <c r="AO220" s="2711"/>
      <c r="AP220" s="2712"/>
      <c r="AR220" s="2714" t="str">
        <f>Y220</f>
        <v>Enriquecimientos vegetales</v>
      </c>
      <c r="AS220" s="2711"/>
      <c r="AT220" s="2711"/>
      <c r="AU220" s="2711"/>
      <c r="AV220" s="2711"/>
      <c r="AW220" s="2711"/>
      <c r="AX220" s="2711"/>
      <c r="AY220" s="2711"/>
      <c r="AZ220" s="2711"/>
      <c r="BA220" s="2711"/>
      <c r="BB220" s="2711"/>
      <c r="BC220" s="2711"/>
      <c r="BD220" s="2711"/>
      <c r="BE220" s="2711"/>
      <c r="BF220" s="2711"/>
      <c r="BG220" s="2711"/>
      <c r="BH220" s="2711"/>
      <c r="BI220" s="2712"/>
      <c r="BK220" s="2714" t="str">
        <f>AR220</f>
        <v>Enriquecimientos vegetales</v>
      </c>
      <c r="BL220" s="2711"/>
      <c r="BM220" s="2711"/>
      <c r="BN220" s="2711"/>
      <c r="BO220" s="2711"/>
      <c r="BP220" s="2711"/>
      <c r="BQ220" s="2711"/>
      <c r="BR220" s="2711"/>
      <c r="BS220" s="2711"/>
      <c r="BT220" s="2711"/>
      <c r="BU220" s="2711"/>
      <c r="BV220" s="2711"/>
      <c r="BW220" s="2711"/>
      <c r="BX220" s="2711"/>
      <c r="BY220" s="2711"/>
      <c r="BZ220" s="2711"/>
      <c r="CA220" s="2711"/>
      <c r="CB220" s="2712"/>
      <c r="CD220" s="2675"/>
      <c r="CE220" s="2675"/>
      <c r="CF220" s="2675"/>
      <c r="CG220" s="2675"/>
      <c r="CH220" s="2675"/>
      <c r="CI220" s="2675"/>
      <c r="CJ220" s="2675"/>
      <c r="CK220" s="2675"/>
      <c r="CL220" s="2675"/>
      <c r="CM220" s="2675"/>
      <c r="CN220" s="2675"/>
      <c r="CO220" s="2675"/>
      <c r="CP220" s="2675"/>
      <c r="CQ220" s="2675"/>
      <c r="CR220" s="2675"/>
      <c r="CS220" s="2675"/>
      <c r="CT220" s="2675"/>
      <c r="CU220" s="2675"/>
      <c r="CW220" s="2675"/>
      <c r="CX220" s="2675"/>
      <c r="CY220" s="2675"/>
      <c r="CZ220" s="2675"/>
      <c r="DA220" s="2675"/>
      <c r="DB220" s="2675"/>
      <c r="DC220" s="2675"/>
      <c r="DD220" s="2675"/>
      <c r="DE220" s="2675"/>
      <c r="DF220" s="2675"/>
      <c r="DG220" s="2675"/>
      <c r="DH220" s="2675"/>
      <c r="DI220" s="2675"/>
      <c r="DJ220" s="2675"/>
      <c r="DK220" s="2675"/>
      <c r="DL220" s="2675"/>
      <c r="DM220" s="2675"/>
      <c r="DN220" s="2675"/>
    </row>
    <row r="221" spans="2:118" ht="12.75" hidden="1" customHeight="1" x14ac:dyDescent="0.2">
      <c r="B221" s="2664"/>
      <c r="C221" s="2665"/>
      <c r="D221" s="2665"/>
      <c r="E221" s="2666"/>
      <c r="F221" s="2680" t="e">
        <f t="shared" ref="F221:F228" si="333">+F211</f>
        <v>#REF!</v>
      </c>
      <c r="G221" s="2681"/>
      <c r="H221" s="456" t="e">
        <f>+H211</f>
        <v>#REF!</v>
      </c>
      <c r="I221" s="457">
        <f>FINANC!D17</f>
        <v>0</v>
      </c>
      <c r="J221" s="385">
        <v>0</v>
      </c>
      <c r="K221" s="459" t="e">
        <f>J221/I221</f>
        <v>#DIV/0!</v>
      </c>
      <c r="L221" s="460"/>
      <c r="M221" s="461"/>
      <c r="N221" s="462"/>
      <c r="O221" s="2682"/>
      <c r="P221" s="2683"/>
      <c r="Q221" s="2683"/>
      <c r="R221" s="2683"/>
      <c r="S221" s="2683"/>
      <c r="T221" s="2683"/>
      <c r="U221" s="2683"/>
      <c r="V221" s="2683"/>
      <c r="W221" s="2684"/>
      <c r="Y221" s="2680" t="e">
        <f t="shared" ref="Y221:Y228" si="334">+Y211</f>
        <v>#REF!</v>
      </c>
      <c r="Z221" s="2681"/>
      <c r="AA221" s="456" t="e">
        <f>+AA211</f>
        <v>#REF!</v>
      </c>
      <c r="AB221" s="457">
        <f>I221</f>
        <v>0</v>
      </c>
      <c r="AC221" s="385">
        <v>0</v>
      </c>
      <c r="AD221" s="459" t="e">
        <f>AC221/AB221</f>
        <v>#DIV/0!</v>
      </c>
      <c r="AE221" s="460"/>
      <c r="AF221" s="461"/>
      <c r="AG221" s="462"/>
      <c r="AH221" s="2682"/>
      <c r="AI221" s="2683"/>
      <c r="AJ221" s="2683"/>
      <c r="AK221" s="2683"/>
      <c r="AL221" s="2683"/>
      <c r="AM221" s="2683"/>
      <c r="AN221" s="2683"/>
      <c r="AO221" s="2683"/>
      <c r="AP221" s="2684"/>
      <c r="AR221" s="2680" t="e">
        <f t="shared" ref="AR221:AR228" si="335">+AR211</f>
        <v>#REF!</v>
      </c>
      <c r="AS221" s="2681"/>
      <c r="AT221" s="456" t="e">
        <f>+AT211</f>
        <v>#REF!</v>
      </c>
      <c r="AU221" s="457">
        <f>AB221</f>
        <v>0</v>
      </c>
      <c r="AV221" s="385">
        <v>0</v>
      </c>
      <c r="AW221" s="459" t="e">
        <f>AV221/AU221</f>
        <v>#DIV/0!</v>
      </c>
      <c r="AX221" s="460"/>
      <c r="AY221" s="461"/>
      <c r="AZ221" s="462"/>
      <c r="BA221" s="2682"/>
      <c r="BB221" s="2683"/>
      <c r="BC221" s="2683"/>
      <c r="BD221" s="2683"/>
      <c r="BE221" s="2683"/>
      <c r="BF221" s="2683"/>
      <c r="BG221" s="2683"/>
      <c r="BH221" s="2683"/>
      <c r="BI221" s="2684"/>
      <c r="BK221" s="2680" t="e">
        <f t="shared" ref="BK221:BK228" si="336">+BK211</f>
        <v>#REF!</v>
      </c>
      <c r="BL221" s="2681"/>
      <c r="BM221" s="456" t="e">
        <f>+BM211</f>
        <v>#REF!</v>
      </c>
      <c r="BN221" s="457">
        <f>AU221</f>
        <v>0</v>
      </c>
      <c r="BO221" s="385">
        <v>0</v>
      </c>
      <c r="BP221" s="459" t="e">
        <f>BO221/BN221</f>
        <v>#DIV/0!</v>
      </c>
      <c r="BQ221" s="460"/>
      <c r="BR221" s="461"/>
      <c r="BS221" s="462"/>
      <c r="BT221" s="2682"/>
      <c r="BU221" s="2683"/>
      <c r="BV221" s="2683"/>
      <c r="BW221" s="2683"/>
      <c r="BX221" s="2683"/>
      <c r="BY221" s="2683"/>
      <c r="BZ221" s="2683"/>
      <c r="CA221" s="2683"/>
      <c r="CB221" s="2684"/>
      <c r="CD221" s="2670"/>
      <c r="CE221" s="2670"/>
      <c r="CF221" s="1142"/>
      <c r="CG221" s="1143"/>
      <c r="CH221" s="1149"/>
      <c r="CI221" s="1145"/>
      <c r="CJ221" s="1146"/>
      <c r="CK221" s="1146"/>
      <c r="CL221" s="1146"/>
      <c r="CM221" s="2671"/>
      <c r="CN221" s="2671"/>
      <c r="CO221" s="2671"/>
      <c r="CP221" s="2671"/>
      <c r="CQ221" s="2671"/>
      <c r="CR221" s="2671"/>
      <c r="CS221" s="2671"/>
      <c r="CT221" s="2671"/>
      <c r="CU221" s="2671"/>
      <c r="CW221" s="2670"/>
      <c r="CX221" s="2670"/>
      <c r="CY221" s="1142"/>
      <c r="CZ221" s="1143"/>
      <c r="DA221" s="1149"/>
      <c r="DB221" s="1145"/>
      <c r="DC221" s="1146"/>
      <c r="DD221" s="1146"/>
      <c r="DE221" s="1146"/>
      <c r="DF221" s="2671"/>
      <c r="DG221" s="2671"/>
      <c r="DH221" s="2671"/>
      <c r="DI221" s="2671"/>
      <c r="DJ221" s="2671"/>
      <c r="DK221" s="2671"/>
      <c r="DL221" s="2671"/>
      <c r="DM221" s="2671"/>
      <c r="DN221" s="2671"/>
    </row>
    <row r="222" spans="2:118" ht="12.75" hidden="1" customHeight="1" x14ac:dyDescent="0.2">
      <c r="B222" s="2664"/>
      <c r="C222" s="2665"/>
      <c r="D222" s="2665"/>
      <c r="E222" s="2666"/>
      <c r="F222" s="2680" t="e">
        <f t="shared" si="333"/>
        <v>#REF!</v>
      </c>
      <c r="G222" s="2681"/>
      <c r="H222" s="456" t="e">
        <f>+H212</f>
        <v>#REF!</v>
      </c>
      <c r="I222" s="457">
        <f>I221</f>
        <v>0</v>
      </c>
      <c r="J222" s="385">
        <v>0</v>
      </c>
      <c r="K222" s="459" t="e">
        <f t="shared" ref="K222:K228" si="337">J222/I222</f>
        <v>#DIV/0!</v>
      </c>
      <c r="L222" s="460"/>
      <c r="M222" s="461"/>
      <c r="N222" s="462"/>
      <c r="O222" s="2682"/>
      <c r="P222" s="2683"/>
      <c r="Q222" s="2683"/>
      <c r="R222" s="2683"/>
      <c r="S222" s="2683"/>
      <c r="T222" s="2683"/>
      <c r="U222" s="2683"/>
      <c r="V222" s="2683"/>
      <c r="W222" s="2684"/>
      <c r="Y222" s="2680" t="e">
        <f t="shared" si="334"/>
        <v>#REF!</v>
      </c>
      <c r="Z222" s="2681"/>
      <c r="AA222" s="456" t="e">
        <f>+AA212</f>
        <v>#REF!</v>
      </c>
      <c r="AB222" s="457">
        <f t="shared" ref="AB222:AB228" si="338">I222</f>
        <v>0</v>
      </c>
      <c r="AC222" s="385">
        <v>0</v>
      </c>
      <c r="AD222" s="459" t="e">
        <f t="shared" ref="AD222:AD228" si="339">AC222/AB222</f>
        <v>#DIV/0!</v>
      </c>
      <c r="AE222" s="460"/>
      <c r="AF222" s="461"/>
      <c r="AG222" s="462"/>
      <c r="AH222" s="2682"/>
      <c r="AI222" s="2683"/>
      <c r="AJ222" s="2683"/>
      <c r="AK222" s="2683"/>
      <c r="AL222" s="2683"/>
      <c r="AM222" s="2683"/>
      <c r="AN222" s="2683"/>
      <c r="AO222" s="2683"/>
      <c r="AP222" s="2684"/>
      <c r="AR222" s="2680" t="e">
        <f t="shared" si="335"/>
        <v>#REF!</v>
      </c>
      <c r="AS222" s="2681"/>
      <c r="AT222" s="456" t="e">
        <f>+AT212</f>
        <v>#REF!</v>
      </c>
      <c r="AU222" s="457">
        <f t="shared" ref="AU222:AU228" si="340">AB222</f>
        <v>0</v>
      </c>
      <c r="AV222" s="385">
        <v>0</v>
      </c>
      <c r="AW222" s="459" t="e">
        <f t="shared" ref="AW222:AW228" si="341">AV222/AU222</f>
        <v>#DIV/0!</v>
      </c>
      <c r="AX222" s="460"/>
      <c r="AY222" s="461"/>
      <c r="AZ222" s="462"/>
      <c r="BA222" s="2682"/>
      <c r="BB222" s="2683"/>
      <c r="BC222" s="2683"/>
      <c r="BD222" s="2683"/>
      <c r="BE222" s="2683"/>
      <c r="BF222" s="2683"/>
      <c r="BG222" s="2683"/>
      <c r="BH222" s="2683"/>
      <c r="BI222" s="2684"/>
      <c r="BK222" s="2680" t="e">
        <f t="shared" si="336"/>
        <v>#REF!</v>
      </c>
      <c r="BL222" s="2681"/>
      <c r="BM222" s="456" t="e">
        <f>+BM212</f>
        <v>#REF!</v>
      </c>
      <c r="BN222" s="457">
        <f t="shared" ref="BN222:BN228" si="342">AU222</f>
        <v>0</v>
      </c>
      <c r="BO222" s="385">
        <v>0</v>
      </c>
      <c r="BP222" s="459" t="e">
        <f t="shared" ref="BP222:BP228" si="343">BO222/BN222</f>
        <v>#DIV/0!</v>
      </c>
      <c r="BQ222" s="460"/>
      <c r="BR222" s="461"/>
      <c r="BS222" s="462"/>
      <c r="BT222" s="2682"/>
      <c r="BU222" s="2683"/>
      <c r="BV222" s="2683"/>
      <c r="BW222" s="2683"/>
      <c r="BX222" s="2683"/>
      <c r="BY222" s="2683"/>
      <c r="BZ222" s="2683"/>
      <c r="CA222" s="2683"/>
      <c r="CB222" s="2684"/>
      <c r="CD222" s="2670"/>
      <c r="CE222" s="2670"/>
      <c r="CF222" s="1142"/>
      <c r="CG222" s="1143"/>
      <c r="CH222" s="1149"/>
      <c r="CI222" s="1145"/>
      <c r="CJ222" s="1146"/>
      <c r="CK222" s="1146"/>
      <c r="CL222" s="1146"/>
      <c r="CM222" s="2671"/>
      <c r="CN222" s="2671"/>
      <c r="CO222" s="2671"/>
      <c r="CP222" s="2671"/>
      <c r="CQ222" s="2671"/>
      <c r="CR222" s="2671"/>
      <c r="CS222" s="2671"/>
      <c r="CT222" s="2671"/>
      <c r="CU222" s="2671"/>
      <c r="CW222" s="2670"/>
      <c r="CX222" s="2670"/>
      <c r="CY222" s="1142"/>
      <c r="CZ222" s="1143"/>
      <c r="DA222" s="1149"/>
      <c r="DB222" s="1145"/>
      <c r="DC222" s="1146"/>
      <c r="DD222" s="1146"/>
      <c r="DE222" s="1146"/>
      <c r="DF222" s="2671"/>
      <c r="DG222" s="2671"/>
      <c r="DH222" s="2671"/>
      <c r="DI222" s="2671"/>
      <c r="DJ222" s="2671"/>
      <c r="DK222" s="2671"/>
      <c r="DL222" s="2671"/>
      <c r="DM222" s="2671"/>
      <c r="DN222" s="2671"/>
    </row>
    <row r="223" spans="2:118" ht="12.75" hidden="1" customHeight="1" x14ac:dyDescent="0.2">
      <c r="B223" s="2664"/>
      <c r="C223" s="2665"/>
      <c r="D223" s="2665"/>
      <c r="E223" s="2666"/>
      <c r="F223" s="2680" t="e">
        <f t="shared" si="333"/>
        <v>#REF!</v>
      </c>
      <c r="G223" s="2681"/>
      <c r="H223" s="456" t="e">
        <f>+H213</f>
        <v>#REF!</v>
      </c>
      <c r="I223" s="457">
        <f t="shared" ref="I223" si="344">I222</f>
        <v>0</v>
      </c>
      <c r="J223" s="385">
        <v>0</v>
      </c>
      <c r="K223" s="459" t="e">
        <f t="shared" si="337"/>
        <v>#DIV/0!</v>
      </c>
      <c r="L223" s="460"/>
      <c r="M223" s="461"/>
      <c r="N223" s="462"/>
      <c r="O223" s="2682"/>
      <c r="P223" s="2683"/>
      <c r="Q223" s="2683"/>
      <c r="R223" s="2683"/>
      <c r="S223" s="2683"/>
      <c r="T223" s="2683"/>
      <c r="U223" s="2683"/>
      <c r="V223" s="2683"/>
      <c r="W223" s="2684"/>
      <c r="Y223" s="2680" t="e">
        <f t="shared" si="334"/>
        <v>#REF!</v>
      </c>
      <c r="Z223" s="2681"/>
      <c r="AA223" s="456" t="e">
        <f>+AA213</f>
        <v>#REF!</v>
      </c>
      <c r="AB223" s="457">
        <f t="shared" si="338"/>
        <v>0</v>
      </c>
      <c r="AC223" s="385">
        <v>0</v>
      </c>
      <c r="AD223" s="459" t="e">
        <f t="shared" si="339"/>
        <v>#DIV/0!</v>
      </c>
      <c r="AE223" s="460"/>
      <c r="AF223" s="461"/>
      <c r="AG223" s="462"/>
      <c r="AH223" s="2682"/>
      <c r="AI223" s="2683"/>
      <c r="AJ223" s="2683"/>
      <c r="AK223" s="2683"/>
      <c r="AL223" s="2683"/>
      <c r="AM223" s="2683"/>
      <c r="AN223" s="2683"/>
      <c r="AO223" s="2683"/>
      <c r="AP223" s="2684"/>
      <c r="AR223" s="2680" t="e">
        <f t="shared" si="335"/>
        <v>#REF!</v>
      </c>
      <c r="AS223" s="2681"/>
      <c r="AT223" s="456" t="e">
        <f>+AT213</f>
        <v>#REF!</v>
      </c>
      <c r="AU223" s="457">
        <f t="shared" si="340"/>
        <v>0</v>
      </c>
      <c r="AV223" s="385">
        <v>0</v>
      </c>
      <c r="AW223" s="459" t="e">
        <f t="shared" si="341"/>
        <v>#DIV/0!</v>
      </c>
      <c r="AX223" s="460"/>
      <c r="AY223" s="461"/>
      <c r="AZ223" s="462"/>
      <c r="BA223" s="2682"/>
      <c r="BB223" s="2683"/>
      <c r="BC223" s="2683"/>
      <c r="BD223" s="2683"/>
      <c r="BE223" s="2683"/>
      <c r="BF223" s="2683"/>
      <c r="BG223" s="2683"/>
      <c r="BH223" s="2683"/>
      <c r="BI223" s="2684"/>
      <c r="BK223" s="2680" t="e">
        <f t="shared" si="336"/>
        <v>#REF!</v>
      </c>
      <c r="BL223" s="2681"/>
      <c r="BM223" s="456" t="e">
        <f>+BM213</f>
        <v>#REF!</v>
      </c>
      <c r="BN223" s="457">
        <f t="shared" si="342"/>
        <v>0</v>
      </c>
      <c r="BO223" s="385">
        <v>0</v>
      </c>
      <c r="BP223" s="459" t="e">
        <f t="shared" si="343"/>
        <v>#DIV/0!</v>
      </c>
      <c r="BQ223" s="460"/>
      <c r="BR223" s="461"/>
      <c r="BS223" s="462"/>
      <c r="BT223" s="2682"/>
      <c r="BU223" s="2683"/>
      <c r="BV223" s="2683"/>
      <c r="BW223" s="2683"/>
      <c r="BX223" s="2683"/>
      <c r="BY223" s="2683"/>
      <c r="BZ223" s="2683"/>
      <c r="CA223" s="2683"/>
      <c r="CB223" s="2684"/>
      <c r="CD223" s="2670"/>
      <c r="CE223" s="2670"/>
      <c r="CF223" s="1142"/>
      <c r="CG223" s="1143"/>
      <c r="CH223" s="1149"/>
      <c r="CI223" s="1145"/>
      <c r="CJ223" s="1146"/>
      <c r="CK223" s="1146"/>
      <c r="CL223" s="1146"/>
      <c r="CM223" s="2671"/>
      <c r="CN223" s="2671"/>
      <c r="CO223" s="2671"/>
      <c r="CP223" s="2671"/>
      <c r="CQ223" s="2671"/>
      <c r="CR223" s="2671"/>
      <c r="CS223" s="2671"/>
      <c r="CT223" s="2671"/>
      <c r="CU223" s="2671"/>
      <c r="CW223" s="2670"/>
      <c r="CX223" s="2670"/>
      <c r="CY223" s="1142"/>
      <c r="CZ223" s="1143"/>
      <c r="DA223" s="1149"/>
      <c r="DB223" s="1145"/>
      <c r="DC223" s="1146"/>
      <c r="DD223" s="1146"/>
      <c r="DE223" s="1146"/>
      <c r="DF223" s="2671"/>
      <c r="DG223" s="2671"/>
      <c r="DH223" s="2671"/>
      <c r="DI223" s="2671"/>
      <c r="DJ223" s="2671"/>
      <c r="DK223" s="2671"/>
      <c r="DL223" s="2671"/>
      <c r="DM223" s="2671"/>
      <c r="DN223" s="2671"/>
    </row>
    <row r="224" spans="2:118" ht="12.75" hidden="1" customHeight="1" x14ac:dyDescent="0.2">
      <c r="B224" s="2664"/>
      <c r="C224" s="2665"/>
      <c r="D224" s="2665"/>
      <c r="E224" s="2666"/>
      <c r="F224" s="2680" t="e">
        <f t="shared" si="333"/>
        <v>#REF!</v>
      </c>
      <c r="G224" s="2681"/>
      <c r="H224" s="456"/>
      <c r="I224" s="457"/>
      <c r="J224" s="385"/>
      <c r="K224" s="459" t="e">
        <f t="shared" si="337"/>
        <v>#DIV/0!</v>
      </c>
      <c r="L224" s="460"/>
      <c r="M224" s="461"/>
      <c r="N224" s="462"/>
      <c r="O224" s="2682"/>
      <c r="P224" s="2683"/>
      <c r="Q224" s="2683"/>
      <c r="R224" s="2683"/>
      <c r="S224" s="2683"/>
      <c r="T224" s="2683"/>
      <c r="U224" s="2683"/>
      <c r="V224" s="2683"/>
      <c r="W224" s="2684"/>
      <c r="Y224" s="2680" t="e">
        <f t="shared" si="334"/>
        <v>#REF!</v>
      </c>
      <c r="Z224" s="2681"/>
      <c r="AA224" s="456"/>
      <c r="AB224" s="457">
        <f t="shared" si="338"/>
        <v>0</v>
      </c>
      <c r="AC224" s="385"/>
      <c r="AD224" s="459" t="e">
        <f t="shared" si="339"/>
        <v>#DIV/0!</v>
      </c>
      <c r="AE224" s="460"/>
      <c r="AF224" s="461"/>
      <c r="AG224" s="462"/>
      <c r="AH224" s="2682"/>
      <c r="AI224" s="2683"/>
      <c r="AJ224" s="2683"/>
      <c r="AK224" s="2683"/>
      <c r="AL224" s="2683"/>
      <c r="AM224" s="2683"/>
      <c r="AN224" s="2683"/>
      <c r="AO224" s="2683"/>
      <c r="AP224" s="2684"/>
      <c r="AR224" s="2680" t="e">
        <f t="shared" si="335"/>
        <v>#REF!</v>
      </c>
      <c r="AS224" s="2681"/>
      <c r="AT224" s="456"/>
      <c r="AU224" s="457">
        <f t="shared" si="340"/>
        <v>0</v>
      </c>
      <c r="AV224" s="385"/>
      <c r="AW224" s="459" t="e">
        <f t="shared" si="341"/>
        <v>#DIV/0!</v>
      </c>
      <c r="AX224" s="460"/>
      <c r="AY224" s="461"/>
      <c r="AZ224" s="462"/>
      <c r="BA224" s="2682"/>
      <c r="BB224" s="2683"/>
      <c r="BC224" s="2683"/>
      <c r="BD224" s="2683"/>
      <c r="BE224" s="2683"/>
      <c r="BF224" s="2683"/>
      <c r="BG224" s="2683"/>
      <c r="BH224" s="2683"/>
      <c r="BI224" s="2684"/>
      <c r="BK224" s="2680" t="e">
        <f t="shared" si="336"/>
        <v>#REF!</v>
      </c>
      <c r="BL224" s="2681"/>
      <c r="BM224" s="456"/>
      <c r="BN224" s="457">
        <f t="shared" si="342"/>
        <v>0</v>
      </c>
      <c r="BO224" s="385"/>
      <c r="BP224" s="459" t="e">
        <f t="shared" si="343"/>
        <v>#DIV/0!</v>
      </c>
      <c r="BQ224" s="460"/>
      <c r="BR224" s="461"/>
      <c r="BS224" s="462"/>
      <c r="BT224" s="2682"/>
      <c r="BU224" s="2683"/>
      <c r="BV224" s="2683"/>
      <c r="BW224" s="2683"/>
      <c r="BX224" s="2683"/>
      <c r="BY224" s="2683"/>
      <c r="BZ224" s="2683"/>
      <c r="CA224" s="2683"/>
      <c r="CB224" s="2684"/>
      <c r="CD224" s="2670"/>
      <c r="CE224" s="2670"/>
      <c r="CF224" s="1142"/>
      <c r="CG224" s="1143"/>
      <c r="CH224" s="1149"/>
      <c r="CI224" s="1145"/>
      <c r="CJ224" s="1146"/>
      <c r="CK224" s="1146"/>
      <c r="CL224" s="1146"/>
      <c r="CM224" s="2671"/>
      <c r="CN224" s="2671"/>
      <c r="CO224" s="2671"/>
      <c r="CP224" s="2671"/>
      <c r="CQ224" s="2671"/>
      <c r="CR224" s="2671"/>
      <c r="CS224" s="2671"/>
      <c r="CT224" s="2671"/>
      <c r="CU224" s="2671"/>
      <c r="CW224" s="2670"/>
      <c r="CX224" s="2670"/>
      <c r="CY224" s="1142"/>
      <c r="CZ224" s="1143"/>
      <c r="DA224" s="1149"/>
      <c r="DB224" s="1145"/>
      <c r="DC224" s="1146"/>
      <c r="DD224" s="1146"/>
      <c r="DE224" s="1146"/>
      <c r="DF224" s="2671"/>
      <c r="DG224" s="2671"/>
      <c r="DH224" s="2671"/>
      <c r="DI224" s="2671"/>
      <c r="DJ224" s="2671"/>
      <c r="DK224" s="2671"/>
      <c r="DL224" s="2671"/>
      <c r="DM224" s="2671"/>
      <c r="DN224" s="2671"/>
    </row>
    <row r="225" spans="1:119" ht="12.75" hidden="1" customHeight="1" x14ac:dyDescent="0.2">
      <c r="B225" s="2664"/>
      <c r="C225" s="2665"/>
      <c r="D225" s="2665"/>
      <c r="E225" s="2666"/>
      <c r="F225" s="2680" t="e">
        <f t="shared" si="333"/>
        <v>#REF!</v>
      </c>
      <c r="G225" s="2681"/>
      <c r="H225" s="456" t="e">
        <f>+H215</f>
        <v>#REF!</v>
      </c>
      <c r="I225" s="987" t="e">
        <f>CRONOGRAMA!#REF!/SEGUIMIENTO!I221</f>
        <v>#REF!</v>
      </c>
      <c r="J225" s="385">
        <v>0</v>
      </c>
      <c r="K225" s="459" t="e">
        <f t="shared" si="337"/>
        <v>#REF!</v>
      </c>
      <c r="L225" s="460"/>
      <c r="M225" s="461"/>
      <c r="N225" s="462"/>
      <c r="O225" s="2682"/>
      <c r="P225" s="2683"/>
      <c r="Q225" s="2683"/>
      <c r="R225" s="2683"/>
      <c r="S225" s="2683"/>
      <c r="T225" s="2683"/>
      <c r="U225" s="2683"/>
      <c r="V225" s="2683"/>
      <c r="W225" s="2684"/>
      <c r="Y225" s="2680" t="e">
        <f t="shared" si="334"/>
        <v>#REF!</v>
      </c>
      <c r="Z225" s="2681"/>
      <c r="AA225" s="456" t="e">
        <f>+AA215</f>
        <v>#REF!</v>
      </c>
      <c r="AB225" s="987" t="e">
        <f t="shared" si="338"/>
        <v>#REF!</v>
      </c>
      <c r="AC225" s="385">
        <v>0</v>
      </c>
      <c r="AD225" s="459" t="e">
        <f t="shared" si="339"/>
        <v>#REF!</v>
      </c>
      <c r="AE225" s="460"/>
      <c r="AF225" s="461"/>
      <c r="AG225" s="462"/>
      <c r="AH225" s="2682"/>
      <c r="AI225" s="2683"/>
      <c r="AJ225" s="2683"/>
      <c r="AK225" s="2683"/>
      <c r="AL225" s="2683"/>
      <c r="AM225" s="2683"/>
      <c r="AN225" s="2683"/>
      <c r="AO225" s="2683"/>
      <c r="AP225" s="2684"/>
      <c r="AR225" s="2680" t="e">
        <f t="shared" si="335"/>
        <v>#REF!</v>
      </c>
      <c r="AS225" s="2681"/>
      <c r="AT225" s="456" t="e">
        <f>+AT215</f>
        <v>#REF!</v>
      </c>
      <c r="AU225" s="987" t="e">
        <f t="shared" si="340"/>
        <v>#REF!</v>
      </c>
      <c r="AV225" s="385">
        <v>0</v>
      </c>
      <c r="AW225" s="459" t="e">
        <f t="shared" si="341"/>
        <v>#REF!</v>
      </c>
      <c r="AX225" s="460"/>
      <c r="AY225" s="461"/>
      <c r="AZ225" s="462"/>
      <c r="BA225" s="2682"/>
      <c r="BB225" s="2683"/>
      <c r="BC225" s="2683"/>
      <c r="BD225" s="2683"/>
      <c r="BE225" s="2683"/>
      <c r="BF225" s="2683"/>
      <c r="BG225" s="2683"/>
      <c r="BH225" s="2683"/>
      <c r="BI225" s="2684"/>
      <c r="BK225" s="2680" t="e">
        <f t="shared" si="336"/>
        <v>#REF!</v>
      </c>
      <c r="BL225" s="2681"/>
      <c r="BM225" s="456" t="e">
        <f>+BM215</f>
        <v>#REF!</v>
      </c>
      <c r="BN225" s="987" t="e">
        <f t="shared" si="342"/>
        <v>#REF!</v>
      </c>
      <c r="BO225" s="385">
        <v>0</v>
      </c>
      <c r="BP225" s="459" t="e">
        <f t="shared" si="343"/>
        <v>#REF!</v>
      </c>
      <c r="BQ225" s="460"/>
      <c r="BR225" s="461"/>
      <c r="BS225" s="462"/>
      <c r="BT225" s="2682"/>
      <c r="BU225" s="2683"/>
      <c r="BV225" s="2683"/>
      <c r="BW225" s="2683"/>
      <c r="BX225" s="2683"/>
      <c r="BY225" s="2683"/>
      <c r="BZ225" s="2683"/>
      <c r="CA225" s="2683"/>
      <c r="CB225" s="2684"/>
      <c r="CD225" s="2670"/>
      <c r="CE225" s="2670"/>
      <c r="CF225" s="1142"/>
      <c r="CG225" s="1143"/>
      <c r="CH225" s="1149"/>
      <c r="CI225" s="1145"/>
      <c r="CJ225" s="1146"/>
      <c r="CK225" s="1146"/>
      <c r="CL225" s="1146"/>
      <c r="CM225" s="2671"/>
      <c r="CN225" s="2671"/>
      <c r="CO225" s="2671"/>
      <c r="CP225" s="2671"/>
      <c r="CQ225" s="2671"/>
      <c r="CR225" s="2671"/>
      <c r="CS225" s="2671"/>
      <c r="CT225" s="2671"/>
      <c r="CU225" s="2671"/>
      <c r="CW225" s="2670"/>
      <c r="CX225" s="2670"/>
      <c r="CY225" s="1142"/>
      <c r="CZ225" s="1143"/>
      <c r="DA225" s="1149"/>
      <c r="DB225" s="1145"/>
      <c r="DC225" s="1146"/>
      <c r="DD225" s="1146"/>
      <c r="DE225" s="1146"/>
      <c r="DF225" s="2671"/>
      <c r="DG225" s="2671"/>
      <c r="DH225" s="2671"/>
      <c r="DI225" s="2671"/>
      <c r="DJ225" s="2671"/>
      <c r="DK225" s="2671"/>
      <c r="DL225" s="2671"/>
      <c r="DM225" s="2671"/>
      <c r="DN225" s="2671"/>
    </row>
    <row r="226" spans="1:119" ht="12.75" hidden="1" customHeight="1" x14ac:dyDescent="0.2">
      <c r="B226" s="2664"/>
      <c r="C226" s="2665"/>
      <c r="D226" s="2665"/>
      <c r="E226" s="2666"/>
      <c r="F226" s="2680" t="e">
        <f t="shared" si="333"/>
        <v>#REF!</v>
      </c>
      <c r="G226" s="2681"/>
      <c r="H226" s="456" t="e">
        <f>+H216</f>
        <v>#REF!</v>
      </c>
      <c r="I226" s="987" t="e">
        <f>CRONOGRAMA!#REF!/SEGUIMIENTO!I222</f>
        <v>#REF!</v>
      </c>
      <c r="J226" s="385">
        <v>0</v>
      </c>
      <c r="K226" s="459" t="e">
        <f t="shared" si="337"/>
        <v>#REF!</v>
      </c>
      <c r="L226" s="460"/>
      <c r="M226" s="461"/>
      <c r="N226" s="462"/>
      <c r="O226" s="2682"/>
      <c r="P226" s="2683"/>
      <c r="Q226" s="2683"/>
      <c r="R226" s="2683"/>
      <c r="S226" s="2683"/>
      <c r="T226" s="2683"/>
      <c r="U226" s="2683"/>
      <c r="V226" s="2683"/>
      <c r="W226" s="2684"/>
      <c r="Y226" s="2680" t="e">
        <f t="shared" si="334"/>
        <v>#REF!</v>
      </c>
      <c r="Z226" s="2681"/>
      <c r="AA226" s="456" t="e">
        <f>+AA216</f>
        <v>#REF!</v>
      </c>
      <c r="AB226" s="987" t="e">
        <f t="shared" si="338"/>
        <v>#REF!</v>
      </c>
      <c r="AC226" s="385">
        <v>0</v>
      </c>
      <c r="AD226" s="459" t="e">
        <f t="shared" si="339"/>
        <v>#REF!</v>
      </c>
      <c r="AE226" s="460"/>
      <c r="AF226" s="461"/>
      <c r="AG226" s="462"/>
      <c r="AH226" s="2682"/>
      <c r="AI226" s="2683"/>
      <c r="AJ226" s="2683"/>
      <c r="AK226" s="2683"/>
      <c r="AL226" s="2683"/>
      <c r="AM226" s="2683"/>
      <c r="AN226" s="2683"/>
      <c r="AO226" s="2683"/>
      <c r="AP226" s="2684"/>
      <c r="AR226" s="2680" t="e">
        <f t="shared" si="335"/>
        <v>#REF!</v>
      </c>
      <c r="AS226" s="2681"/>
      <c r="AT226" s="456" t="e">
        <f>+AT216</f>
        <v>#REF!</v>
      </c>
      <c r="AU226" s="987" t="e">
        <f t="shared" si="340"/>
        <v>#REF!</v>
      </c>
      <c r="AV226" s="385">
        <v>0</v>
      </c>
      <c r="AW226" s="459" t="e">
        <f t="shared" si="341"/>
        <v>#REF!</v>
      </c>
      <c r="AX226" s="460"/>
      <c r="AY226" s="461"/>
      <c r="AZ226" s="462"/>
      <c r="BA226" s="2682"/>
      <c r="BB226" s="2683"/>
      <c r="BC226" s="2683"/>
      <c r="BD226" s="2683"/>
      <c r="BE226" s="2683"/>
      <c r="BF226" s="2683"/>
      <c r="BG226" s="2683"/>
      <c r="BH226" s="2683"/>
      <c r="BI226" s="2684"/>
      <c r="BK226" s="2680" t="e">
        <f t="shared" si="336"/>
        <v>#REF!</v>
      </c>
      <c r="BL226" s="2681"/>
      <c r="BM226" s="456" t="e">
        <f>+BM216</f>
        <v>#REF!</v>
      </c>
      <c r="BN226" s="987" t="e">
        <f t="shared" si="342"/>
        <v>#REF!</v>
      </c>
      <c r="BO226" s="385">
        <v>0</v>
      </c>
      <c r="BP226" s="459" t="e">
        <f t="shared" si="343"/>
        <v>#REF!</v>
      </c>
      <c r="BQ226" s="460"/>
      <c r="BR226" s="461"/>
      <c r="BS226" s="462"/>
      <c r="BT226" s="2682"/>
      <c r="BU226" s="2683"/>
      <c r="BV226" s="2683"/>
      <c r="BW226" s="2683"/>
      <c r="BX226" s="2683"/>
      <c r="BY226" s="2683"/>
      <c r="BZ226" s="2683"/>
      <c r="CA226" s="2683"/>
      <c r="CB226" s="2684"/>
      <c r="CD226" s="2670"/>
      <c r="CE226" s="2670"/>
      <c r="CF226" s="1142"/>
      <c r="CG226" s="1143"/>
      <c r="CH226" s="1149"/>
      <c r="CI226" s="1145"/>
      <c r="CJ226" s="1146"/>
      <c r="CK226" s="1146"/>
      <c r="CL226" s="1146"/>
      <c r="CM226" s="2671"/>
      <c r="CN226" s="2671"/>
      <c r="CO226" s="2671"/>
      <c r="CP226" s="2671"/>
      <c r="CQ226" s="2671"/>
      <c r="CR226" s="2671"/>
      <c r="CS226" s="2671"/>
      <c r="CT226" s="2671"/>
      <c r="CU226" s="2671"/>
      <c r="CW226" s="2670"/>
      <c r="CX226" s="2670"/>
      <c r="CY226" s="1142"/>
      <c r="CZ226" s="1143"/>
      <c r="DA226" s="1149"/>
      <c r="DB226" s="1145"/>
      <c r="DC226" s="1146"/>
      <c r="DD226" s="1146"/>
      <c r="DE226" s="1146"/>
      <c r="DF226" s="2671"/>
      <c r="DG226" s="2671"/>
      <c r="DH226" s="2671"/>
      <c r="DI226" s="2671"/>
      <c r="DJ226" s="2671"/>
      <c r="DK226" s="2671"/>
      <c r="DL226" s="2671"/>
      <c r="DM226" s="2671"/>
      <c r="DN226" s="2671"/>
    </row>
    <row r="227" spans="1:119" ht="12.75" hidden="1" customHeight="1" x14ac:dyDescent="0.2">
      <c r="B227" s="2664"/>
      <c r="C227" s="2665"/>
      <c r="D227" s="2665"/>
      <c r="E227" s="2666"/>
      <c r="F227" s="2680" t="e">
        <f t="shared" si="333"/>
        <v>#REF!</v>
      </c>
      <c r="G227" s="2681"/>
      <c r="H227" s="456" t="e">
        <f>+H217</f>
        <v>#REF!</v>
      </c>
      <c r="I227" s="987" t="e">
        <f>CRONOGRAMA!#REF!/SEGUIMIENTO!I223</f>
        <v>#REF!</v>
      </c>
      <c r="J227" s="385">
        <v>0</v>
      </c>
      <c r="K227" s="459" t="e">
        <f t="shared" si="337"/>
        <v>#REF!</v>
      </c>
      <c r="L227" s="460"/>
      <c r="M227" s="461"/>
      <c r="N227" s="462"/>
      <c r="O227" s="2682"/>
      <c r="P227" s="2683"/>
      <c r="Q227" s="2683"/>
      <c r="R227" s="2683"/>
      <c r="S227" s="2683"/>
      <c r="T227" s="2683"/>
      <c r="U227" s="2683"/>
      <c r="V227" s="2683"/>
      <c r="W227" s="2684"/>
      <c r="Y227" s="2680" t="e">
        <f t="shared" si="334"/>
        <v>#REF!</v>
      </c>
      <c r="Z227" s="2681"/>
      <c r="AA227" s="456" t="e">
        <f>+AA217</f>
        <v>#REF!</v>
      </c>
      <c r="AB227" s="987" t="e">
        <f t="shared" si="338"/>
        <v>#REF!</v>
      </c>
      <c r="AC227" s="385">
        <v>0</v>
      </c>
      <c r="AD227" s="459" t="e">
        <f t="shared" si="339"/>
        <v>#REF!</v>
      </c>
      <c r="AE227" s="460"/>
      <c r="AF227" s="461"/>
      <c r="AG227" s="462"/>
      <c r="AH227" s="2682"/>
      <c r="AI227" s="2683"/>
      <c r="AJ227" s="2683"/>
      <c r="AK227" s="2683"/>
      <c r="AL227" s="2683"/>
      <c r="AM227" s="2683"/>
      <c r="AN227" s="2683"/>
      <c r="AO227" s="2683"/>
      <c r="AP227" s="2684"/>
      <c r="AR227" s="2680" t="e">
        <f t="shared" si="335"/>
        <v>#REF!</v>
      </c>
      <c r="AS227" s="2681"/>
      <c r="AT227" s="456" t="e">
        <f>+AT217</f>
        <v>#REF!</v>
      </c>
      <c r="AU227" s="987" t="e">
        <f t="shared" si="340"/>
        <v>#REF!</v>
      </c>
      <c r="AV227" s="385">
        <v>0</v>
      </c>
      <c r="AW227" s="459" t="e">
        <f t="shared" si="341"/>
        <v>#REF!</v>
      </c>
      <c r="AX227" s="460"/>
      <c r="AY227" s="461"/>
      <c r="AZ227" s="462"/>
      <c r="BA227" s="2682"/>
      <c r="BB227" s="2683"/>
      <c r="BC227" s="2683"/>
      <c r="BD227" s="2683"/>
      <c r="BE227" s="2683"/>
      <c r="BF227" s="2683"/>
      <c r="BG227" s="2683"/>
      <c r="BH227" s="2683"/>
      <c r="BI227" s="2684"/>
      <c r="BK227" s="2680" t="e">
        <f t="shared" si="336"/>
        <v>#REF!</v>
      </c>
      <c r="BL227" s="2681"/>
      <c r="BM227" s="456" t="e">
        <f>+BM217</f>
        <v>#REF!</v>
      </c>
      <c r="BN227" s="987" t="e">
        <f t="shared" si="342"/>
        <v>#REF!</v>
      </c>
      <c r="BO227" s="385">
        <v>0</v>
      </c>
      <c r="BP227" s="459" t="e">
        <f t="shared" si="343"/>
        <v>#REF!</v>
      </c>
      <c r="BQ227" s="460"/>
      <c r="BR227" s="461"/>
      <c r="BS227" s="462"/>
      <c r="BT227" s="2682"/>
      <c r="BU227" s="2683"/>
      <c r="BV227" s="2683"/>
      <c r="BW227" s="2683"/>
      <c r="BX227" s="2683"/>
      <c r="BY227" s="2683"/>
      <c r="BZ227" s="2683"/>
      <c r="CA227" s="2683"/>
      <c r="CB227" s="2684"/>
      <c r="CD227" s="2670"/>
      <c r="CE227" s="2670"/>
      <c r="CF227" s="1142"/>
      <c r="CG227" s="1143"/>
      <c r="CH227" s="1149"/>
      <c r="CI227" s="1145"/>
      <c r="CJ227" s="1146"/>
      <c r="CK227" s="1146"/>
      <c r="CL227" s="1146"/>
      <c r="CM227" s="2671"/>
      <c r="CN227" s="2671"/>
      <c r="CO227" s="2671"/>
      <c r="CP227" s="2671"/>
      <c r="CQ227" s="2671"/>
      <c r="CR227" s="2671"/>
      <c r="CS227" s="2671"/>
      <c r="CT227" s="2671"/>
      <c r="CU227" s="2671"/>
      <c r="CW227" s="2670"/>
      <c r="CX227" s="2670"/>
      <c r="CY227" s="1142"/>
      <c r="CZ227" s="1143"/>
      <c r="DA227" s="1149"/>
      <c r="DB227" s="1145"/>
      <c r="DC227" s="1146"/>
      <c r="DD227" s="1146"/>
      <c r="DE227" s="1146"/>
      <c r="DF227" s="2671"/>
      <c r="DG227" s="2671"/>
      <c r="DH227" s="2671"/>
      <c r="DI227" s="2671"/>
      <c r="DJ227" s="2671"/>
      <c r="DK227" s="2671"/>
      <c r="DL227" s="2671"/>
      <c r="DM227" s="2671"/>
      <c r="DN227" s="2671"/>
    </row>
    <row r="228" spans="1:119" ht="13.5" hidden="1" customHeight="1" thickBot="1" x14ac:dyDescent="0.25">
      <c r="B228" s="2664"/>
      <c r="C228" s="2665"/>
      <c r="D228" s="2665"/>
      <c r="E228" s="2666"/>
      <c r="F228" s="2685" t="e">
        <f t="shared" si="333"/>
        <v>#REF!</v>
      </c>
      <c r="G228" s="2686"/>
      <c r="H228" s="456" t="e">
        <f>+H218</f>
        <v>#REF!</v>
      </c>
      <c r="I228" s="988" t="e">
        <f>CRONOGRAMA!#REF!/I221</f>
        <v>#REF!</v>
      </c>
      <c r="J228" s="385">
        <v>0</v>
      </c>
      <c r="K228" s="459" t="e">
        <f t="shared" si="337"/>
        <v>#REF!</v>
      </c>
      <c r="L228" s="625"/>
      <c r="M228" s="626"/>
      <c r="N228" s="627"/>
      <c r="O228" s="2687"/>
      <c r="P228" s="2688"/>
      <c r="Q228" s="2688"/>
      <c r="R228" s="2688"/>
      <c r="S228" s="2688"/>
      <c r="T228" s="2688"/>
      <c r="U228" s="2688"/>
      <c r="V228" s="2688"/>
      <c r="W228" s="2689"/>
      <c r="Y228" s="2685" t="e">
        <f t="shared" si="334"/>
        <v>#REF!</v>
      </c>
      <c r="Z228" s="2686"/>
      <c r="AA228" s="456" t="e">
        <f>+AA218</f>
        <v>#REF!</v>
      </c>
      <c r="AB228" s="988" t="e">
        <f t="shared" si="338"/>
        <v>#REF!</v>
      </c>
      <c r="AC228" s="385">
        <v>0</v>
      </c>
      <c r="AD228" s="459" t="e">
        <f t="shared" si="339"/>
        <v>#REF!</v>
      </c>
      <c r="AE228" s="625"/>
      <c r="AF228" s="626"/>
      <c r="AG228" s="627"/>
      <c r="AH228" s="2687"/>
      <c r="AI228" s="2688"/>
      <c r="AJ228" s="2688"/>
      <c r="AK228" s="2688"/>
      <c r="AL228" s="2688"/>
      <c r="AM228" s="2688"/>
      <c r="AN228" s="2688"/>
      <c r="AO228" s="2688"/>
      <c r="AP228" s="2689"/>
      <c r="AR228" s="2685" t="e">
        <f t="shared" si="335"/>
        <v>#REF!</v>
      </c>
      <c r="AS228" s="2686"/>
      <c r="AT228" s="456" t="e">
        <f>+AT218</f>
        <v>#REF!</v>
      </c>
      <c r="AU228" s="988" t="e">
        <f t="shared" si="340"/>
        <v>#REF!</v>
      </c>
      <c r="AV228" s="385">
        <v>0</v>
      </c>
      <c r="AW228" s="459" t="e">
        <f t="shared" si="341"/>
        <v>#REF!</v>
      </c>
      <c r="AX228" s="625"/>
      <c r="AY228" s="626"/>
      <c r="AZ228" s="627"/>
      <c r="BA228" s="2687"/>
      <c r="BB228" s="2688"/>
      <c r="BC228" s="2688"/>
      <c r="BD228" s="2688"/>
      <c r="BE228" s="2688"/>
      <c r="BF228" s="2688"/>
      <c r="BG228" s="2688"/>
      <c r="BH228" s="2688"/>
      <c r="BI228" s="2689"/>
      <c r="BK228" s="2685" t="e">
        <f t="shared" si="336"/>
        <v>#REF!</v>
      </c>
      <c r="BL228" s="2686"/>
      <c r="BM228" s="456" t="e">
        <f>+BM218</f>
        <v>#REF!</v>
      </c>
      <c r="BN228" s="988" t="e">
        <f t="shared" si="342"/>
        <v>#REF!</v>
      </c>
      <c r="BO228" s="385">
        <v>0</v>
      </c>
      <c r="BP228" s="459" t="e">
        <f t="shared" si="343"/>
        <v>#REF!</v>
      </c>
      <c r="BQ228" s="625"/>
      <c r="BR228" s="626"/>
      <c r="BS228" s="627"/>
      <c r="BT228" s="2687"/>
      <c r="BU228" s="2688"/>
      <c r="BV228" s="2688"/>
      <c r="BW228" s="2688"/>
      <c r="BX228" s="2688"/>
      <c r="BY228" s="2688"/>
      <c r="BZ228" s="2688"/>
      <c r="CA228" s="2688"/>
      <c r="CB228" s="2689"/>
      <c r="CD228" s="2670"/>
      <c r="CE228" s="2670"/>
      <c r="CF228" s="1142"/>
      <c r="CG228" s="1143"/>
      <c r="CH228" s="1149"/>
      <c r="CI228" s="1145"/>
      <c r="CJ228" s="1146"/>
      <c r="CK228" s="1146"/>
      <c r="CL228" s="1146"/>
      <c r="CM228" s="2671"/>
      <c r="CN228" s="2671"/>
      <c r="CO228" s="2671"/>
      <c r="CP228" s="2671"/>
      <c r="CQ228" s="2671"/>
      <c r="CR228" s="2671"/>
      <c r="CS228" s="2671"/>
      <c r="CT228" s="2671"/>
      <c r="CU228" s="2671"/>
      <c r="CW228" s="2670"/>
      <c r="CX228" s="2670"/>
      <c r="CY228" s="1142"/>
      <c r="CZ228" s="1143"/>
      <c r="DA228" s="1149"/>
      <c r="DB228" s="1145"/>
      <c r="DC228" s="1146"/>
      <c r="DD228" s="1146"/>
      <c r="DE228" s="1146"/>
      <c r="DF228" s="2671"/>
      <c r="DG228" s="2671"/>
      <c r="DH228" s="2671"/>
      <c r="DI228" s="2671"/>
      <c r="DJ228" s="2671"/>
      <c r="DK228" s="2671"/>
      <c r="DL228" s="2671"/>
      <c r="DM228" s="2671"/>
      <c r="DN228" s="2671"/>
    </row>
    <row r="229" spans="1:119" ht="28.5" hidden="1" customHeight="1" thickTop="1" thickBot="1" x14ac:dyDescent="0.25">
      <c r="B229" s="2664"/>
      <c r="C229" s="2665"/>
      <c r="D229" s="2665"/>
      <c r="E229" s="2666"/>
      <c r="F229" s="2738" t="s">
        <v>1169</v>
      </c>
      <c r="G229" s="2739"/>
      <c r="H229" s="2740" t="str">
        <f>+F220</f>
        <v>Enriquecimientos vegetales</v>
      </c>
      <c r="I229" s="2740"/>
      <c r="J229" s="2740"/>
      <c r="K229" s="2741"/>
      <c r="L229" s="463" t="e">
        <f>K261/N261</f>
        <v>#DIV/0!</v>
      </c>
      <c r="M229" s="463" t="e">
        <f>L261/N261</f>
        <v>#DIV/0!</v>
      </c>
      <c r="N229" s="463" t="e">
        <f>M261/N261</f>
        <v>#DIV/0!</v>
      </c>
      <c r="O229" s="2708"/>
      <c r="P229" s="2709"/>
      <c r="Q229" s="2709"/>
      <c r="R229" s="2709"/>
      <c r="S229" s="2709"/>
      <c r="T229" s="2709"/>
      <c r="U229" s="2709"/>
      <c r="V229" s="2709"/>
      <c r="W229" s="2710"/>
      <c r="Y229" s="2738" t="s">
        <v>1169</v>
      </c>
      <c r="Z229" s="2739"/>
      <c r="AA229" s="2740" t="str">
        <f>+Y220</f>
        <v>Enriquecimientos vegetales</v>
      </c>
      <c r="AB229" s="2740"/>
      <c r="AC229" s="2740"/>
      <c r="AD229" s="2741"/>
      <c r="AE229" s="463" t="e">
        <f>AD261/AG261</f>
        <v>#DIV/0!</v>
      </c>
      <c r="AF229" s="463" t="e">
        <f>AE261/AG261</f>
        <v>#DIV/0!</v>
      </c>
      <c r="AG229" s="463" t="e">
        <f>AF261/AG261</f>
        <v>#DIV/0!</v>
      </c>
      <c r="AH229" s="2708"/>
      <c r="AI229" s="2709"/>
      <c r="AJ229" s="2709"/>
      <c r="AK229" s="2709"/>
      <c r="AL229" s="2709"/>
      <c r="AM229" s="2709"/>
      <c r="AN229" s="2709"/>
      <c r="AO229" s="2709"/>
      <c r="AP229" s="2710"/>
      <c r="AR229" s="2738" t="s">
        <v>1169</v>
      </c>
      <c r="AS229" s="2739"/>
      <c r="AT229" s="2740" t="str">
        <f>+AR220</f>
        <v>Enriquecimientos vegetales</v>
      </c>
      <c r="AU229" s="2740"/>
      <c r="AV229" s="2740"/>
      <c r="AW229" s="2741"/>
      <c r="AX229" s="463" t="e">
        <f>AW261/AZ261</f>
        <v>#DIV/0!</v>
      </c>
      <c r="AY229" s="463" t="e">
        <f>AX261/AZ261</f>
        <v>#DIV/0!</v>
      </c>
      <c r="AZ229" s="463" t="e">
        <f>AY261/AZ261</f>
        <v>#DIV/0!</v>
      </c>
      <c r="BA229" s="2708"/>
      <c r="BB229" s="2709"/>
      <c r="BC229" s="2709"/>
      <c r="BD229" s="2709"/>
      <c r="BE229" s="2709"/>
      <c r="BF229" s="2709"/>
      <c r="BG229" s="2709"/>
      <c r="BH229" s="2709"/>
      <c r="BI229" s="2710"/>
      <c r="BK229" s="2738" t="s">
        <v>1169</v>
      </c>
      <c r="BL229" s="2739"/>
      <c r="BM229" s="2740" t="str">
        <f>+BK220</f>
        <v>Enriquecimientos vegetales</v>
      </c>
      <c r="BN229" s="2740"/>
      <c r="BO229" s="2740"/>
      <c r="BP229" s="2741"/>
      <c r="BQ229" s="463" t="e">
        <f>BP261/BS261</f>
        <v>#DIV/0!</v>
      </c>
      <c r="BR229" s="463" t="e">
        <f>BQ261/BS261</f>
        <v>#DIV/0!</v>
      </c>
      <c r="BS229" s="463" t="e">
        <f>BR261/BS261</f>
        <v>#DIV/0!</v>
      </c>
      <c r="BT229" s="2708"/>
      <c r="BU229" s="2709"/>
      <c r="BV229" s="2709"/>
      <c r="BW229" s="2709"/>
      <c r="BX229" s="2709"/>
      <c r="BY229" s="2709"/>
      <c r="BZ229" s="2709"/>
      <c r="CA229" s="2709"/>
      <c r="CB229" s="2710"/>
      <c r="CD229" s="2672"/>
      <c r="CE229" s="2672"/>
      <c r="CF229" s="2673"/>
      <c r="CG229" s="2673"/>
      <c r="CH229" s="2673"/>
      <c r="CI229" s="2673"/>
      <c r="CJ229" s="1147"/>
      <c r="CK229" s="1147"/>
      <c r="CL229" s="1147"/>
      <c r="CM229" s="2674"/>
      <c r="CN229" s="2674"/>
      <c r="CO229" s="2674"/>
      <c r="CP229" s="2674"/>
      <c r="CQ229" s="2674"/>
      <c r="CR229" s="2674"/>
      <c r="CS229" s="2674"/>
      <c r="CT229" s="2674"/>
      <c r="CU229" s="2674"/>
      <c r="CW229" s="2672"/>
      <c r="CX229" s="2672"/>
      <c r="CY229" s="2673"/>
      <c r="CZ229" s="2673"/>
      <c r="DA229" s="2673"/>
      <c r="DB229" s="2673"/>
      <c r="DC229" s="1147"/>
      <c r="DD229" s="1147"/>
      <c r="DE229" s="1147"/>
      <c r="DF229" s="2674"/>
      <c r="DG229" s="2674"/>
      <c r="DH229" s="2674"/>
      <c r="DI229" s="2674"/>
      <c r="DJ229" s="2674"/>
      <c r="DK229" s="2674"/>
      <c r="DL229" s="2674"/>
      <c r="DM229" s="2674"/>
      <c r="DN229" s="2674"/>
    </row>
    <row r="230" spans="1:119" ht="28.5" hidden="1" customHeight="1" thickTop="1" thickBot="1" x14ac:dyDescent="0.25">
      <c r="A230" s="408"/>
      <c r="B230" s="863"/>
      <c r="C230" s="864"/>
      <c r="D230" s="864"/>
      <c r="E230" s="865"/>
      <c r="F230" s="2697" t="s">
        <v>1169</v>
      </c>
      <c r="G230" s="2698"/>
      <c r="H230" s="2699" t="str">
        <f>F179</f>
        <v>AISLAMIENTO</v>
      </c>
      <c r="I230" s="2699"/>
      <c r="J230" s="2699"/>
      <c r="K230" s="2700"/>
      <c r="L230" s="463" t="e">
        <f>K262/N262</f>
        <v>#DIV/0!</v>
      </c>
      <c r="M230" s="463" t="e">
        <f>L262/N262</f>
        <v>#DIV/0!</v>
      </c>
      <c r="N230" s="463" t="e">
        <f>M262/N262</f>
        <v>#DIV/0!</v>
      </c>
      <c r="O230" s="2708"/>
      <c r="P230" s="2709"/>
      <c r="Q230" s="2709"/>
      <c r="R230" s="2709"/>
      <c r="S230" s="2709"/>
      <c r="T230" s="2709"/>
      <c r="U230" s="2709"/>
      <c r="V230" s="2709"/>
      <c r="W230" s="2710"/>
      <c r="X230" s="408"/>
      <c r="Y230" s="2697" t="s">
        <v>1169</v>
      </c>
      <c r="Z230" s="2698"/>
      <c r="AA230" s="2699" t="str">
        <f>Y179</f>
        <v>AISLAMIENTO</v>
      </c>
      <c r="AB230" s="2699"/>
      <c r="AC230" s="2699"/>
      <c r="AD230" s="2700"/>
      <c r="AE230" s="463" t="e">
        <f>AD262/AG262</f>
        <v>#DIV/0!</v>
      </c>
      <c r="AF230" s="463" t="e">
        <f>AE262/AG262</f>
        <v>#DIV/0!</v>
      </c>
      <c r="AG230" s="463" t="e">
        <f>AF262/AG262</f>
        <v>#DIV/0!</v>
      </c>
      <c r="AH230" s="2708"/>
      <c r="AI230" s="2709"/>
      <c r="AJ230" s="2709"/>
      <c r="AK230" s="2709"/>
      <c r="AL230" s="2709"/>
      <c r="AM230" s="2709"/>
      <c r="AN230" s="2709"/>
      <c r="AO230" s="2709"/>
      <c r="AP230" s="2710"/>
      <c r="AQ230" s="408"/>
      <c r="AR230" s="2697" t="s">
        <v>1169</v>
      </c>
      <c r="AS230" s="2698"/>
      <c r="AT230" s="2699" t="str">
        <f>AR179</f>
        <v>AISLAMIENTO</v>
      </c>
      <c r="AU230" s="2699"/>
      <c r="AV230" s="2699"/>
      <c r="AW230" s="2700"/>
      <c r="AX230" s="463" t="e">
        <f>AW262/AZ262</f>
        <v>#DIV/0!</v>
      </c>
      <c r="AY230" s="463" t="e">
        <f>AX262/AZ262</f>
        <v>#DIV/0!</v>
      </c>
      <c r="AZ230" s="463" t="e">
        <f>AY262/AZ262</f>
        <v>#DIV/0!</v>
      </c>
      <c r="BA230" s="2708"/>
      <c r="BB230" s="2709"/>
      <c r="BC230" s="2709"/>
      <c r="BD230" s="2709"/>
      <c r="BE230" s="2709"/>
      <c r="BF230" s="2709"/>
      <c r="BG230" s="2709"/>
      <c r="BH230" s="2709"/>
      <c r="BI230" s="2710"/>
      <c r="BJ230" s="408"/>
      <c r="BK230" s="2697" t="s">
        <v>1169</v>
      </c>
      <c r="BL230" s="2698"/>
      <c r="BM230" s="2699" t="str">
        <f>BK179</f>
        <v>AISLAMIENTO</v>
      </c>
      <c r="BN230" s="2699"/>
      <c r="BO230" s="2699"/>
      <c r="BP230" s="2700"/>
      <c r="BQ230" s="463" t="e">
        <f>BP262/BS262</f>
        <v>#DIV/0!</v>
      </c>
      <c r="BR230" s="463" t="e">
        <f>BQ262/BS262</f>
        <v>#DIV/0!</v>
      </c>
      <c r="BS230" s="463" t="e">
        <f>BR262/BS262</f>
        <v>#DIV/0!</v>
      </c>
      <c r="BT230" s="2708"/>
      <c r="BU230" s="2709"/>
      <c r="BV230" s="2709"/>
      <c r="BW230" s="2709"/>
      <c r="BX230" s="2709"/>
      <c r="BY230" s="2709"/>
      <c r="BZ230" s="2709"/>
      <c r="CA230" s="2709"/>
      <c r="CB230" s="2710"/>
      <c r="CC230" s="408"/>
      <c r="CD230" s="2672"/>
      <c r="CE230" s="2672"/>
      <c r="CF230" s="2673"/>
      <c r="CG230" s="2673"/>
      <c r="CH230" s="2673"/>
      <c r="CI230" s="2673"/>
      <c r="CJ230" s="1147"/>
      <c r="CK230" s="1147"/>
      <c r="CL230" s="1147"/>
      <c r="CM230" s="2674"/>
      <c r="CN230" s="2674"/>
      <c r="CO230" s="2674"/>
      <c r="CP230" s="2674"/>
      <c r="CQ230" s="2674"/>
      <c r="CR230" s="2674"/>
      <c r="CS230" s="2674"/>
      <c r="CT230" s="2674"/>
      <c r="CU230" s="2674"/>
      <c r="CV230" s="408"/>
      <c r="CW230" s="2672"/>
      <c r="CX230" s="2672"/>
      <c r="CY230" s="2673"/>
      <c r="CZ230" s="2673"/>
      <c r="DA230" s="2673"/>
      <c r="DB230" s="2673"/>
      <c r="DC230" s="1147"/>
      <c r="DD230" s="1147"/>
      <c r="DE230" s="1147"/>
      <c r="DF230" s="2674"/>
      <c r="DG230" s="2674"/>
      <c r="DH230" s="2674"/>
      <c r="DI230" s="2674"/>
      <c r="DJ230" s="2674"/>
      <c r="DK230" s="2674"/>
      <c r="DL230" s="2674"/>
      <c r="DM230" s="2674"/>
      <c r="DN230" s="2674"/>
      <c r="DO230" s="408"/>
    </row>
    <row r="231" spans="1:119" ht="28.5" customHeight="1" x14ac:dyDescent="0.2">
      <c r="B231" s="2745" t="s">
        <v>1260</v>
      </c>
      <c r="C231" s="2746"/>
      <c r="D231" s="2746"/>
      <c r="E231" s="2747"/>
      <c r="F231" s="2714" t="s">
        <v>1171</v>
      </c>
      <c r="G231" s="2711"/>
      <c r="H231" s="2711"/>
      <c r="I231" s="2711"/>
      <c r="J231" s="2711"/>
      <c r="K231" s="2711"/>
      <c r="L231" s="2711"/>
      <c r="M231" s="2711"/>
      <c r="N231" s="2711"/>
      <c r="O231" s="2711"/>
      <c r="P231" s="2711"/>
      <c r="Q231" s="2711"/>
      <c r="R231" s="2711"/>
      <c r="S231" s="2711"/>
      <c r="T231" s="2711"/>
      <c r="U231" s="2711"/>
      <c r="V231" s="2711"/>
      <c r="W231" s="2712"/>
      <c r="Y231" s="2714" t="s">
        <v>1171</v>
      </c>
      <c r="Z231" s="2711"/>
      <c r="AA231" s="2711"/>
      <c r="AB231" s="2711"/>
      <c r="AC231" s="2711"/>
      <c r="AD231" s="2711"/>
      <c r="AE231" s="2711"/>
      <c r="AF231" s="2711"/>
      <c r="AG231" s="2711"/>
      <c r="AH231" s="2711"/>
      <c r="AI231" s="2711"/>
      <c r="AJ231" s="2711"/>
      <c r="AK231" s="2711"/>
      <c r="AL231" s="2711"/>
      <c r="AM231" s="2711"/>
      <c r="AN231" s="2711"/>
      <c r="AO231" s="2711"/>
      <c r="AP231" s="2712"/>
      <c r="AR231" s="2714" t="s">
        <v>1171</v>
      </c>
      <c r="AS231" s="2711"/>
      <c r="AT231" s="2711"/>
      <c r="AU231" s="2711"/>
      <c r="AV231" s="2711"/>
      <c r="AW231" s="2711"/>
      <c r="AX231" s="2711"/>
      <c r="AY231" s="2711"/>
      <c r="AZ231" s="2711"/>
      <c r="BA231" s="2711"/>
      <c r="BB231" s="2711"/>
      <c r="BC231" s="2711"/>
      <c r="BD231" s="2711"/>
      <c r="BE231" s="2711"/>
      <c r="BF231" s="2711"/>
      <c r="BG231" s="2711"/>
      <c r="BH231" s="2711"/>
      <c r="BI231" s="2712"/>
      <c r="BK231" s="2714" t="s">
        <v>1171</v>
      </c>
      <c r="BL231" s="2711"/>
      <c r="BM231" s="2711"/>
      <c r="BN231" s="2711"/>
      <c r="BO231" s="2711"/>
      <c r="BP231" s="2711"/>
      <c r="BQ231" s="2711"/>
      <c r="BR231" s="2711"/>
      <c r="BS231" s="2711"/>
      <c r="BT231" s="2711"/>
      <c r="BU231" s="2711"/>
      <c r="BV231" s="2711"/>
      <c r="BW231" s="2711"/>
      <c r="BX231" s="2711"/>
      <c r="BY231" s="2711"/>
      <c r="BZ231" s="2711"/>
      <c r="CA231" s="2711"/>
      <c r="CB231" s="2712"/>
      <c r="CD231" s="2675"/>
      <c r="CE231" s="2675"/>
      <c r="CF231" s="2675"/>
      <c r="CG231" s="2675"/>
      <c r="CH231" s="2675"/>
      <c r="CI231" s="2675"/>
      <c r="CJ231" s="2675"/>
      <c r="CK231" s="2675"/>
      <c r="CL231" s="2675"/>
      <c r="CM231" s="2675"/>
      <c r="CN231" s="2675"/>
      <c r="CO231" s="2675"/>
      <c r="CP231" s="2675"/>
      <c r="CQ231" s="2675"/>
      <c r="CR231" s="2675"/>
      <c r="CS231" s="2675"/>
      <c r="CT231" s="2675"/>
      <c r="CU231" s="2675"/>
      <c r="CW231" s="2675"/>
      <c r="CX231" s="2675"/>
      <c r="CY231" s="2675"/>
      <c r="CZ231" s="2675"/>
      <c r="DA231" s="2675"/>
      <c r="DB231" s="2675"/>
      <c r="DC231" s="2675"/>
      <c r="DD231" s="2675"/>
      <c r="DE231" s="2675"/>
      <c r="DF231" s="2675"/>
      <c r="DG231" s="2675"/>
      <c r="DH231" s="2675"/>
      <c r="DI231" s="2675"/>
      <c r="DJ231" s="2675"/>
      <c r="DK231" s="2675"/>
      <c r="DL231" s="2675"/>
      <c r="DM231" s="2675"/>
      <c r="DN231" s="2675"/>
    </row>
    <row r="232" spans="1:119" ht="12.75" customHeight="1" x14ac:dyDescent="0.2">
      <c r="B232" s="2655"/>
      <c r="C232" s="2656"/>
      <c r="D232" s="2656"/>
      <c r="E232" s="2657"/>
      <c r="F232" s="2680" t="str">
        <f>CRONOGRAMA!B72</f>
        <v>9. Talleres de capacitación comunitaria</v>
      </c>
      <c r="G232" s="2681"/>
      <c r="H232" s="469" t="str">
        <f>CRONOGRAMA!C72</f>
        <v>Talleres</v>
      </c>
      <c r="I232" s="457">
        <f>+CRONOGRAMA!E72+CRONOGRAMA!I72+CRONOGRAMA!M72</f>
        <v>2</v>
      </c>
      <c r="J232" s="458">
        <v>0</v>
      </c>
      <c r="K232" s="459">
        <f>J232/I232</f>
        <v>0</v>
      </c>
      <c r="L232" s="1180">
        <f>+IF(I232=J232,"x",0)</f>
        <v>0</v>
      </c>
      <c r="M232" s="1181">
        <f>+IF(L232="x",0,IF(J232&gt;0,"x",0))</f>
        <v>0</v>
      </c>
      <c r="N232" s="1182" t="str">
        <f>+IF(L232="x",0,IF(M232="x",0,"x"))</f>
        <v>x</v>
      </c>
      <c r="O232" s="2682"/>
      <c r="P232" s="2683"/>
      <c r="Q232" s="2683"/>
      <c r="R232" s="2683"/>
      <c r="S232" s="2683"/>
      <c r="T232" s="2683"/>
      <c r="U232" s="2683"/>
      <c r="V232" s="2683"/>
      <c r="W232" s="2684"/>
      <c r="Y232" s="2680" t="str">
        <f>F232</f>
        <v>9. Talleres de capacitación comunitaria</v>
      </c>
      <c r="Z232" s="2681"/>
      <c r="AA232" s="469" t="str">
        <f>H232</f>
        <v>Talleres</v>
      </c>
      <c r="AB232" s="457">
        <f>IF((I232-J232)=0,CRONOGRAMA!Q72+CRONOGRAMA!U72+CRONOGRAMA!Y72,CRONOGRAMA!Q72+CRONOGRAMA!U72+CRONOGRAMA!Y72+SEGUIMIENTO!I232-SEGUIMIENTO!J232)</f>
        <v>4</v>
      </c>
      <c r="AC232" s="458"/>
      <c r="AD232" s="459">
        <f>AC232/AB232</f>
        <v>0</v>
      </c>
      <c r="AE232" s="1180">
        <f>+IF(AB232=AC232,"x",0)</f>
        <v>0</v>
      </c>
      <c r="AF232" s="1181">
        <f>+IF(AE232="x",0,IF(AC232&gt;0,"x",0))</f>
        <v>0</v>
      </c>
      <c r="AG232" s="1182" t="str">
        <f>+IF(AE232="x",0,IF(AF232="x",0,"x"))</f>
        <v>x</v>
      </c>
      <c r="AH232" s="2682"/>
      <c r="AI232" s="2683"/>
      <c r="AJ232" s="2683"/>
      <c r="AK232" s="2683"/>
      <c r="AL232" s="2683"/>
      <c r="AM232" s="2683"/>
      <c r="AN232" s="2683"/>
      <c r="AO232" s="2683"/>
      <c r="AP232" s="2684"/>
      <c r="AR232" s="2680" t="str">
        <f>Y232</f>
        <v>9. Talleres de capacitación comunitaria</v>
      </c>
      <c r="AS232" s="2681"/>
      <c r="AT232" s="469" t="str">
        <f>AA232</f>
        <v>Talleres</v>
      </c>
      <c r="AU232" s="457">
        <f>IF((AB232-AC232)=0,CRONOGRAMA!AC40+CRONOGRAMA!AG40+CRONOGRAMA!AK40,CRONOGRAMA!AC40+CRONOGRAMA!AG40+CRONOGRAMA!AK40+SEGUIMIENTO!AB232-SEGUIMIENTO!AC232)</f>
        <v>296400004</v>
      </c>
      <c r="AV232" s="458">
        <v>0</v>
      </c>
      <c r="AW232" s="459">
        <f>AV232/AU232</f>
        <v>0</v>
      </c>
      <c r="AX232" s="1180">
        <f>+IF(AU232=AV232,"x",0)</f>
        <v>0</v>
      </c>
      <c r="AY232" s="1181">
        <f>+IF(AX232="x",0,IF(AV232&gt;0,"x",0))</f>
        <v>0</v>
      </c>
      <c r="AZ232" s="1182" t="str">
        <f>+IF(AX232="x",0,IF(AY232="x",0,"x"))</f>
        <v>x</v>
      </c>
      <c r="BA232" s="2682"/>
      <c r="BB232" s="2683"/>
      <c r="BC232" s="2683"/>
      <c r="BD232" s="2683"/>
      <c r="BE232" s="2683"/>
      <c r="BF232" s="2683"/>
      <c r="BG232" s="2683"/>
      <c r="BH232" s="2683"/>
      <c r="BI232" s="2684"/>
      <c r="BK232" s="2680" t="str">
        <f>AR232</f>
        <v>9. Talleres de capacitación comunitaria</v>
      </c>
      <c r="BL232" s="2681"/>
      <c r="BM232" s="469" t="str">
        <f>AT232</f>
        <v>Talleres</v>
      </c>
      <c r="BN232" s="457">
        <f>IF((AU232-AV232)=0,CRONOGRAMA!AO72+CRONOGRAMA!AS72+CRONOGRAMA!AW72,CRONOGRAMA!AO72+CRONOGRAMA!AS72+CRONOGRAMA!AW72+AU232-AV232)</f>
        <v>296400004</v>
      </c>
      <c r="BO232" s="458">
        <v>0</v>
      </c>
      <c r="BP232" s="459">
        <f>BO232/BN232</f>
        <v>0</v>
      </c>
      <c r="BQ232" s="1180">
        <f t="shared" ref="BQ232:BQ237" si="345">+IF(BN232=BO232,"x",0)</f>
        <v>0</v>
      </c>
      <c r="BR232" s="1181">
        <f t="shared" ref="BR232:BR237" si="346">+IF(BQ232="x",0,IF(BO232&gt;0,"x",0))</f>
        <v>0</v>
      </c>
      <c r="BS232" s="1182" t="str">
        <f t="shared" ref="BS232:BS237" si="347">+IF(BQ232="x",0,IF(BR232="x",0,"x"))</f>
        <v>x</v>
      </c>
      <c r="BT232" s="2682"/>
      <c r="BU232" s="2683"/>
      <c r="BV232" s="2683"/>
      <c r="BW232" s="2683"/>
      <c r="BX232" s="2683"/>
      <c r="BY232" s="2683"/>
      <c r="BZ232" s="2683"/>
      <c r="CA232" s="2683"/>
      <c r="CB232" s="2684"/>
      <c r="CD232" s="2670"/>
      <c r="CE232" s="2670"/>
      <c r="CF232" s="1143"/>
      <c r="CG232" s="1143"/>
      <c r="CH232" s="1144"/>
      <c r="CI232" s="1145"/>
      <c r="CJ232" s="1146"/>
      <c r="CK232" s="1146"/>
      <c r="CL232" s="1146"/>
      <c r="CM232" s="2671"/>
      <c r="CN232" s="2671"/>
      <c r="CO232" s="2671"/>
      <c r="CP232" s="2671"/>
      <c r="CQ232" s="2671"/>
      <c r="CR232" s="2671"/>
      <c r="CS232" s="2671"/>
      <c r="CT232" s="2671"/>
      <c r="CU232" s="2671"/>
      <c r="CW232" s="2670"/>
      <c r="CX232" s="2670"/>
      <c r="CY232" s="1143"/>
      <c r="CZ232" s="1143"/>
      <c r="DA232" s="1144"/>
      <c r="DB232" s="1145"/>
      <c r="DC232" s="1146"/>
      <c r="DD232" s="1146"/>
      <c r="DE232" s="1146"/>
      <c r="DF232" s="2671"/>
      <c r="DG232" s="2671"/>
      <c r="DH232" s="2671"/>
      <c r="DI232" s="2671"/>
      <c r="DJ232" s="2671"/>
      <c r="DK232" s="2671"/>
      <c r="DL232" s="2671"/>
      <c r="DM232" s="2671"/>
      <c r="DN232" s="2671"/>
    </row>
    <row r="233" spans="1:119" ht="12.75" customHeight="1" x14ac:dyDescent="0.2">
      <c r="B233" s="2655"/>
      <c r="C233" s="2656"/>
      <c r="D233" s="2656"/>
      <c r="E233" s="2657"/>
      <c r="F233" s="2680" t="str">
        <f>CRONOGRAMA!B73</f>
        <v>10. Publicaciones</v>
      </c>
      <c r="G233" s="2681"/>
      <c r="H233" s="469" t="str">
        <f>CRONOGRAMA!C73</f>
        <v>Folletos</v>
      </c>
      <c r="I233" s="457">
        <f>+CRONOGRAMA!E73+CRONOGRAMA!I73+CRONOGRAMA!M73</f>
        <v>1000</v>
      </c>
      <c r="J233" s="385">
        <v>0</v>
      </c>
      <c r="K233" s="459">
        <f>J233/I233</f>
        <v>0</v>
      </c>
      <c r="L233" s="1180">
        <f t="shared" ref="L233:L237" si="348">+IF(I233=J233,"x",0)</f>
        <v>0</v>
      </c>
      <c r="M233" s="1181">
        <f t="shared" ref="M233:M237" si="349">+IF(L233="x",0,IF(J233&gt;0,"x",0))</f>
        <v>0</v>
      </c>
      <c r="N233" s="1182" t="str">
        <f t="shared" ref="N233:N237" si="350">+IF(L233="x",0,IF(M233="x",0,"x"))</f>
        <v>x</v>
      </c>
      <c r="O233" s="2682"/>
      <c r="P233" s="2683"/>
      <c r="Q233" s="2683"/>
      <c r="R233" s="2683"/>
      <c r="S233" s="2683"/>
      <c r="T233" s="2683"/>
      <c r="U233" s="2683"/>
      <c r="V233" s="2683"/>
      <c r="W233" s="2684"/>
      <c r="Y233" s="2680" t="str">
        <f t="shared" ref="Y233:Y237" si="351">F233</f>
        <v>10. Publicaciones</v>
      </c>
      <c r="Z233" s="2681"/>
      <c r="AA233" s="469" t="str">
        <f t="shared" ref="AA233:AA237" si="352">H233</f>
        <v>Folletos</v>
      </c>
      <c r="AB233" s="457">
        <f>IF((I233-J233)=0,CRONOGRAMA!Q73+CRONOGRAMA!U73+CRONOGRAMA!Y73,CRONOGRAMA!Q73+CRONOGRAMA!U73+CRONOGRAMA!Y73+SEGUIMIENTO!I233-SEGUIMIENTO!J233)</f>
        <v>1000</v>
      </c>
      <c r="AC233" s="385">
        <v>0</v>
      </c>
      <c r="AD233" s="459">
        <f>AC233/AB233</f>
        <v>0</v>
      </c>
      <c r="AE233" s="1180">
        <f t="shared" ref="AE233:AE237" si="353">+IF(AB233=AC233,"x",0)</f>
        <v>0</v>
      </c>
      <c r="AF233" s="1181">
        <f t="shared" ref="AF233:AF237" si="354">+IF(AE233="x",0,IF(AC233&gt;0,"x",0))</f>
        <v>0</v>
      </c>
      <c r="AG233" s="1182" t="str">
        <f t="shared" ref="AG233:AG237" si="355">+IF(AE233="x",0,IF(AF233="x",0,"x"))</f>
        <v>x</v>
      </c>
      <c r="AH233" s="2682"/>
      <c r="AI233" s="2683"/>
      <c r="AJ233" s="2683"/>
      <c r="AK233" s="2683"/>
      <c r="AL233" s="2683"/>
      <c r="AM233" s="2683"/>
      <c r="AN233" s="2683"/>
      <c r="AO233" s="2683"/>
      <c r="AP233" s="2684"/>
      <c r="AR233" s="2680" t="str">
        <f t="shared" ref="AR233:AR237" si="356">Y233</f>
        <v>10. Publicaciones</v>
      </c>
      <c r="AS233" s="2681"/>
      <c r="AT233" s="469" t="str">
        <f t="shared" ref="AT233:AT237" si="357">AA233</f>
        <v>Folletos</v>
      </c>
      <c r="AU233" s="457">
        <f>IF((AB233-AC233)=0,CRONOGRAMA!AC41+CRONOGRAMA!AG41+CRONOGRAMA!AK41,CRONOGRAMA!AC41+CRONOGRAMA!AG41+CRONOGRAMA!AK41+SEGUIMIENTO!AB233-SEGUIMIENTO!AC233)</f>
        <v>1000</v>
      </c>
      <c r="AV233" s="385">
        <v>0</v>
      </c>
      <c r="AW233" s="459">
        <f>AV233/AU233</f>
        <v>0</v>
      </c>
      <c r="AX233" s="1180">
        <f t="shared" ref="AX233:AX237" si="358">+IF(AU233=AV233,"x",0)</f>
        <v>0</v>
      </c>
      <c r="AY233" s="1181">
        <f t="shared" ref="AY233:AY237" si="359">+IF(AX233="x",0,IF(AV233&gt;0,"x",0))</f>
        <v>0</v>
      </c>
      <c r="AZ233" s="1182" t="str">
        <f t="shared" ref="AZ233:AZ237" si="360">+IF(AX233="x",0,IF(AY233="x",0,"x"))</f>
        <v>x</v>
      </c>
      <c r="BA233" s="2682"/>
      <c r="BB233" s="2683"/>
      <c r="BC233" s="2683"/>
      <c r="BD233" s="2683"/>
      <c r="BE233" s="2683"/>
      <c r="BF233" s="2683"/>
      <c r="BG233" s="2683"/>
      <c r="BH233" s="2683"/>
      <c r="BI233" s="2684"/>
      <c r="BK233" s="2680" t="str">
        <f t="shared" ref="BK233:BK237" si="361">AR233</f>
        <v>10. Publicaciones</v>
      </c>
      <c r="BL233" s="2681"/>
      <c r="BM233" s="469" t="str">
        <f t="shared" ref="BM233:BM237" si="362">AT233</f>
        <v>Folletos</v>
      </c>
      <c r="BN233" s="457">
        <f>IF((AU233-AV233)=0,CRONOGRAMA!AO73+CRONOGRAMA!AS73+CRONOGRAMA!AW73,CRONOGRAMA!AO73+CRONOGRAMA!AS73+CRONOGRAMA!AW73+AU233-AV233)</f>
        <v>1000</v>
      </c>
      <c r="BO233" s="385">
        <v>0</v>
      </c>
      <c r="BP233" s="459">
        <f>BO233/BN233</f>
        <v>0</v>
      </c>
      <c r="BQ233" s="1180">
        <f t="shared" si="345"/>
        <v>0</v>
      </c>
      <c r="BR233" s="1181">
        <f t="shared" si="346"/>
        <v>0</v>
      </c>
      <c r="BS233" s="1182" t="str">
        <f t="shared" si="347"/>
        <v>x</v>
      </c>
      <c r="BT233" s="2682"/>
      <c r="BU233" s="2683"/>
      <c r="BV233" s="2683"/>
      <c r="BW233" s="2683"/>
      <c r="BX233" s="2683"/>
      <c r="BY233" s="2683"/>
      <c r="BZ233" s="2683"/>
      <c r="CA233" s="2683"/>
      <c r="CB233" s="2684"/>
      <c r="CD233" s="2670"/>
      <c r="CE233" s="2670"/>
      <c r="CF233" s="1143"/>
      <c r="CG233" s="1143"/>
      <c r="CH233" s="1149"/>
      <c r="CI233" s="1145"/>
      <c r="CJ233" s="1146"/>
      <c r="CK233" s="1146"/>
      <c r="CL233" s="1146"/>
      <c r="CM233" s="2671"/>
      <c r="CN233" s="2671"/>
      <c r="CO233" s="2671"/>
      <c r="CP233" s="2671"/>
      <c r="CQ233" s="2671"/>
      <c r="CR233" s="2671"/>
      <c r="CS233" s="2671"/>
      <c r="CT233" s="2671"/>
      <c r="CU233" s="2671"/>
      <c r="CW233" s="2670"/>
      <c r="CX233" s="2670"/>
      <c r="CY233" s="1143"/>
      <c r="CZ233" s="1143"/>
      <c r="DA233" s="1149"/>
      <c r="DB233" s="1145"/>
      <c r="DC233" s="1146"/>
      <c r="DD233" s="1146"/>
      <c r="DE233" s="1146"/>
      <c r="DF233" s="2671"/>
      <c r="DG233" s="2671"/>
      <c r="DH233" s="2671"/>
      <c r="DI233" s="2671"/>
      <c r="DJ233" s="2671"/>
      <c r="DK233" s="2671"/>
      <c r="DL233" s="2671"/>
      <c r="DM233" s="2671"/>
      <c r="DN233" s="2671"/>
    </row>
    <row r="234" spans="1:119" ht="0.2" customHeight="1" x14ac:dyDescent="0.2">
      <c r="B234" s="2655"/>
      <c r="C234" s="2656"/>
      <c r="D234" s="2656"/>
      <c r="E234" s="2657"/>
      <c r="F234" s="2680" t="str">
        <f>CRONOGRAMA!B74</f>
        <v>30. Inventario de Vegetación de Bosque Natural</v>
      </c>
      <c r="G234" s="2681"/>
      <c r="H234" s="469" t="str">
        <f>CRONOGRAMA!C74</f>
        <v>Inventario</v>
      </c>
      <c r="I234" s="457">
        <f>+CRONOGRAMA!E74+CRONOGRAMA!I74+CRONOGRAMA!M74</f>
        <v>0</v>
      </c>
      <c r="J234" s="385">
        <v>0</v>
      </c>
      <c r="K234" s="459" t="e">
        <f>J234/I234</f>
        <v>#DIV/0!</v>
      </c>
      <c r="L234" s="1180" t="str">
        <f t="shared" si="348"/>
        <v>x</v>
      </c>
      <c r="M234" s="1181">
        <f t="shared" si="349"/>
        <v>0</v>
      </c>
      <c r="N234" s="1182">
        <f t="shared" si="350"/>
        <v>0</v>
      </c>
      <c r="O234" s="984"/>
      <c r="P234" s="984"/>
      <c r="Q234" s="984"/>
      <c r="R234" s="984"/>
      <c r="S234" s="984"/>
      <c r="T234" s="984"/>
      <c r="U234" s="984"/>
      <c r="V234" s="984"/>
      <c r="W234" s="985"/>
      <c r="Y234" s="2680" t="str">
        <f t="shared" ref="Y234" si="363">F234</f>
        <v>30. Inventario de Vegetación de Bosque Natural</v>
      </c>
      <c r="Z234" s="2681"/>
      <c r="AA234" s="469" t="str">
        <f t="shared" ref="AA234" si="364">H234</f>
        <v>Inventario</v>
      </c>
      <c r="AB234" s="457">
        <f>IF((I234-J234)=0,CRONOGRAMA!Q74+CRONOGRAMA!U74+CRONOGRAMA!Y74,CRONOGRAMA!Q74+CRONOGRAMA!U74+CRONOGRAMA!Y74+SEGUIMIENTO!I234-SEGUIMIENTO!J234)</f>
        <v>0</v>
      </c>
      <c r="AC234" s="385"/>
      <c r="AD234" s="459"/>
      <c r="AE234" s="1180" t="str">
        <f t="shared" si="353"/>
        <v>x</v>
      </c>
      <c r="AF234" s="1181">
        <f t="shared" si="354"/>
        <v>0</v>
      </c>
      <c r="AG234" s="1182">
        <f t="shared" si="355"/>
        <v>0</v>
      </c>
      <c r="AH234" s="984"/>
      <c r="AI234" s="984"/>
      <c r="AJ234" s="984"/>
      <c r="AK234" s="984"/>
      <c r="AL234" s="984"/>
      <c r="AM234" s="984"/>
      <c r="AN234" s="984"/>
      <c r="AO234" s="984"/>
      <c r="AP234" s="985"/>
      <c r="AR234" s="2680" t="str">
        <f t="shared" ref="AR234" si="365">Y234</f>
        <v>30. Inventario de Vegetación de Bosque Natural</v>
      </c>
      <c r="AS234" s="2681"/>
      <c r="AT234" s="469" t="str">
        <f t="shared" ref="AT234" si="366">AA234</f>
        <v>Inventario</v>
      </c>
      <c r="AU234" s="457">
        <f>IF((AB234-AC234)=0,CRONOGRAMA!AC42+CRONOGRAMA!AG42+CRONOGRAMA!AK42,CRONOGRAMA!AC42+CRONOGRAMA!AG42+CRONOGRAMA!AK42+SEGUIMIENTO!AB234-SEGUIMIENTO!AC234)</f>
        <v>0</v>
      </c>
      <c r="AV234" s="385">
        <v>0</v>
      </c>
      <c r="AW234" s="459" t="e">
        <f>AV234/AU234</f>
        <v>#DIV/0!</v>
      </c>
      <c r="AX234" s="1180" t="str">
        <f t="shared" si="358"/>
        <v>x</v>
      </c>
      <c r="AY234" s="1181">
        <f t="shared" si="359"/>
        <v>0</v>
      </c>
      <c r="AZ234" s="1182">
        <f t="shared" si="360"/>
        <v>0</v>
      </c>
      <c r="BA234" s="984"/>
      <c r="BB234" s="984"/>
      <c r="BC234" s="984"/>
      <c r="BD234" s="984"/>
      <c r="BE234" s="984"/>
      <c r="BF234" s="984"/>
      <c r="BG234" s="984"/>
      <c r="BH234" s="984"/>
      <c r="BI234" s="985"/>
      <c r="BK234" s="2680" t="str">
        <f t="shared" ref="BK234" si="367">AR234</f>
        <v>30. Inventario de Vegetación de Bosque Natural</v>
      </c>
      <c r="BL234" s="2681"/>
      <c r="BM234" s="469" t="str">
        <f t="shared" ref="BM234" si="368">AT234</f>
        <v>Inventario</v>
      </c>
      <c r="BN234" s="457">
        <f>IF((AU234-AV234)=0,CRONOGRAMA!AO74+CRONOGRAMA!AS74+CRONOGRAMA!AW74,CRONOGRAMA!AO74+CRONOGRAMA!AS74+CRONOGRAMA!AW74+AU234-AV234)</f>
        <v>0</v>
      </c>
      <c r="BO234" s="385">
        <v>0</v>
      </c>
      <c r="BP234" s="459" t="e">
        <f>BO234/BN234</f>
        <v>#DIV/0!</v>
      </c>
      <c r="BQ234" s="1180" t="str">
        <f t="shared" si="345"/>
        <v>x</v>
      </c>
      <c r="BR234" s="1181">
        <f t="shared" si="346"/>
        <v>0</v>
      </c>
      <c r="BS234" s="1182">
        <f t="shared" si="347"/>
        <v>0</v>
      </c>
      <c r="BT234" s="984"/>
      <c r="BU234" s="984"/>
      <c r="BV234" s="984"/>
      <c r="BW234" s="984"/>
      <c r="BX234" s="984"/>
      <c r="BY234" s="984"/>
      <c r="BZ234" s="984"/>
      <c r="CA234" s="984"/>
      <c r="CB234" s="985"/>
      <c r="CD234" s="2670"/>
      <c r="CE234" s="2670"/>
      <c r="CF234" s="1143"/>
      <c r="CG234" s="1143"/>
      <c r="CH234" s="1149"/>
      <c r="CI234" s="1145"/>
      <c r="CJ234" s="1146"/>
      <c r="CK234" s="1146"/>
      <c r="CL234" s="1146"/>
      <c r="CM234" s="1152"/>
      <c r="CN234" s="1152"/>
      <c r="CO234" s="1152"/>
      <c r="CP234" s="1152"/>
      <c r="CQ234" s="1152"/>
      <c r="CR234" s="1152"/>
      <c r="CS234" s="1152"/>
      <c r="CT234" s="1152"/>
      <c r="CU234" s="1152"/>
      <c r="CW234" s="2670"/>
      <c r="CX234" s="2670"/>
      <c r="CY234" s="1143"/>
      <c r="CZ234" s="1143"/>
      <c r="DA234" s="1149"/>
      <c r="DB234" s="1145"/>
      <c r="DC234" s="1146"/>
      <c r="DD234" s="1146"/>
      <c r="DE234" s="1146"/>
      <c r="DF234" s="1152"/>
      <c r="DG234" s="1152"/>
      <c r="DH234" s="1152"/>
      <c r="DI234" s="1152"/>
      <c r="DJ234" s="1152"/>
      <c r="DK234" s="1152"/>
      <c r="DL234" s="1152"/>
      <c r="DM234" s="1152"/>
      <c r="DN234" s="1152"/>
    </row>
    <row r="235" spans="1:119" ht="0.2" customHeight="1" x14ac:dyDescent="0.2">
      <c r="B235" s="2655"/>
      <c r="C235" s="2656"/>
      <c r="D235" s="2656"/>
      <c r="E235" s="2657"/>
      <c r="F235" s="2680" t="str">
        <f>CRONOGRAMA!B75</f>
        <v>31. Diseño y muestreo de parcelas</v>
      </c>
      <c r="G235" s="2681"/>
      <c r="H235" s="469" t="str">
        <f>CRONOGRAMA!C75</f>
        <v>Parcela</v>
      </c>
      <c r="I235" s="457">
        <f>+CRONOGRAMA!E75+CRONOGRAMA!I75+CRONOGRAMA!M75</f>
        <v>0</v>
      </c>
      <c r="J235" s="385">
        <v>0</v>
      </c>
      <c r="K235" s="459" t="e">
        <f t="shared" ref="K235:K237" si="369">J235/I235</f>
        <v>#DIV/0!</v>
      </c>
      <c r="L235" s="1180" t="str">
        <f t="shared" si="348"/>
        <v>x</v>
      </c>
      <c r="M235" s="1181">
        <f t="shared" si="349"/>
        <v>0</v>
      </c>
      <c r="N235" s="1182">
        <f t="shared" si="350"/>
        <v>0</v>
      </c>
      <c r="O235" s="2682"/>
      <c r="P235" s="2683"/>
      <c r="Q235" s="2683"/>
      <c r="R235" s="2683"/>
      <c r="S235" s="2683"/>
      <c r="T235" s="2683"/>
      <c r="U235" s="2683"/>
      <c r="V235" s="2683"/>
      <c r="W235" s="2684"/>
      <c r="Y235" s="2680" t="str">
        <f t="shared" si="351"/>
        <v>31. Diseño y muestreo de parcelas</v>
      </c>
      <c r="Z235" s="2681"/>
      <c r="AA235" s="469" t="str">
        <f t="shared" si="352"/>
        <v>Parcela</v>
      </c>
      <c r="AB235" s="457">
        <f>IF((I235-J235)=0,CRONOGRAMA!Q75+CRONOGRAMA!U75+CRONOGRAMA!Y75,CRONOGRAMA!Q75+CRONOGRAMA!U75+CRONOGRAMA!Y75+SEGUIMIENTO!I235-SEGUIMIENTO!J235)</f>
        <v>0</v>
      </c>
      <c r="AC235" s="385">
        <v>0</v>
      </c>
      <c r="AD235" s="459" t="e">
        <f t="shared" ref="AD235:AD237" si="370">AC235/AB235</f>
        <v>#DIV/0!</v>
      </c>
      <c r="AE235" s="1180" t="str">
        <f t="shared" si="353"/>
        <v>x</v>
      </c>
      <c r="AF235" s="1181">
        <f t="shared" si="354"/>
        <v>0</v>
      </c>
      <c r="AG235" s="1182">
        <f t="shared" si="355"/>
        <v>0</v>
      </c>
      <c r="AH235" s="2682"/>
      <c r="AI235" s="2683"/>
      <c r="AJ235" s="2683"/>
      <c r="AK235" s="2683"/>
      <c r="AL235" s="2683"/>
      <c r="AM235" s="2683"/>
      <c r="AN235" s="2683"/>
      <c r="AO235" s="2683"/>
      <c r="AP235" s="2684"/>
      <c r="AR235" s="2680" t="str">
        <f t="shared" si="356"/>
        <v>31. Diseño y muestreo de parcelas</v>
      </c>
      <c r="AS235" s="2681"/>
      <c r="AT235" s="469" t="str">
        <f t="shared" si="357"/>
        <v>Parcela</v>
      </c>
      <c r="AU235" s="457">
        <f>IF((AB235-AC235)=0,CRONOGRAMA!AC43+CRONOGRAMA!AG43+CRONOGRAMA!AK43,CRONOGRAMA!AC43+CRONOGRAMA!AG43+CRONOGRAMA!AK43+SEGUIMIENTO!AB235-SEGUIMIENTO!AC235)</f>
        <v>0</v>
      </c>
      <c r="AV235" s="385">
        <v>0</v>
      </c>
      <c r="AW235" s="459" t="e">
        <f t="shared" ref="AW235:AW237" si="371">AV235/AU235</f>
        <v>#DIV/0!</v>
      </c>
      <c r="AX235" s="1180" t="str">
        <f t="shared" si="358"/>
        <v>x</v>
      </c>
      <c r="AY235" s="1181">
        <f t="shared" si="359"/>
        <v>0</v>
      </c>
      <c r="AZ235" s="1182">
        <f t="shared" si="360"/>
        <v>0</v>
      </c>
      <c r="BA235" s="2682"/>
      <c r="BB235" s="2683"/>
      <c r="BC235" s="2683"/>
      <c r="BD235" s="2683"/>
      <c r="BE235" s="2683"/>
      <c r="BF235" s="2683"/>
      <c r="BG235" s="2683"/>
      <c r="BH235" s="2683"/>
      <c r="BI235" s="2684"/>
      <c r="BK235" s="2680" t="str">
        <f t="shared" si="361"/>
        <v>31. Diseño y muestreo de parcelas</v>
      </c>
      <c r="BL235" s="2681"/>
      <c r="BM235" s="469" t="str">
        <f t="shared" si="362"/>
        <v>Parcela</v>
      </c>
      <c r="BN235" s="457">
        <f>IF((AU235-AV235)=0,CRONOGRAMA!AO75+CRONOGRAMA!AS75+CRONOGRAMA!AW75,CRONOGRAMA!AO75+CRONOGRAMA!AS75+CRONOGRAMA!AW75+AU235-AV235)</f>
        <v>0</v>
      </c>
      <c r="BO235" s="385">
        <v>0</v>
      </c>
      <c r="BP235" s="459" t="e">
        <f t="shared" ref="BP235:BP237" si="372">BO235/BN235</f>
        <v>#DIV/0!</v>
      </c>
      <c r="BQ235" s="1180" t="str">
        <f t="shared" si="345"/>
        <v>x</v>
      </c>
      <c r="BR235" s="1181">
        <f t="shared" si="346"/>
        <v>0</v>
      </c>
      <c r="BS235" s="1182">
        <f t="shared" si="347"/>
        <v>0</v>
      </c>
      <c r="BT235" s="2682"/>
      <c r="BU235" s="2683"/>
      <c r="BV235" s="2683"/>
      <c r="BW235" s="2683"/>
      <c r="BX235" s="2683"/>
      <c r="BY235" s="2683"/>
      <c r="BZ235" s="2683"/>
      <c r="CA235" s="2683"/>
      <c r="CB235" s="2684"/>
      <c r="CD235" s="2670"/>
      <c r="CE235" s="2670"/>
      <c r="CF235" s="1143"/>
      <c r="CG235" s="1143"/>
      <c r="CH235" s="1149"/>
      <c r="CI235" s="1145"/>
      <c r="CJ235" s="1146"/>
      <c r="CK235" s="1146"/>
      <c r="CL235" s="1146"/>
      <c r="CM235" s="2671"/>
      <c r="CN235" s="2671"/>
      <c r="CO235" s="2671"/>
      <c r="CP235" s="2671"/>
      <c r="CQ235" s="2671"/>
      <c r="CR235" s="2671"/>
      <c r="CS235" s="2671"/>
      <c r="CT235" s="2671"/>
      <c r="CU235" s="2671"/>
      <c r="CW235" s="2670"/>
      <c r="CX235" s="2670"/>
      <c r="CY235" s="1143"/>
      <c r="CZ235" s="1143"/>
      <c r="DA235" s="1149"/>
      <c r="DB235" s="1145"/>
      <c r="DC235" s="1146"/>
      <c r="DD235" s="1146"/>
      <c r="DE235" s="1146"/>
      <c r="DF235" s="2671"/>
      <c r="DG235" s="2671"/>
      <c r="DH235" s="2671"/>
      <c r="DI235" s="2671"/>
      <c r="DJ235" s="2671"/>
      <c r="DK235" s="2671"/>
      <c r="DL235" s="2671"/>
      <c r="DM235" s="2671"/>
      <c r="DN235" s="2671"/>
    </row>
    <row r="236" spans="1:119" ht="12.75" customHeight="1" x14ac:dyDescent="0.2">
      <c r="B236" s="2655"/>
      <c r="C236" s="2656"/>
      <c r="D236" s="2656"/>
      <c r="E236" s="2657"/>
      <c r="F236" s="2680" t="str">
        <f>CRONOGRAMA!B76</f>
        <v>11. Análisis y publicación de resultados</v>
      </c>
      <c r="G236" s="2681"/>
      <c r="H236" s="469" t="str">
        <f>CRONOGRAMA!C76</f>
        <v>Informes</v>
      </c>
      <c r="I236" s="457">
        <f>+CRONOGRAMA!E76+CRONOGRAMA!I76+CRONOGRAMA!M76</f>
        <v>1</v>
      </c>
      <c r="J236" s="385">
        <v>0</v>
      </c>
      <c r="K236" s="459">
        <f t="shared" si="369"/>
        <v>0</v>
      </c>
      <c r="L236" s="1180">
        <f t="shared" si="348"/>
        <v>0</v>
      </c>
      <c r="M236" s="1181">
        <f t="shared" si="349"/>
        <v>0</v>
      </c>
      <c r="N236" s="1182" t="str">
        <f t="shared" si="350"/>
        <v>x</v>
      </c>
      <c r="O236" s="2682"/>
      <c r="P236" s="2683"/>
      <c r="Q236" s="2683"/>
      <c r="R236" s="2683"/>
      <c r="S236" s="2683"/>
      <c r="T236" s="2683"/>
      <c r="U236" s="2683"/>
      <c r="V236" s="2683"/>
      <c r="W236" s="2684"/>
      <c r="Y236" s="2680" t="str">
        <f t="shared" si="351"/>
        <v>11. Análisis y publicación de resultados</v>
      </c>
      <c r="Z236" s="2681"/>
      <c r="AA236" s="469" t="str">
        <f t="shared" si="352"/>
        <v>Informes</v>
      </c>
      <c r="AB236" s="457">
        <f>IF((I236-J236)=0,CRONOGRAMA!Q76+CRONOGRAMA!U76+CRONOGRAMA!Y76,CRONOGRAMA!Q76+CRONOGRAMA!U76+CRONOGRAMA!Y76+SEGUIMIENTO!I236-SEGUIMIENTO!J236)</f>
        <v>2</v>
      </c>
      <c r="AC236" s="385">
        <v>0</v>
      </c>
      <c r="AD236" s="459">
        <f t="shared" si="370"/>
        <v>0</v>
      </c>
      <c r="AE236" s="1180">
        <f t="shared" si="353"/>
        <v>0</v>
      </c>
      <c r="AF236" s="1181">
        <f t="shared" si="354"/>
        <v>0</v>
      </c>
      <c r="AG236" s="1182" t="str">
        <f t="shared" si="355"/>
        <v>x</v>
      </c>
      <c r="AH236" s="2682"/>
      <c r="AI236" s="2683"/>
      <c r="AJ236" s="2683"/>
      <c r="AK236" s="2683"/>
      <c r="AL236" s="2683"/>
      <c r="AM236" s="2683"/>
      <c r="AN236" s="2683"/>
      <c r="AO236" s="2683"/>
      <c r="AP236" s="2684"/>
      <c r="AR236" s="2680" t="str">
        <f t="shared" si="356"/>
        <v>11. Análisis y publicación de resultados</v>
      </c>
      <c r="AS236" s="2681"/>
      <c r="AT236" s="469" t="str">
        <f t="shared" si="357"/>
        <v>Informes</v>
      </c>
      <c r="AU236" s="457">
        <f>IF((AB236-AC236)=0,CRONOGRAMA!AC44+CRONOGRAMA!AG44+CRONOGRAMA!AK44,CRONOGRAMA!AC44+CRONOGRAMA!AG44+CRONOGRAMA!AK44+SEGUIMIENTO!AB236-SEGUIMIENTO!AC236)</f>
        <v>2</v>
      </c>
      <c r="AV236" s="385">
        <v>0</v>
      </c>
      <c r="AW236" s="459">
        <f t="shared" si="371"/>
        <v>0</v>
      </c>
      <c r="AX236" s="1180">
        <f t="shared" si="358"/>
        <v>0</v>
      </c>
      <c r="AY236" s="1181">
        <f t="shared" si="359"/>
        <v>0</v>
      </c>
      <c r="AZ236" s="1182" t="str">
        <f t="shared" si="360"/>
        <v>x</v>
      </c>
      <c r="BA236" s="2682"/>
      <c r="BB236" s="2683"/>
      <c r="BC236" s="2683"/>
      <c r="BD236" s="2683"/>
      <c r="BE236" s="2683"/>
      <c r="BF236" s="2683"/>
      <c r="BG236" s="2683"/>
      <c r="BH236" s="2683"/>
      <c r="BI236" s="2684"/>
      <c r="BK236" s="2680" t="str">
        <f t="shared" si="361"/>
        <v>11. Análisis y publicación de resultados</v>
      </c>
      <c r="BL236" s="2681"/>
      <c r="BM236" s="469" t="str">
        <f t="shared" si="362"/>
        <v>Informes</v>
      </c>
      <c r="BN236" s="457">
        <f>IF((AU236-AV236)=0,CRONOGRAMA!AO76+CRONOGRAMA!AS76+CRONOGRAMA!AW76,CRONOGRAMA!AO76+CRONOGRAMA!AS76+CRONOGRAMA!AW76+AU236-AV236)</f>
        <v>3</v>
      </c>
      <c r="BO236" s="385">
        <v>0</v>
      </c>
      <c r="BP236" s="459">
        <f t="shared" si="372"/>
        <v>0</v>
      </c>
      <c r="BQ236" s="1180">
        <f t="shared" si="345"/>
        <v>0</v>
      </c>
      <c r="BR236" s="1181">
        <f t="shared" si="346"/>
        <v>0</v>
      </c>
      <c r="BS236" s="1182" t="str">
        <f t="shared" si="347"/>
        <v>x</v>
      </c>
      <c r="BT236" s="2682"/>
      <c r="BU236" s="2683"/>
      <c r="BV236" s="2683"/>
      <c r="BW236" s="2683"/>
      <c r="BX236" s="2683"/>
      <c r="BY236" s="2683"/>
      <c r="BZ236" s="2683"/>
      <c r="CA236" s="2683"/>
      <c r="CB236" s="2684"/>
      <c r="CD236" s="2670"/>
      <c r="CE236" s="2670"/>
      <c r="CF236" s="1143"/>
      <c r="CG236" s="1143"/>
      <c r="CH236" s="1149"/>
      <c r="CI236" s="1145"/>
      <c r="CJ236" s="1146"/>
      <c r="CK236" s="1146"/>
      <c r="CL236" s="1146"/>
      <c r="CM236" s="2671"/>
      <c r="CN236" s="2671"/>
      <c r="CO236" s="2671"/>
      <c r="CP236" s="2671"/>
      <c r="CQ236" s="2671"/>
      <c r="CR236" s="2671"/>
      <c r="CS236" s="2671"/>
      <c r="CT236" s="2671"/>
      <c r="CU236" s="2671"/>
      <c r="CW236" s="2670"/>
      <c r="CX236" s="2670"/>
      <c r="CY236" s="1143"/>
      <c r="CZ236" s="1143"/>
      <c r="DA236" s="1149"/>
      <c r="DB236" s="1145"/>
      <c r="DC236" s="1146"/>
      <c r="DD236" s="1146"/>
      <c r="DE236" s="1146"/>
      <c r="DF236" s="2671"/>
      <c r="DG236" s="2671"/>
      <c r="DH236" s="2671"/>
      <c r="DI236" s="2671"/>
      <c r="DJ236" s="2671"/>
      <c r="DK236" s="2671"/>
      <c r="DL236" s="2671"/>
      <c r="DM236" s="2671"/>
      <c r="DN236" s="2671"/>
    </row>
    <row r="237" spans="1:119" ht="13.5" customHeight="1" thickBot="1" x14ac:dyDescent="0.25">
      <c r="B237" s="2655"/>
      <c r="C237" s="2656"/>
      <c r="D237" s="2656"/>
      <c r="E237" s="2657"/>
      <c r="F237" s="2685" t="str">
        <f>CRONOGRAMA!B77</f>
        <v xml:space="preserve">12. Visitas de asistencia técnica </v>
      </c>
      <c r="G237" s="2686"/>
      <c r="H237" s="469" t="str">
        <f>CRONOGRAMA!C77</f>
        <v>Meses</v>
      </c>
      <c r="I237" s="457">
        <f>+CRONOGRAMA!E77+CRONOGRAMA!I77+CRONOGRAMA!M77</f>
        <v>3</v>
      </c>
      <c r="J237" s="385">
        <v>0</v>
      </c>
      <c r="K237" s="459">
        <f t="shared" si="369"/>
        <v>0</v>
      </c>
      <c r="L237" s="1212">
        <f t="shared" si="348"/>
        <v>0</v>
      </c>
      <c r="M237" s="1213">
        <f t="shared" si="349"/>
        <v>0</v>
      </c>
      <c r="N237" s="1214" t="str">
        <f t="shared" si="350"/>
        <v>x</v>
      </c>
      <c r="O237" s="2687"/>
      <c r="P237" s="2688"/>
      <c r="Q237" s="2688"/>
      <c r="R237" s="2688"/>
      <c r="S237" s="2688"/>
      <c r="T237" s="2688"/>
      <c r="U237" s="2688"/>
      <c r="V237" s="2688"/>
      <c r="W237" s="2689"/>
      <c r="Y237" s="2685" t="str">
        <f t="shared" si="351"/>
        <v xml:space="preserve">12. Visitas de asistencia técnica </v>
      </c>
      <c r="Z237" s="2686"/>
      <c r="AA237" s="469" t="str">
        <f t="shared" si="352"/>
        <v>Meses</v>
      </c>
      <c r="AB237" s="457">
        <f>IF((I237-J237)=0,CRONOGRAMA!Q77+CRONOGRAMA!U77+CRONOGRAMA!Y77,CRONOGRAMA!Q77+CRONOGRAMA!U77+CRONOGRAMA!Y77+SEGUIMIENTO!I237-SEGUIMIENTO!J237)</f>
        <v>6</v>
      </c>
      <c r="AC237" s="385">
        <v>0</v>
      </c>
      <c r="AD237" s="459">
        <f t="shared" si="370"/>
        <v>0</v>
      </c>
      <c r="AE237" s="1212">
        <f t="shared" si="353"/>
        <v>0</v>
      </c>
      <c r="AF237" s="1213">
        <f t="shared" si="354"/>
        <v>0</v>
      </c>
      <c r="AG237" s="1214" t="str">
        <f t="shared" si="355"/>
        <v>x</v>
      </c>
      <c r="AH237" s="2687"/>
      <c r="AI237" s="2688"/>
      <c r="AJ237" s="2688"/>
      <c r="AK237" s="2688"/>
      <c r="AL237" s="2688"/>
      <c r="AM237" s="2688"/>
      <c r="AN237" s="2688"/>
      <c r="AO237" s="2688"/>
      <c r="AP237" s="2689"/>
      <c r="AR237" s="2685" t="str">
        <f t="shared" si="356"/>
        <v xml:space="preserve">12. Visitas de asistencia técnica </v>
      </c>
      <c r="AS237" s="2686"/>
      <c r="AT237" s="469" t="str">
        <f t="shared" si="357"/>
        <v>Meses</v>
      </c>
      <c r="AU237" s="457">
        <f>IF((AB237-AC237)=0,CRONOGRAMA!AC45+CRONOGRAMA!AG45+CRONOGRAMA!AK45,CRONOGRAMA!AC45+CRONOGRAMA!AG45+CRONOGRAMA!AK45+SEGUIMIENTO!AB237-SEGUIMIENTO!AC237)</f>
        <v>6</v>
      </c>
      <c r="AV237" s="385">
        <v>0</v>
      </c>
      <c r="AW237" s="459">
        <f t="shared" si="371"/>
        <v>0</v>
      </c>
      <c r="AX237" s="1212">
        <f t="shared" si="358"/>
        <v>0</v>
      </c>
      <c r="AY237" s="1213">
        <f t="shared" si="359"/>
        <v>0</v>
      </c>
      <c r="AZ237" s="1214" t="str">
        <f t="shared" si="360"/>
        <v>x</v>
      </c>
      <c r="BA237" s="2687"/>
      <c r="BB237" s="2688"/>
      <c r="BC237" s="2688"/>
      <c r="BD237" s="2688"/>
      <c r="BE237" s="2688"/>
      <c r="BF237" s="2688"/>
      <c r="BG237" s="2688"/>
      <c r="BH237" s="2688"/>
      <c r="BI237" s="2689"/>
      <c r="BK237" s="2685" t="str">
        <f t="shared" si="361"/>
        <v xml:space="preserve">12. Visitas de asistencia técnica </v>
      </c>
      <c r="BL237" s="2686"/>
      <c r="BM237" s="469" t="str">
        <f t="shared" si="362"/>
        <v>Meses</v>
      </c>
      <c r="BN237" s="457">
        <f>IF((AU237-AV237)=0,CRONOGRAMA!AO77+CRONOGRAMA!AS77+CRONOGRAMA!AW77,CRONOGRAMA!AO77+CRONOGRAMA!AS77+CRONOGRAMA!AW77+AU237-AV237)</f>
        <v>7</v>
      </c>
      <c r="BO237" s="385">
        <v>0</v>
      </c>
      <c r="BP237" s="459">
        <f t="shared" si="372"/>
        <v>0</v>
      </c>
      <c r="BQ237" s="1212">
        <f t="shared" si="345"/>
        <v>0</v>
      </c>
      <c r="BR237" s="1213">
        <f t="shared" si="346"/>
        <v>0</v>
      </c>
      <c r="BS237" s="1214" t="str">
        <f t="shared" si="347"/>
        <v>x</v>
      </c>
      <c r="BT237" s="2687"/>
      <c r="BU237" s="2688"/>
      <c r="BV237" s="2688"/>
      <c r="BW237" s="2688"/>
      <c r="BX237" s="2688"/>
      <c r="BY237" s="2688"/>
      <c r="BZ237" s="2688"/>
      <c r="CA237" s="2688"/>
      <c r="CB237" s="2689"/>
      <c r="CD237" s="2670"/>
      <c r="CE237" s="2670"/>
      <c r="CF237" s="1143"/>
      <c r="CG237" s="1143"/>
      <c r="CH237" s="1149"/>
      <c r="CI237" s="1145"/>
      <c r="CJ237" s="1146"/>
      <c r="CK237" s="1146"/>
      <c r="CL237" s="1146"/>
      <c r="CM237" s="2671"/>
      <c r="CN237" s="2671"/>
      <c r="CO237" s="2671"/>
      <c r="CP237" s="2671"/>
      <c r="CQ237" s="2671"/>
      <c r="CR237" s="2671"/>
      <c r="CS237" s="2671"/>
      <c r="CT237" s="2671"/>
      <c r="CU237" s="2671"/>
      <c r="CW237" s="2670"/>
      <c r="CX237" s="2670"/>
      <c r="CY237" s="1143"/>
      <c r="CZ237" s="1143"/>
      <c r="DA237" s="1149"/>
      <c r="DB237" s="1145"/>
      <c r="DC237" s="1146"/>
      <c r="DD237" s="1146"/>
      <c r="DE237" s="1146"/>
      <c r="DF237" s="2671"/>
      <c r="DG237" s="2671"/>
      <c r="DH237" s="2671"/>
      <c r="DI237" s="2671"/>
      <c r="DJ237" s="2671"/>
      <c r="DK237" s="2671"/>
      <c r="DL237" s="2671"/>
      <c r="DM237" s="2671"/>
      <c r="DN237" s="2671"/>
    </row>
    <row r="238" spans="1:119" ht="28.5" customHeight="1" thickTop="1" thickBot="1" x14ac:dyDescent="0.25">
      <c r="B238" s="2658"/>
      <c r="C238" s="2659"/>
      <c r="D238" s="2659"/>
      <c r="E238" s="2660"/>
      <c r="F238" s="2697" t="s">
        <v>1169</v>
      </c>
      <c r="G238" s="2698"/>
      <c r="H238" s="2699" t="str">
        <f>+F231</f>
        <v>SEGUIMIENTO, DIVULGACIÓN Y CAPACITACIÓN</v>
      </c>
      <c r="I238" s="2742"/>
      <c r="J238" s="2742"/>
      <c r="K238" s="2743"/>
      <c r="L238" s="622">
        <f>K263/N263</f>
        <v>0.33333333333333331</v>
      </c>
      <c r="M238" s="623">
        <f>L263/N263</f>
        <v>0</v>
      </c>
      <c r="N238" s="624">
        <f>M263/N263</f>
        <v>0.66666666666666663</v>
      </c>
      <c r="O238" s="2708"/>
      <c r="P238" s="2709"/>
      <c r="Q238" s="2709"/>
      <c r="R238" s="2709"/>
      <c r="S238" s="2709"/>
      <c r="T238" s="2709"/>
      <c r="U238" s="2709"/>
      <c r="V238" s="2709"/>
      <c r="W238" s="2710"/>
      <c r="Y238" s="2697" t="s">
        <v>1169</v>
      </c>
      <c r="Z238" s="2698"/>
      <c r="AA238" s="2699" t="str">
        <f>+Y231</f>
        <v>SEGUIMIENTO, DIVULGACIÓN Y CAPACITACIÓN</v>
      </c>
      <c r="AB238" s="2742"/>
      <c r="AC238" s="2742"/>
      <c r="AD238" s="2743"/>
      <c r="AE238" s="622">
        <f>AD263/AG263</f>
        <v>0.33333333333333331</v>
      </c>
      <c r="AF238" s="623">
        <f>AE263/AG263</f>
        <v>0</v>
      </c>
      <c r="AG238" s="624">
        <f>AF263/AG263</f>
        <v>0.66666666666666663</v>
      </c>
      <c r="AH238" s="2708"/>
      <c r="AI238" s="2709"/>
      <c r="AJ238" s="2709"/>
      <c r="AK238" s="2709"/>
      <c r="AL238" s="2709"/>
      <c r="AM238" s="2709"/>
      <c r="AN238" s="2709"/>
      <c r="AO238" s="2709"/>
      <c r="AP238" s="2710"/>
      <c r="AR238" s="2697" t="s">
        <v>1169</v>
      </c>
      <c r="AS238" s="2698"/>
      <c r="AT238" s="2699" t="str">
        <f>+AR231</f>
        <v>SEGUIMIENTO, DIVULGACIÓN Y CAPACITACIÓN</v>
      </c>
      <c r="AU238" s="2742"/>
      <c r="AV238" s="2742"/>
      <c r="AW238" s="2743"/>
      <c r="AX238" s="622">
        <f>AW263/AZ263</f>
        <v>0.33333333333333331</v>
      </c>
      <c r="AY238" s="623">
        <f>AX263/AZ263</f>
        <v>0</v>
      </c>
      <c r="AZ238" s="624">
        <f>AY263/AZ263</f>
        <v>0.66666666666666663</v>
      </c>
      <c r="BA238" s="2708"/>
      <c r="BB238" s="2709"/>
      <c r="BC238" s="2709"/>
      <c r="BD238" s="2709"/>
      <c r="BE238" s="2709"/>
      <c r="BF238" s="2709"/>
      <c r="BG238" s="2709"/>
      <c r="BH238" s="2709"/>
      <c r="BI238" s="2710"/>
      <c r="BK238" s="2697" t="s">
        <v>1169</v>
      </c>
      <c r="BL238" s="2698"/>
      <c r="BM238" s="2699" t="str">
        <f>+BK231</f>
        <v>SEGUIMIENTO, DIVULGACIÓN Y CAPACITACIÓN</v>
      </c>
      <c r="BN238" s="2742"/>
      <c r="BO238" s="2742"/>
      <c r="BP238" s="2743"/>
      <c r="BQ238" s="622">
        <f>BP263/BS263</f>
        <v>0.33333333333333331</v>
      </c>
      <c r="BR238" s="623">
        <f>BQ263/BS263</f>
        <v>0</v>
      </c>
      <c r="BS238" s="624">
        <f>BR263/BS263</f>
        <v>0.66666666666666663</v>
      </c>
      <c r="BT238" s="2708"/>
      <c r="BU238" s="2709"/>
      <c r="BV238" s="2709"/>
      <c r="BW238" s="2709"/>
      <c r="BX238" s="2709"/>
      <c r="BY238" s="2709"/>
      <c r="BZ238" s="2709"/>
      <c r="CA238" s="2709"/>
      <c r="CB238" s="2710"/>
      <c r="CD238" s="2672"/>
      <c r="CE238" s="2672"/>
      <c r="CF238" s="2673"/>
      <c r="CG238" s="2673"/>
      <c r="CH238" s="2673"/>
      <c r="CI238" s="2673"/>
      <c r="CJ238" s="1147"/>
      <c r="CK238" s="1147"/>
      <c r="CL238" s="1147"/>
      <c r="CM238" s="2674"/>
      <c r="CN238" s="2674"/>
      <c r="CO238" s="2674"/>
      <c r="CP238" s="2674"/>
      <c r="CQ238" s="2674"/>
      <c r="CR238" s="2674"/>
      <c r="CS238" s="2674"/>
      <c r="CT238" s="2674"/>
      <c r="CU238" s="2674"/>
      <c r="CW238" s="2672"/>
      <c r="CX238" s="2672"/>
      <c r="CY238" s="2673"/>
      <c r="CZ238" s="2673"/>
      <c r="DA238" s="2673"/>
      <c r="DB238" s="2673"/>
      <c r="DC238" s="1147"/>
      <c r="DD238" s="1147"/>
      <c r="DE238" s="1147"/>
      <c r="DF238" s="2674"/>
      <c r="DG238" s="2674"/>
      <c r="DH238" s="2674"/>
      <c r="DI238" s="2674"/>
      <c r="DJ238" s="2674"/>
      <c r="DK238" s="2674"/>
      <c r="DL238" s="2674"/>
      <c r="DM238" s="2674"/>
      <c r="DN238" s="2674"/>
    </row>
    <row r="239" spans="1:119" ht="5.25" customHeight="1" thickBot="1" x14ac:dyDescent="0.25">
      <c r="B239" s="403"/>
      <c r="W239" s="409"/>
      <c r="Y239" s="403"/>
      <c r="AP239" s="409"/>
      <c r="AR239" s="403"/>
      <c r="BI239" s="409"/>
      <c r="BK239" s="403"/>
      <c r="CB239" s="409"/>
    </row>
    <row r="240" spans="1:119" ht="30.75" customHeight="1" thickBot="1" x14ac:dyDescent="0.25">
      <c r="B240" s="2772"/>
      <c r="C240" s="2773"/>
      <c r="D240" s="2773"/>
      <c r="E240" s="2773"/>
      <c r="F240" s="2744" t="s">
        <v>1172</v>
      </c>
      <c r="G240" s="2744"/>
      <c r="H240" s="2744"/>
      <c r="I240" s="2744"/>
      <c r="J240" s="989"/>
      <c r="K240" s="990"/>
      <c r="L240" s="528">
        <f>K264/N264</f>
        <v>0.69387755102040816</v>
      </c>
      <c r="M240" s="529">
        <f>L264/N264</f>
        <v>0</v>
      </c>
      <c r="N240" s="530">
        <f>M264/N264</f>
        <v>0.30612244897959184</v>
      </c>
      <c r="O240" s="2735"/>
      <c r="P240" s="2736"/>
      <c r="Q240" s="2736"/>
      <c r="R240" s="2736"/>
      <c r="S240" s="2736"/>
      <c r="T240" s="2736"/>
      <c r="U240" s="2736"/>
      <c r="V240" s="2736"/>
      <c r="W240" s="2737"/>
      <c r="Y240" s="2771" t="s">
        <v>1172</v>
      </c>
      <c r="Z240" s="2744"/>
      <c r="AA240" s="2744"/>
      <c r="AB240" s="2744"/>
      <c r="AC240" s="989"/>
      <c r="AD240" s="990"/>
      <c r="AE240" s="528">
        <f>AD264/AG264</f>
        <v>0.69387755102040816</v>
      </c>
      <c r="AF240" s="529">
        <f>AE264/AG264</f>
        <v>0</v>
      </c>
      <c r="AG240" s="530">
        <f>AF264/AG264</f>
        <v>0.30612244897959184</v>
      </c>
      <c r="AH240" s="2735"/>
      <c r="AI240" s="2736"/>
      <c r="AJ240" s="2736"/>
      <c r="AK240" s="2736"/>
      <c r="AL240" s="2736"/>
      <c r="AM240" s="2736"/>
      <c r="AN240" s="2736"/>
      <c r="AO240" s="2736"/>
      <c r="AP240" s="2737"/>
      <c r="AR240" s="2771" t="s">
        <v>1172</v>
      </c>
      <c r="AS240" s="2744"/>
      <c r="AT240" s="2744"/>
      <c r="AU240" s="2744"/>
      <c r="AV240" s="989"/>
      <c r="AW240" s="990"/>
      <c r="AX240" s="528">
        <f>AW264/AZ264</f>
        <v>0.69387755102040816</v>
      </c>
      <c r="AY240" s="529">
        <f>AX264/AZ264</f>
        <v>0</v>
      </c>
      <c r="AZ240" s="530">
        <f>AY264/AZ264</f>
        <v>0.30612244897959184</v>
      </c>
      <c r="BA240" s="2735"/>
      <c r="BB240" s="2736"/>
      <c r="BC240" s="2736"/>
      <c r="BD240" s="2736"/>
      <c r="BE240" s="2736"/>
      <c r="BF240" s="2736"/>
      <c r="BG240" s="2736"/>
      <c r="BH240" s="2736"/>
      <c r="BI240" s="2737"/>
      <c r="BK240" s="2771" t="s">
        <v>1172</v>
      </c>
      <c r="BL240" s="2744"/>
      <c r="BM240" s="2744">
        <f>BK9</f>
        <v>0</v>
      </c>
      <c r="BN240" s="2744"/>
      <c r="BO240" s="989"/>
      <c r="BP240" s="990"/>
      <c r="BQ240" s="528">
        <f>BP264/BS264</f>
        <v>0.69387755102040816</v>
      </c>
      <c r="BR240" s="529">
        <f>BQ264/BS264</f>
        <v>0</v>
      </c>
      <c r="BS240" s="530">
        <f>BR264/BS264</f>
        <v>0.30612244897959184</v>
      </c>
      <c r="BT240" s="2735"/>
      <c r="BU240" s="2736"/>
      <c r="BV240" s="2736"/>
      <c r="BW240" s="2736"/>
      <c r="BX240" s="2736"/>
      <c r="BY240" s="2736"/>
      <c r="BZ240" s="2736"/>
      <c r="CA240" s="2736"/>
      <c r="CB240" s="2737"/>
      <c r="CD240" s="2672"/>
      <c r="CE240" s="2672"/>
      <c r="CF240" s="2673"/>
      <c r="CG240" s="2673"/>
      <c r="CH240" s="2673"/>
      <c r="CI240" s="2673"/>
      <c r="CJ240" s="1147"/>
      <c r="CK240" s="1147"/>
      <c r="CL240" s="1147"/>
      <c r="CM240" s="2674"/>
      <c r="CN240" s="2674"/>
      <c r="CO240" s="2674"/>
      <c r="CP240" s="2674"/>
      <c r="CQ240" s="2674"/>
      <c r="CR240" s="2674"/>
      <c r="CS240" s="2674"/>
      <c r="CT240" s="2674"/>
      <c r="CU240" s="2674"/>
      <c r="CW240" s="2672"/>
      <c r="CX240" s="2672"/>
      <c r="CY240" s="2673"/>
      <c r="CZ240" s="2673"/>
      <c r="DA240" s="2673"/>
      <c r="DB240" s="2673"/>
      <c r="DC240" s="1147"/>
      <c r="DD240" s="1147"/>
      <c r="DE240" s="1147"/>
      <c r="DF240" s="2674"/>
      <c r="DG240" s="2674"/>
      <c r="DH240" s="2674"/>
      <c r="DI240" s="2674"/>
      <c r="DJ240" s="2674"/>
      <c r="DK240" s="2674"/>
      <c r="DL240" s="2674"/>
      <c r="DM240" s="2674"/>
      <c r="DN240" s="2674"/>
    </row>
    <row r="242" spans="5:109" s="2770" customFormat="1" x14ac:dyDescent="0.2"/>
    <row r="245" spans="5:109" ht="13.5" hidden="1" customHeight="1" thickBot="1" x14ac:dyDescent="0.25"/>
    <row r="246" spans="5:109" ht="13.5" hidden="1" customHeight="1" thickBot="1" x14ac:dyDescent="0.25">
      <c r="K246" s="2765" t="s">
        <v>1217</v>
      </c>
      <c r="L246" s="2766"/>
      <c r="M246" s="2766"/>
      <c r="N246" s="2767"/>
      <c r="S246" s="1101"/>
      <c r="AD246" s="2765" t="s">
        <v>1217</v>
      </c>
      <c r="AE246" s="2766"/>
      <c r="AF246" s="2766"/>
      <c r="AG246" s="2767"/>
      <c r="AW246" s="2765" t="s">
        <v>1217</v>
      </c>
      <c r="AX246" s="2766"/>
      <c r="AY246" s="2766"/>
      <c r="AZ246" s="2767"/>
      <c r="BP246" s="2765" t="s">
        <v>1217</v>
      </c>
      <c r="BQ246" s="2766"/>
      <c r="BR246" s="2766"/>
      <c r="BS246" s="2767"/>
      <c r="CI246" s="2765" t="s">
        <v>1217</v>
      </c>
      <c r="CJ246" s="2766"/>
      <c r="CK246" s="2766"/>
      <c r="CL246" s="2767"/>
      <c r="DB246" s="2765" t="s">
        <v>1217</v>
      </c>
      <c r="DC246" s="2766"/>
      <c r="DD246" s="2766"/>
      <c r="DE246" s="2767"/>
    </row>
    <row r="247" spans="5:109" ht="17.25" hidden="1" customHeight="1" thickBot="1" x14ac:dyDescent="0.35">
      <c r="E247">
        <v>2011</v>
      </c>
      <c r="G247" s="1102" t="s">
        <v>421</v>
      </c>
      <c r="H247" s="679" t="s">
        <v>344</v>
      </c>
      <c r="K247" s="522" t="s">
        <v>1165</v>
      </c>
      <c r="L247" s="523" t="s">
        <v>1218</v>
      </c>
      <c r="M247" s="524" t="s">
        <v>1219</v>
      </c>
      <c r="N247" s="525" t="s">
        <v>66</v>
      </c>
      <c r="S247" s="1101"/>
      <c r="Z247" s="679"/>
      <c r="AD247" s="522" t="s">
        <v>1165</v>
      </c>
      <c r="AE247" s="523" t="s">
        <v>1218</v>
      </c>
      <c r="AF247" s="524" t="s">
        <v>1219</v>
      </c>
      <c r="AG247" s="525" t="s">
        <v>66</v>
      </c>
      <c r="AS247" s="679"/>
      <c r="AW247" s="522" t="s">
        <v>1165</v>
      </c>
      <c r="AX247" s="523" t="s">
        <v>1218</v>
      </c>
      <c r="AY247" s="524" t="s">
        <v>1219</v>
      </c>
      <c r="AZ247" s="525" t="s">
        <v>66</v>
      </c>
      <c r="BL247" s="679"/>
      <c r="BP247" s="522" t="s">
        <v>1165</v>
      </c>
      <c r="BQ247" s="523" t="s">
        <v>1218</v>
      </c>
      <c r="BR247" s="524" t="s">
        <v>1219</v>
      </c>
      <c r="BS247" s="525" t="s">
        <v>66</v>
      </c>
      <c r="CE247" s="679"/>
      <c r="CI247" s="522" t="s">
        <v>1165</v>
      </c>
      <c r="CJ247" s="523" t="s">
        <v>1218</v>
      </c>
      <c r="CK247" s="524" t="s">
        <v>1219</v>
      </c>
      <c r="CL247" s="525" t="s">
        <v>66</v>
      </c>
      <c r="CX247" s="679"/>
      <c r="DB247" s="522" t="s">
        <v>1165</v>
      </c>
      <c r="DC247" s="523" t="s">
        <v>1218</v>
      </c>
      <c r="DD247" s="524" t="s">
        <v>1219</v>
      </c>
      <c r="DE247" s="525" t="s">
        <v>66</v>
      </c>
    </row>
    <row r="248" spans="5:109" ht="17.25" hidden="1" customHeight="1" thickBot="1" x14ac:dyDescent="0.35">
      <c r="E248">
        <v>2012</v>
      </c>
      <c r="G248" s="1102" t="s">
        <v>346</v>
      </c>
      <c r="H248" s="679" t="s">
        <v>347</v>
      </c>
      <c r="I248" t="s">
        <v>1168</v>
      </c>
      <c r="K248" s="526">
        <f>COUNTIF(L18:L34,"X")</f>
        <v>7</v>
      </c>
      <c r="L248" s="526">
        <f t="shared" ref="L248:M248" si="373">COUNTIF(M18:M34,"X")</f>
        <v>0</v>
      </c>
      <c r="M248" s="526">
        <f t="shared" si="373"/>
        <v>6</v>
      </c>
      <c r="N248" s="527">
        <f>SUM(K248:M248)</f>
        <v>13</v>
      </c>
      <c r="S248" s="1101"/>
      <c r="Z248" s="679"/>
      <c r="AB248" t="s">
        <v>1168</v>
      </c>
      <c r="AD248" s="526">
        <f>COUNTIF(AE18:AE34,"X")</f>
        <v>7</v>
      </c>
      <c r="AE248" s="526">
        <f t="shared" ref="AE248:AF248" si="374">COUNTIF(AF18:AF34,"X")</f>
        <v>0</v>
      </c>
      <c r="AF248" s="526">
        <f t="shared" si="374"/>
        <v>6</v>
      </c>
      <c r="AG248" s="527">
        <f>SUM(AD248:AF248)</f>
        <v>13</v>
      </c>
      <c r="AS248" s="679"/>
      <c r="AU248" t="s">
        <v>1168</v>
      </c>
      <c r="AW248" s="526">
        <f>COUNTIF(AX18:AX34,"X")</f>
        <v>7</v>
      </c>
      <c r="AX248" s="526">
        <f t="shared" ref="AX248:AY248" si="375">COUNTIF(AY18:AY34,"X")</f>
        <v>0</v>
      </c>
      <c r="AY248" s="526">
        <f t="shared" si="375"/>
        <v>6</v>
      </c>
      <c r="AZ248" s="527">
        <f>SUM(AW248:AY248)</f>
        <v>13</v>
      </c>
      <c r="BL248" s="679"/>
      <c r="BN248" t="s">
        <v>1168</v>
      </c>
      <c r="BP248" s="526">
        <f>COUNTIF(BQ18:BQ34,"X")</f>
        <v>7</v>
      </c>
      <c r="BQ248" s="526">
        <f t="shared" ref="BQ248:BR248" si="376">COUNTIF(BR18:BR34,"X")</f>
        <v>0</v>
      </c>
      <c r="BR248" s="526">
        <f t="shared" si="376"/>
        <v>6</v>
      </c>
      <c r="BS248" s="527">
        <f>SUM(BP248:BR248)</f>
        <v>13</v>
      </c>
      <c r="CE248" s="679"/>
      <c r="CG248" t="s">
        <v>1168</v>
      </c>
      <c r="CI248" s="526">
        <f>COUNTIF(CJ18:CJ34,"X")</f>
        <v>0</v>
      </c>
      <c r="CJ248" s="526">
        <f t="shared" ref="CJ248:CK248" si="377">COUNTIF(CK18:CK34,"X")</f>
        <v>0</v>
      </c>
      <c r="CK248" s="526">
        <f t="shared" si="377"/>
        <v>0</v>
      </c>
      <c r="CL248" s="527">
        <f>SUM(CI248:CK248)</f>
        <v>0</v>
      </c>
      <c r="CX248" s="679"/>
      <c r="CZ248" t="s">
        <v>1168</v>
      </c>
      <c r="DB248" s="526">
        <f>COUNTIF(DC18:DC34,"X")</f>
        <v>0</v>
      </c>
      <c r="DC248" s="526">
        <f t="shared" ref="DC248:DD248" si="378">COUNTIF(DD18:DD34,"X")</f>
        <v>0</v>
      </c>
      <c r="DD248" s="526">
        <f t="shared" si="378"/>
        <v>0</v>
      </c>
      <c r="DE248" s="527">
        <f>SUM(DB248:DD248)</f>
        <v>0</v>
      </c>
    </row>
    <row r="249" spans="5:109" ht="17.25" hidden="1" customHeight="1" thickBot="1" x14ac:dyDescent="0.35">
      <c r="E249">
        <v>2013</v>
      </c>
      <c r="G249" s="1102" t="s">
        <v>349</v>
      </c>
      <c r="H249" s="679" t="s">
        <v>350</v>
      </c>
      <c r="I249" s="2768" t="s">
        <v>1328</v>
      </c>
      <c r="J249" t="s">
        <v>312</v>
      </c>
      <c r="K249" s="526">
        <f>COUNTIF(L38:L57,"X")</f>
        <v>0</v>
      </c>
      <c r="L249" s="526">
        <f t="shared" ref="L249:M249" si="379">COUNTIF(M38:M57,"X")</f>
        <v>0</v>
      </c>
      <c r="M249" s="526">
        <f t="shared" si="379"/>
        <v>5</v>
      </c>
      <c r="N249" s="527">
        <f t="shared" ref="N249:N256" si="380">SUM(K249:M249)</f>
        <v>5</v>
      </c>
      <c r="S249" s="1101"/>
      <c r="Z249" s="679"/>
      <c r="AB249" s="2768" t="s">
        <v>1328</v>
      </c>
      <c r="AC249" t="s">
        <v>312</v>
      </c>
      <c r="AD249" s="526">
        <f>COUNTIF(AE38:AE57,"X")</f>
        <v>0</v>
      </c>
      <c r="AE249" s="526">
        <f t="shared" ref="AE249:AF249" si="381">COUNTIF(AF38:AF57,"X")</f>
        <v>0</v>
      </c>
      <c r="AF249" s="526">
        <f t="shared" si="381"/>
        <v>5</v>
      </c>
      <c r="AG249" s="527">
        <f t="shared" ref="AG249:AG264" si="382">SUM(AD249:AF249)</f>
        <v>5</v>
      </c>
      <c r="AS249" s="679"/>
      <c r="AU249" s="2768" t="s">
        <v>1328</v>
      </c>
      <c r="AV249" t="s">
        <v>312</v>
      </c>
      <c r="AW249" s="526">
        <f>COUNTIF(AX38:AX57,"X")</f>
        <v>0</v>
      </c>
      <c r="AX249" s="526">
        <f t="shared" ref="AX249:AY249" si="383">COUNTIF(AY38:AY57,"X")</f>
        <v>0</v>
      </c>
      <c r="AY249" s="526">
        <f t="shared" si="383"/>
        <v>5</v>
      </c>
      <c r="AZ249" s="527">
        <f t="shared" ref="AZ249:AZ264" si="384">SUM(AW249:AY249)</f>
        <v>5</v>
      </c>
      <c r="BL249" s="679"/>
      <c r="BN249" s="2768" t="s">
        <v>1328</v>
      </c>
      <c r="BO249" t="s">
        <v>312</v>
      </c>
      <c r="BP249" s="526">
        <f>COUNTIF(BQ38:BQ57,"X")</f>
        <v>0</v>
      </c>
      <c r="BQ249" s="526">
        <f t="shared" ref="BQ249:BR249" si="385">COUNTIF(BR38:BR57,"X")</f>
        <v>0</v>
      </c>
      <c r="BR249" s="526">
        <f t="shared" si="385"/>
        <v>5</v>
      </c>
      <c r="BS249" s="527">
        <f t="shared" ref="BS249:BS264" si="386">SUM(BP249:BR249)</f>
        <v>5</v>
      </c>
      <c r="CE249" s="679"/>
      <c r="CG249" s="2768" t="s">
        <v>1328</v>
      </c>
      <c r="CH249" t="s">
        <v>312</v>
      </c>
      <c r="CI249" s="526">
        <f>COUNTIF(CJ38:CJ57,"X")</f>
        <v>0</v>
      </c>
      <c r="CJ249" s="526">
        <f t="shared" ref="CJ249:CK249" si="387">COUNTIF(CK38:CK57,"X")</f>
        <v>0</v>
      </c>
      <c r="CK249" s="526">
        <f t="shared" si="387"/>
        <v>0</v>
      </c>
      <c r="CL249" s="527">
        <f t="shared" ref="CL249:CL264" si="388">SUM(CI249:CK249)</f>
        <v>0</v>
      </c>
      <c r="CX249" s="679"/>
      <c r="CZ249" s="2768" t="s">
        <v>1328</v>
      </c>
      <c r="DA249" t="s">
        <v>312</v>
      </c>
      <c r="DB249" s="526">
        <f>COUNTIF(DC38:DC57,"X")</f>
        <v>0</v>
      </c>
      <c r="DC249" s="526">
        <f t="shared" ref="DC249:DD249" si="389">COUNTIF(DD38:DD57,"X")</f>
        <v>0</v>
      </c>
      <c r="DD249" s="526">
        <f t="shared" si="389"/>
        <v>0</v>
      </c>
      <c r="DE249" s="527">
        <f t="shared" ref="DE249:DE264" si="390">SUM(DB249:DD249)</f>
        <v>0</v>
      </c>
    </row>
    <row r="250" spans="5:109" ht="17.25" hidden="1" customHeight="1" thickBot="1" x14ac:dyDescent="0.35">
      <c r="E250">
        <v>2014</v>
      </c>
      <c r="G250" s="1102" t="s">
        <v>352</v>
      </c>
      <c r="H250" s="679" t="s">
        <v>419</v>
      </c>
      <c r="I250" s="2768"/>
      <c r="J250" t="s">
        <v>1221</v>
      </c>
      <c r="K250" s="526">
        <f>COUNTIF(L60:L79,"X")</f>
        <v>5</v>
      </c>
      <c r="L250" s="526">
        <f t="shared" ref="L250:M250" si="391">COUNTIF(M60:M79,"X")</f>
        <v>0</v>
      </c>
      <c r="M250" s="526">
        <f t="shared" si="391"/>
        <v>0</v>
      </c>
      <c r="N250" s="527">
        <f t="shared" si="380"/>
        <v>5</v>
      </c>
      <c r="S250" s="1101"/>
      <c r="Z250" s="679"/>
      <c r="AB250" s="2768"/>
      <c r="AC250" t="s">
        <v>1221</v>
      </c>
      <c r="AD250" s="526">
        <f>COUNTIF(AE60:AE79,"X")</f>
        <v>5</v>
      </c>
      <c r="AE250" s="526">
        <f t="shared" ref="AE250:AF250" si="392">COUNTIF(AF60:AF79,"X")</f>
        <v>0</v>
      </c>
      <c r="AF250" s="526">
        <f t="shared" si="392"/>
        <v>0</v>
      </c>
      <c r="AG250" s="527">
        <f t="shared" si="382"/>
        <v>5</v>
      </c>
      <c r="AS250" s="679"/>
      <c r="AU250" s="2768"/>
      <c r="AV250" t="s">
        <v>1221</v>
      </c>
      <c r="AW250" s="526">
        <f>COUNTIF(AX60:AX79,"X")</f>
        <v>5</v>
      </c>
      <c r="AX250" s="526">
        <f t="shared" ref="AX250:AY250" si="393">COUNTIF(AY60:AY79,"X")</f>
        <v>0</v>
      </c>
      <c r="AY250" s="526">
        <f t="shared" si="393"/>
        <v>0</v>
      </c>
      <c r="AZ250" s="527">
        <f t="shared" si="384"/>
        <v>5</v>
      </c>
      <c r="BL250" s="679"/>
      <c r="BN250" s="2768"/>
      <c r="BO250" t="s">
        <v>1221</v>
      </c>
      <c r="BP250" s="526">
        <f>COUNTIF(BQ60:BQ79,"X")</f>
        <v>5</v>
      </c>
      <c r="BQ250" s="526">
        <f t="shared" ref="BQ250:BR250" si="394">COUNTIF(BR60:BR79,"X")</f>
        <v>0</v>
      </c>
      <c r="BR250" s="526">
        <f t="shared" si="394"/>
        <v>0</v>
      </c>
      <c r="BS250" s="527">
        <f t="shared" si="386"/>
        <v>5</v>
      </c>
      <c r="CE250" s="679"/>
      <c r="CG250" s="2768"/>
      <c r="CH250" t="s">
        <v>1221</v>
      </c>
      <c r="CI250" s="526">
        <f>COUNTIF(CJ60:CJ79,"X")</f>
        <v>0</v>
      </c>
      <c r="CJ250" s="526">
        <f t="shared" ref="CJ250:CK250" si="395">COUNTIF(CK60:CK79,"X")</f>
        <v>0</v>
      </c>
      <c r="CK250" s="526">
        <f t="shared" si="395"/>
        <v>0</v>
      </c>
      <c r="CL250" s="527">
        <f t="shared" si="388"/>
        <v>0</v>
      </c>
      <c r="CX250" s="679"/>
      <c r="CZ250" s="2768"/>
      <c r="DA250" t="s">
        <v>1221</v>
      </c>
      <c r="DB250" s="526">
        <f>COUNTIF(DC60:DC79,"X")</f>
        <v>0</v>
      </c>
      <c r="DC250" s="526">
        <f t="shared" ref="DC250:DD250" si="396">COUNTIF(DD60:DD79,"X")</f>
        <v>0</v>
      </c>
      <c r="DD250" s="526">
        <f t="shared" si="396"/>
        <v>0</v>
      </c>
      <c r="DE250" s="527">
        <f t="shared" si="390"/>
        <v>0</v>
      </c>
    </row>
    <row r="251" spans="5:109" ht="17.25" hidden="1" customHeight="1" thickBot="1" x14ac:dyDescent="0.35">
      <c r="E251">
        <v>2015</v>
      </c>
      <c r="G251" s="679"/>
      <c r="H251" s="679"/>
      <c r="I251" s="2768"/>
      <c r="J251" t="s">
        <v>1220</v>
      </c>
      <c r="K251" s="526">
        <f>COUNTIF(L82:L101,"X")</f>
        <v>5</v>
      </c>
      <c r="L251" s="526">
        <f t="shared" ref="L251:M251" si="397">COUNTIF(M82:M101,"X")</f>
        <v>0</v>
      </c>
      <c r="M251" s="526">
        <f t="shared" si="397"/>
        <v>0</v>
      </c>
      <c r="N251" s="527">
        <f t="shared" si="380"/>
        <v>5</v>
      </c>
      <c r="S251" s="1101"/>
      <c r="Z251" s="679"/>
      <c r="AB251" s="2768"/>
      <c r="AC251" t="s">
        <v>1220</v>
      </c>
      <c r="AD251" s="526">
        <f>COUNTIF(AE82:AE101,"X")</f>
        <v>5</v>
      </c>
      <c r="AE251" s="526">
        <f t="shared" ref="AE251:AF251" si="398">COUNTIF(AF82:AF101,"X")</f>
        <v>0</v>
      </c>
      <c r="AF251" s="526">
        <f t="shared" si="398"/>
        <v>0</v>
      </c>
      <c r="AG251" s="527">
        <f t="shared" si="382"/>
        <v>5</v>
      </c>
      <c r="AS251" s="679"/>
      <c r="AU251" s="2768"/>
      <c r="AV251" t="s">
        <v>1220</v>
      </c>
      <c r="AW251" s="526">
        <f>COUNTIF(AX82:AX101,"X")</f>
        <v>5</v>
      </c>
      <c r="AX251" s="526">
        <f t="shared" ref="AX251:AY251" si="399">COUNTIF(AY82:AY101,"X")</f>
        <v>0</v>
      </c>
      <c r="AY251" s="526">
        <f t="shared" si="399"/>
        <v>0</v>
      </c>
      <c r="AZ251" s="527">
        <f t="shared" si="384"/>
        <v>5</v>
      </c>
      <c r="BL251" s="679"/>
      <c r="BN251" s="2768"/>
      <c r="BO251" t="s">
        <v>1220</v>
      </c>
      <c r="BP251" s="526">
        <f>COUNTIF(BQ82:BQ101,"X")</f>
        <v>5</v>
      </c>
      <c r="BQ251" s="526">
        <f t="shared" ref="BQ251:BR251" si="400">COUNTIF(BR82:BR101,"X")</f>
        <v>0</v>
      </c>
      <c r="BR251" s="526">
        <f t="shared" si="400"/>
        <v>0</v>
      </c>
      <c r="BS251" s="527">
        <f t="shared" si="386"/>
        <v>5</v>
      </c>
      <c r="CE251" s="679"/>
      <c r="CG251" s="2768"/>
      <c r="CH251" t="s">
        <v>1220</v>
      </c>
      <c r="CI251" s="526">
        <f>COUNTIF(CJ82:CJ101,"X")</f>
        <v>0</v>
      </c>
      <c r="CJ251" s="526">
        <f t="shared" ref="CJ251:CK251" si="401">COUNTIF(CK82:CK101,"X")</f>
        <v>0</v>
      </c>
      <c r="CK251" s="526">
        <f t="shared" si="401"/>
        <v>0</v>
      </c>
      <c r="CL251" s="527">
        <f t="shared" si="388"/>
        <v>0</v>
      </c>
      <c r="CX251" s="679"/>
      <c r="CZ251" s="2768"/>
      <c r="DA251" t="s">
        <v>1220</v>
      </c>
      <c r="DB251" s="526">
        <f>COUNTIF(DC82:DC101,"X")</f>
        <v>0</v>
      </c>
      <c r="DC251" s="526">
        <f t="shared" ref="DC251:DD251" si="402">COUNTIF(DD82:DD101,"X")</f>
        <v>0</v>
      </c>
      <c r="DD251" s="526">
        <f t="shared" si="402"/>
        <v>0</v>
      </c>
      <c r="DE251" s="527">
        <f t="shared" si="390"/>
        <v>0</v>
      </c>
    </row>
    <row r="252" spans="5:109" ht="17.25" hidden="1" customHeight="1" thickBot="1" x14ac:dyDescent="0.35">
      <c r="E252">
        <v>2016</v>
      </c>
      <c r="G252" s="679"/>
      <c r="H252" s="679"/>
      <c r="I252" s="2768"/>
      <c r="J252" t="s">
        <v>315</v>
      </c>
      <c r="K252" s="526">
        <f>COUNTIF(L104:L123,"X")</f>
        <v>5</v>
      </c>
      <c r="L252" s="526">
        <f t="shared" ref="L252:M252" si="403">COUNTIF(M104:M123,"X")</f>
        <v>0</v>
      </c>
      <c r="M252" s="526">
        <f t="shared" si="403"/>
        <v>0</v>
      </c>
      <c r="N252" s="527">
        <f t="shared" si="380"/>
        <v>5</v>
      </c>
      <c r="S252" s="1101"/>
      <c r="Z252" s="679"/>
      <c r="AB252" s="2768"/>
      <c r="AC252" t="s">
        <v>315</v>
      </c>
      <c r="AD252" s="526">
        <f>COUNTIF(AE104:AE123,"X")</f>
        <v>5</v>
      </c>
      <c r="AE252" s="526">
        <f t="shared" ref="AE252:AF252" si="404">COUNTIF(AF104:AF123,"X")</f>
        <v>0</v>
      </c>
      <c r="AF252" s="526">
        <f t="shared" si="404"/>
        <v>0</v>
      </c>
      <c r="AG252" s="527">
        <f t="shared" si="382"/>
        <v>5</v>
      </c>
      <c r="AS252" s="679"/>
      <c r="AU252" s="2768"/>
      <c r="AV252" t="s">
        <v>315</v>
      </c>
      <c r="AW252" s="526">
        <f>COUNTIF(AX104:AX123,"X")</f>
        <v>5</v>
      </c>
      <c r="AX252" s="526">
        <f t="shared" ref="AX252:AY252" si="405">COUNTIF(AY104:AY123,"X")</f>
        <v>0</v>
      </c>
      <c r="AY252" s="526">
        <f t="shared" si="405"/>
        <v>0</v>
      </c>
      <c r="AZ252" s="527">
        <f t="shared" si="384"/>
        <v>5</v>
      </c>
      <c r="BL252" s="679"/>
      <c r="BN252" s="2768"/>
      <c r="BO252" t="s">
        <v>315</v>
      </c>
      <c r="BP252" s="526">
        <f>COUNTIF(BQ104:BQ123,"X")</f>
        <v>5</v>
      </c>
      <c r="BQ252" s="526">
        <f t="shared" ref="BQ252:BR252" si="406">COUNTIF(BR104:BR123,"X")</f>
        <v>0</v>
      </c>
      <c r="BR252" s="526">
        <f t="shared" si="406"/>
        <v>0</v>
      </c>
      <c r="BS252" s="527">
        <f t="shared" si="386"/>
        <v>5</v>
      </c>
      <c r="CE252" s="679"/>
      <c r="CG252" s="2768"/>
      <c r="CH252" t="s">
        <v>315</v>
      </c>
      <c r="CI252" s="526">
        <f>COUNTIF(CJ104:CJ123,"X")</f>
        <v>0</v>
      </c>
      <c r="CJ252" s="526">
        <f t="shared" ref="CJ252:CK252" si="407">COUNTIF(CK104:CK123,"X")</f>
        <v>0</v>
      </c>
      <c r="CK252" s="526">
        <f t="shared" si="407"/>
        <v>0</v>
      </c>
      <c r="CL252" s="527">
        <f t="shared" si="388"/>
        <v>0</v>
      </c>
      <c r="CX252" s="679"/>
      <c r="CZ252" s="2768"/>
      <c r="DA252" t="s">
        <v>315</v>
      </c>
      <c r="DB252" s="526">
        <f>COUNTIF(DC104:DC123,"X")</f>
        <v>0</v>
      </c>
      <c r="DC252" s="526">
        <f t="shared" ref="DC252:DD252" si="408">COUNTIF(DD104:DD123,"X")</f>
        <v>0</v>
      </c>
      <c r="DD252" s="526">
        <f t="shared" si="408"/>
        <v>0</v>
      </c>
      <c r="DE252" s="527">
        <f t="shared" si="390"/>
        <v>0</v>
      </c>
    </row>
    <row r="253" spans="5:109" ht="17.25" hidden="1" customHeight="1" thickBot="1" x14ac:dyDescent="0.35">
      <c r="E253">
        <v>2017</v>
      </c>
      <c r="G253" s="679"/>
      <c r="H253" s="679"/>
      <c r="I253" s="2768"/>
      <c r="J253" t="s">
        <v>252</v>
      </c>
      <c r="K253" s="526">
        <f>COUNTIF(L126:L145,"X")</f>
        <v>5</v>
      </c>
      <c r="L253" s="526">
        <f t="shared" ref="L253:M253" si="409">COUNTIF(M126:M145,"X")</f>
        <v>0</v>
      </c>
      <c r="M253" s="526">
        <f t="shared" si="409"/>
        <v>0</v>
      </c>
      <c r="N253" s="527">
        <f t="shared" si="380"/>
        <v>5</v>
      </c>
      <c r="S253" s="1101"/>
      <c r="Z253" s="679"/>
      <c r="AB253" s="2768"/>
      <c r="AC253" t="s">
        <v>252</v>
      </c>
      <c r="AD253" s="526">
        <f>COUNTIF(AE126:AE145,"X")</f>
        <v>5</v>
      </c>
      <c r="AE253" s="526">
        <f t="shared" ref="AE253:AF253" si="410">COUNTIF(AF126:AF145,"X")</f>
        <v>0</v>
      </c>
      <c r="AF253" s="526">
        <f t="shared" si="410"/>
        <v>0</v>
      </c>
      <c r="AG253" s="527">
        <f t="shared" si="382"/>
        <v>5</v>
      </c>
      <c r="AS253" s="679"/>
      <c r="AU253" s="2768"/>
      <c r="AV253" t="s">
        <v>252</v>
      </c>
      <c r="AW253" s="526">
        <f>COUNTIF(AX126:AX145,"X")</f>
        <v>5</v>
      </c>
      <c r="AX253" s="526">
        <f t="shared" ref="AX253:AY253" si="411">COUNTIF(AY126:AY145,"X")</f>
        <v>0</v>
      </c>
      <c r="AY253" s="526">
        <f t="shared" si="411"/>
        <v>0</v>
      </c>
      <c r="AZ253" s="527">
        <f t="shared" si="384"/>
        <v>5</v>
      </c>
      <c r="BL253" s="679"/>
      <c r="BN253" s="2768"/>
      <c r="BO253" t="s">
        <v>252</v>
      </c>
      <c r="BP253" s="526">
        <f>COUNTIF(BQ126:BQ145,"X")</f>
        <v>5</v>
      </c>
      <c r="BQ253" s="526">
        <f t="shared" ref="BQ253:BR253" si="412">COUNTIF(BR126:BR145,"X")</f>
        <v>0</v>
      </c>
      <c r="BR253" s="526">
        <f t="shared" si="412"/>
        <v>0</v>
      </c>
      <c r="BS253" s="527">
        <f t="shared" si="386"/>
        <v>5</v>
      </c>
      <c r="CE253" s="679"/>
      <c r="CG253" s="2768"/>
      <c r="CH253" t="s">
        <v>252</v>
      </c>
      <c r="CI253" s="526">
        <f>COUNTIF(CJ126:CJ145,"X")</f>
        <v>0</v>
      </c>
      <c r="CJ253" s="526">
        <f t="shared" ref="CJ253:CK253" si="413">COUNTIF(CK126:CK145,"X")</f>
        <v>0</v>
      </c>
      <c r="CK253" s="526">
        <f t="shared" si="413"/>
        <v>0</v>
      </c>
      <c r="CL253" s="527">
        <f t="shared" si="388"/>
        <v>0</v>
      </c>
      <c r="CX253" s="679"/>
      <c r="CZ253" s="2768"/>
      <c r="DA253" t="s">
        <v>252</v>
      </c>
      <c r="DB253" s="526">
        <f>COUNTIF(DC126:DC145,"X")</f>
        <v>0</v>
      </c>
      <c r="DC253" s="526">
        <f t="shared" ref="DC253:DD253" si="414">COUNTIF(DD126:DD145,"X")</f>
        <v>0</v>
      </c>
      <c r="DD253" s="526">
        <f t="shared" si="414"/>
        <v>0</v>
      </c>
      <c r="DE253" s="527">
        <f t="shared" si="390"/>
        <v>0</v>
      </c>
    </row>
    <row r="254" spans="5:109" ht="17.25" hidden="1" customHeight="1" thickBot="1" x14ac:dyDescent="0.35">
      <c r="E254">
        <v>2018</v>
      </c>
      <c r="G254" s="679"/>
      <c r="H254" s="679"/>
      <c r="I254" s="2768"/>
      <c r="J254" t="s">
        <v>274</v>
      </c>
      <c r="K254" s="526">
        <f>COUNTIF(L148:L167,"X")</f>
        <v>5</v>
      </c>
      <c r="L254" s="526">
        <f t="shared" ref="L254:M254" si="415">COUNTIF(M148:M167,"X")</f>
        <v>0</v>
      </c>
      <c r="M254" s="526">
        <f t="shared" si="415"/>
        <v>0</v>
      </c>
      <c r="N254" s="527">
        <f t="shared" si="380"/>
        <v>5</v>
      </c>
      <c r="S254" s="1101"/>
      <c r="Z254" s="679"/>
      <c r="AB254" s="2768"/>
      <c r="AC254" t="s">
        <v>274</v>
      </c>
      <c r="AD254" s="526">
        <f>COUNTIF(AE148:AE167,"X")</f>
        <v>5</v>
      </c>
      <c r="AE254" s="526">
        <f t="shared" ref="AE254:AF254" si="416">COUNTIF(AF148:AF167,"X")</f>
        <v>0</v>
      </c>
      <c r="AF254" s="526">
        <f t="shared" si="416"/>
        <v>0</v>
      </c>
      <c r="AG254" s="527">
        <f t="shared" si="382"/>
        <v>5</v>
      </c>
      <c r="AS254" s="679"/>
      <c r="AU254" s="2768"/>
      <c r="AV254" t="s">
        <v>274</v>
      </c>
      <c r="AW254" s="526">
        <f>COUNTIF(AX148:AX167,"X")</f>
        <v>5</v>
      </c>
      <c r="AX254" s="526">
        <f t="shared" ref="AX254:AY254" si="417">COUNTIF(AY148:AY167,"X")</f>
        <v>0</v>
      </c>
      <c r="AY254" s="526">
        <f t="shared" si="417"/>
        <v>0</v>
      </c>
      <c r="AZ254" s="527">
        <f t="shared" si="384"/>
        <v>5</v>
      </c>
      <c r="BL254" s="679"/>
      <c r="BN254" s="2768"/>
      <c r="BO254" t="s">
        <v>274</v>
      </c>
      <c r="BP254" s="526">
        <f>COUNTIF(BQ148:BQ167,"X")</f>
        <v>5</v>
      </c>
      <c r="BQ254" s="526">
        <f t="shared" ref="BQ254:BR254" si="418">COUNTIF(BR148:BR167,"X")</f>
        <v>0</v>
      </c>
      <c r="BR254" s="526">
        <f t="shared" si="418"/>
        <v>0</v>
      </c>
      <c r="BS254" s="527">
        <f t="shared" si="386"/>
        <v>5</v>
      </c>
      <c r="CE254" s="679"/>
      <c r="CG254" s="2768"/>
      <c r="CH254" t="s">
        <v>274</v>
      </c>
      <c r="CI254" s="526">
        <f>COUNTIF(CJ148:CJ167,"X")</f>
        <v>0</v>
      </c>
      <c r="CJ254" s="526">
        <f t="shared" ref="CJ254:CK254" si="419">COUNTIF(CK148:CK167,"X")</f>
        <v>0</v>
      </c>
      <c r="CK254" s="526">
        <f t="shared" si="419"/>
        <v>0</v>
      </c>
      <c r="CL254" s="527">
        <f t="shared" si="388"/>
        <v>0</v>
      </c>
      <c r="CX254" s="679"/>
      <c r="CZ254" s="2768"/>
      <c r="DA254" t="s">
        <v>274</v>
      </c>
      <c r="DB254" s="526">
        <f>COUNTIF(DC148:DC167,"X")</f>
        <v>0</v>
      </c>
      <c r="DC254" s="526">
        <f t="shared" ref="DC254:DD254" si="420">COUNTIF(DD148:DD167,"X")</f>
        <v>0</v>
      </c>
      <c r="DD254" s="526">
        <f t="shared" si="420"/>
        <v>0</v>
      </c>
      <c r="DE254" s="527">
        <f t="shared" si="390"/>
        <v>0</v>
      </c>
    </row>
    <row r="255" spans="5:109" ht="17.25" hidden="1" customHeight="1" thickBot="1" x14ac:dyDescent="0.35">
      <c r="E255">
        <v>2019</v>
      </c>
      <c r="G255" s="679"/>
      <c r="H255" s="679"/>
      <c r="I255" s="2768"/>
      <c r="J255" t="s">
        <v>253</v>
      </c>
      <c r="K255" s="526">
        <f>COUNTIF(L170:L176,"X")</f>
        <v>0</v>
      </c>
      <c r="L255" s="526">
        <f t="shared" ref="L255:M255" si="421">COUNTIF(M170:M176,"X")</f>
        <v>0</v>
      </c>
      <c r="M255" s="526">
        <f t="shared" si="421"/>
        <v>0</v>
      </c>
      <c r="N255" s="527">
        <f t="shared" si="380"/>
        <v>0</v>
      </c>
      <c r="S255" s="1101"/>
      <c r="Z255" s="679"/>
      <c r="AB255" s="2768"/>
      <c r="AC255" t="s">
        <v>253</v>
      </c>
      <c r="AD255" s="526">
        <f>COUNTIF(AE170:AE176,"X")</f>
        <v>0</v>
      </c>
      <c r="AE255" s="526">
        <f t="shared" ref="AE255:AF255" si="422">COUNTIF(AF170:AF176,"X")</f>
        <v>0</v>
      </c>
      <c r="AF255" s="526">
        <f t="shared" si="422"/>
        <v>0</v>
      </c>
      <c r="AG255" s="527">
        <f t="shared" si="382"/>
        <v>0</v>
      </c>
      <c r="AS255" s="679"/>
      <c r="AU255" s="2768"/>
      <c r="AV255" t="s">
        <v>253</v>
      </c>
      <c r="AW255" s="526">
        <f>COUNTIF(AX170:AX176,"X")</f>
        <v>0</v>
      </c>
      <c r="AX255" s="526">
        <f t="shared" ref="AX255:AY255" si="423">COUNTIF(AY170:AY176,"X")</f>
        <v>0</v>
      </c>
      <c r="AY255" s="526">
        <f t="shared" si="423"/>
        <v>0</v>
      </c>
      <c r="AZ255" s="527">
        <f t="shared" si="384"/>
        <v>0</v>
      </c>
      <c r="BL255" s="679"/>
      <c r="BN255" s="2768"/>
      <c r="BO255" t="s">
        <v>253</v>
      </c>
      <c r="BP255" s="526">
        <f>COUNTIF(BQ170:BQ176,"X")</f>
        <v>0</v>
      </c>
      <c r="BQ255" s="526">
        <f t="shared" ref="BQ255:BR255" si="424">COUNTIF(BR170:BR176,"X")</f>
        <v>0</v>
      </c>
      <c r="BR255" s="526">
        <f t="shared" si="424"/>
        <v>0</v>
      </c>
      <c r="BS255" s="527">
        <f t="shared" si="386"/>
        <v>0</v>
      </c>
      <c r="CE255" s="679"/>
      <c r="CG255" s="2768"/>
      <c r="CH255" t="s">
        <v>253</v>
      </c>
      <c r="CI255" s="526">
        <f>COUNTIF(CJ170:CJ176,"X")</f>
        <v>0</v>
      </c>
      <c r="CJ255" s="526">
        <f t="shared" ref="CJ255:CK255" si="425">COUNTIF(CK170:CK176,"X")</f>
        <v>0</v>
      </c>
      <c r="CK255" s="526">
        <f t="shared" si="425"/>
        <v>0</v>
      </c>
      <c r="CL255" s="527">
        <f t="shared" si="388"/>
        <v>0</v>
      </c>
      <c r="CX255" s="679"/>
      <c r="CZ255" s="2768"/>
      <c r="DA255" t="s">
        <v>253</v>
      </c>
      <c r="DB255" s="526">
        <f>COUNTIF(DC170:DC176,"X")</f>
        <v>0</v>
      </c>
      <c r="DC255" s="526">
        <f t="shared" ref="DC255:DD255" si="426">COUNTIF(DD170:DD176,"X")</f>
        <v>0</v>
      </c>
      <c r="DD255" s="526">
        <f t="shared" si="426"/>
        <v>0</v>
      </c>
      <c r="DE255" s="527">
        <f t="shared" si="390"/>
        <v>0</v>
      </c>
    </row>
    <row r="256" spans="5:109" ht="17.25" hidden="1" customHeight="1" thickBot="1" x14ac:dyDescent="0.35">
      <c r="E256">
        <v>2020</v>
      </c>
      <c r="G256" s="679"/>
      <c r="H256" s="679"/>
      <c r="I256" s="531" t="s">
        <v>1222</v>
      </c>
      <c r="K256" s="526">
        <f>SUM(K249:K255)</f>
        <v>25</v>
      </c>
      <c r="L256" s="526">
        <f t="shared" ref="L256:M256" si="427">SUM(L249:L255)</f>
        <v>0</v>
      </c>
      <c r="M256" s="526">
        <f t="shared" si="427"/>
        <v>5</v>
      </c>
      <c r="N256" s="527">
        <f t="shared" si="380"/>
        <v>30</v>
      </c>
      <c r="S256" s="1101"/>
      <c r="Z256" s="679"/>
      <c r="AB256" s="531" t="s">
        <v>1222</v>
      </c>
      <c r="AD256" s="526">
        <f>SUM(AD249:AD255)</f>
        <v>25</v>
      </c>
      <c r="AE256" s="526">
        <f t="shared" ref="AE256" si="428">SUM(AE249:AE255)</f>
        <v>0</v>
      </c>
      <c r="AF256" s="526">
        <f t="shared" ref="AF256" si="429">SUM(AF249:AF255)</f>
        <v>5</v>
      </c>
      <c r="AG256" s="527">
        <f t="shared" si="382"/>
        <v>30</v>
      </c>
      <c r="AS256" s="679"/>
      <c r="AU256" s="531" t="s">
        <v>1222</v>
      </c>
      <c r="AW256" s="526">
        <f>SUM(AW249:AW255)</f>
        <v>25</v>
      </c>
      <c r="AX256" s="526">
        <f t="shared" ref="AX256" si="430">SUM(AX249:AX255)</f>
        <v>0</v>
      </c>
      <c r="AY256" s="526">
        <f t="shared" ref="AY256" si="431">SUM(AY249:AY255)</f>
        <v>5</v>
      </c>
      <c r="AZ256" s="527">
        <f t="shared" si="384"/>
        <v>30</v>
      </c>
      <c r="BL256" s="679"/>
      <c r="BN256" s="531" t="s">
        <v>1222</v>
      </c>
      <c r="BP256" s="526">
        <f>SUM(BP249:BP255)</f>
        <v>25</v>
      </c>
      <c r="BQ256" s="526">
        <f t="shared" ref="BQ256" si="432">SUM(BQ249:BQ255)</f>
        <v>0</v>
      </c>
      <c r="BR256" s="526">
        <f t="shared" ref="BR256" si="433">SUM(BR249:BR255)</f>
        <v>5</v>
      </c>
      <c r="BS256" s="527">
        <f t="shared" si="386"/>
        <v>30</v>
      </c>
      <c r="CE256" s="679"/>
      <c r="CG256" s="531" t="s">
        <v>1222</v>
      </c>
      <c r="CI256" s="526">
        <f>SUM(CI249:CI255)</f>
        <v>0</v>
      </c>
      <c r="CJ256" s="526">
        <f t="shared" ref="CJ256" si="434">SUM(CJ249:CJ255)</f>
        <v>0</v>
      </c>
      <c r="CK256" s="526">
        <f t="shared" ref="CK256" si="435">SUM(CK249:CK255)</f>
        <v>0</v>
      </c>
      <c r="CL256" s="527">
        <f t="shared" si="388"/>
        <v>0</v>
      </c>
      <c r="CX256" s="679"/>
      <c r="CZ256" s="531" t="s">
        <v>1222</v>
      </c>
      <c r="DB256" s="526">
        <f>SUM(DB249:DB255)</f>
        <v>0</v>
      </c>
      <c r="DC256" s="526">
        <f t="shared" ref="DC256" si="436">SUM(DC249:DC255)</f>
        <v>0</v>
      </c>
      <c r="DD256" s="526">
        <f t="shared" ref="DD256" si="437">SUM(DD249:DD255)</f>
        <v>0</v>
      </c>
      <c r="DE256" s="527">
        <f t="shared" si="390"/>
        <v>0</v>
      </c>
    </row>
    <row r="257" spans="5:109" ht="17.25" hidden="1" customHeight="1" thickBot="1" x14ac:dyDescent="0.35">
      <c r="E257">
        <v>2021</v>
      </c>
      <c r="G257" s="679"/>
      <c r="H257" s="679"/>
      <c r="I257" s="2769" t="s">
        <v>431</v>
      </c>
      <c r="J257" t="s">
        <v>312</v>
      </c>
      <c r="K257" s="526">
        <f>COUNTIF(L181:L188,"X")</f>
        <v>0</v>
      </c>
      <c r="L257" s="526">
        <f t="shared" ref="L257:M257" si="438">COUNTIF(M181:M188,"X")</f>
        <v>0</v>
      </c>
      <c r="M257" s="526">
        <f t="shared" si="438"/>
        <v>0</v>
      </c>
      <c r="N257" s="527">
        <f t="shared" ref="N257:N262" si="439">SUM(K257:M257)</f>
        <v>0</v>
      </c>
      <c r="S257" s="1101"/>
      <c r="Z257" s="679"/>
      <c r="AB257" s="2769" t="s">
        <v>431</v>
      </c>
      <c r="AC257" t="s">
        <v>312</v>
      </c>
      <c r="AD257" s="526">
        <f>COUNTIF(AE181:AE188,"X")</f>
        <v>0</v>
      </c>
      <c r="AE257" s="526">
        <f t="shared" ref="AE257:AF257" si="440">COUNTIF(AF181:AF188,"X")</f>
        <v>0</v>
      </c>
      <c r="AF257" s="526">
        <f t="shared" si="440"/>
        <v>0</v>
      </c>
      <c r="AG257" s="527">
        <f t="shared" si="382"/>
        <v>0</v>
      </c>
      <c r="AS257" s="679"/>
      <c r="AU257" s="2769" t="s">
        <v>431</v>
      </c>
      <c r="AV257" t="s">
        <v>312</v>
      </c>
      <c r="AW257" s="526">
        <f>COUNTIF(AX181:AX188,"X")</f>
        <v>0</v>
      </c>
      <c r="AX257" s="526">
        <f t="shared" ref="AX257:AY257" si="441">COUNTIF(AY181:AY188,"X")</f>
        <v>0</v>
      </c>
      <c r="AY257" s="526">
        <f t="shared" si="441"/>
        <v>0</v>
      </c>
      <c r="AZ257" s="527">
        <f t="shared" si="384"/>
        <v>0</v>
      </c>
      <c r="BL257" s="679"/>
      <c r="BN257" s="2769" t="s">
        <v>431</v>
      </c>
      <c r="BO257" t="s">
        <v>312</v>
      </c>
      <c r="BP257" s="526">
        <f>COUNTIF(BQ181:BQ188,"X")</f>
        <v>0</v>
      </c>
      <c r="BQ257" s="526">
        <f t="shared" ref="BQ257:BR257" si="442">COUNTIF(BR181:BR188,"X")</f>
        <v>0</v>
      </c>
      <c r="BR257" s="526">
        <f t="shared" si="442"/>
        <v>0</v>
      </c>
      <c r="BS257" s="527">
        <f t="shared" si="386"/>
        <v>0</v>
      </c>
      <c r="CE257" s="679"/>
      <c r="CG257" s="2769" t="s">
        <v>431</v>
      </c>
      <c r="CH257" t="s">
        <v>312</v>
      </c>
      <c r="CI257" s="526">
        <f>COUNTIF(CJ181:CJ188,"X")</f>
        <v>0</v>
      </c>
      <c r="CJ257" s="526">
        <f t="shared" ref="CJ257:CK257" si="443">COUNTIF(CK181:CK188,"X")</f>
        <v>0</v>
      </c>
      <c r="CK257" s="526">
        <f t="shared" si="443"/>
        <v>0</v>
      </c>
      <c r="CL257" s="527">
        <f t="shared" si="388"/>
        <v>0</v>
      </c>
      <c r="CX257" s="679"/>
      <c r="CZ257" s="2769" t="s">
        <v>431</v>
      </c>
      <c r="DA257" t="s">
        <v>312</v>
      </c>
      <c r="DB257" s="526">
        <f>COUNTIF(DC181:DC188,"X")</f>
        <v>0</v>
      </c>
      <c r="DC257" s="526">
        <f t="shared" ref="DC257:DD257" si="444">COUNTIF(DD181:DD188,"X")</f>
        <v>0</v>
      </c>
      <c r="DD257" s="526">
        <f t="shared" si="444"/>
        <v>0</v>
      </c>
      <c r="DE257" s="527">
        <f t="shared" si="390"/>
        <v>0</v>
      </c>
    </row>
    <row r="258" spans="5:109" ht="17.25" hidden="1" customHeight="1" thickBot="1" x14ac:dyDescent="0.35">
      <c r="E258">
        <v>2022</v>
      </c>
      <c r="G258" s="679"/>
      <c r="H258" s="679"/>
      <c r="I258" s="2768"/>
      <c r="J258" t="s">
        <v>1221</v>
      </c>
      <c r="K258" s="526">
        <f>COUNTIF(L191:L198,"X")</f>
        <v>0</v>
      </c>
      <c r="L258" s="526">
        <f t="shared" ref="L258:M258" si="445">COUNTIF(M191:M198,"X")</f>
        <v>0</v>
      </c>
      <c r="M258" s="526">
        <f t="shared" si="445"/>
        <v>0</v>
      </c>
      <c r="N258" s="527">
        <f t="shared" si="439"/>
        <v>0</v>
      </c>
      <c r="S258" s="1101"/>
      <c r="Z258" s="679"/>
      <c r="AB258" s="2768"/>
      <c r="AC258" t="s">
        <v>1221</v>
      </c>
      <c r="AD258" s="526">
        <f>COUNTIF(AE191:AE198,"X")</f>
        <v>0</v>
      </c>
      <c r="AE258" s="526">
        <f t="shared" ref="AE258:AF258" si="446">COUNTIF(AF191:AF198,"X")</f>
        <v>0</v>
      </c>
      <c r="AF258" s="526">
        <f t="shared" si="446"/>
        <v>0</v>
      </c>
      <c r="AG258" s="527">
        <f t="shared" si="382"/>
        <v>0</v>
      </c>
      <c r="AS258" s="679"/>
      <c r="AU258" s="2768"/>
      <c r="AV258" t="s">
        <v>1221</v>
      </c>
      <c r="AW258" s="526">
        <f>COUNTIF(AX191:AX198,"X")</f>
        <v>0</v>
      </c>
      <c r="AX258" s="526">
        <f t="shared" ref="AX258:AY258" si="447">COUNTIF(AY191:AY198,"X")</f>
        <v>0</v>
      </c>
      <c r="AY258" s="526">
        <f t="shared" si="447"/>
        <v>0</v>
      </c>
      <c r="AZ258" s="527">
        <f t="shared" si="384"/>
        <v>0</v>
      </c>
      <c r="BL258" s="679"/>
      <c r="BN258" s="2768"/>
      <c r="BO258" t="s">
        <v>1221</v>
      </c>
      <c r="BP258" s="526">
        <f>COUNTIF(BQ191:BQ198,"X")</f>
        <v>0</v>
      </c>
      <c r="BQ258" s="526">
        <f t="shared" ref="BQ258:BR258" si="448">COUNTIF(BR191:BR198,"X")</f>
        <v>0</v>
      </c>
      <c r="BR258" s="526">
        <f t="shared" si="448"/>
        <v>0</v>
      </c>
      <c r="BS258" s="527">
        <f t="shared" si="386"/>
        <v>0</v>
      </c>
      <c r="CE258" s="679"/>
      <c r="CG258" s="2768"/>
      <c r="CH258" t="s">
        <v>1221</v>
      </c>
      <c r="CI258" s="526">
        <f>COUNTIF(CJ191:CJ198,"X")</f>
        <v>0</v>
      </c>
      <c r="CJ258" s="526">
        <f t="shared" ref="CJ258:CK258" si="449">COUNTIF(CK191:CK198,"X")</f>
        <v>0</v>
      </c>
      <c r="CK258" s="526">
        <f t="shared" si="449"/>
        <v>0</v>
      </c>
      <c r="CL258" s="527">
        <f t="shared" si="388"/>
        <v>0</v>
      </c>
      <c r="CX258" s="679"/>
      <c r="CZ258" s="2768"/>
      <c r="DA258" t="s">
        <v>1221</v>
      </c>
      <c r="DB258" s="526">
        <f>COUNTIF(DC191:DC198,"X")</f>
        <v>0</v>
      </c>
      <c r="DC258" s="526">
        <f t="shared" ref="DC258:DD258" si="450">COUNTIF(DD191:DD198,"X")</f>
        <v>0</v>
      </c>
      <c r="DD258" s="526">
        <f t="shared" si="450"/>
        <v>0</v>
      </c>
      <c r="DE258" s="527">
        <f t="shared" si="390"/>
        <v>0</v>
      </c>
    </row>
    <row r="259" spans="5:109" ht="13.5" hidden="1" customHeight="1" thickBot="1" x14ac:dyDescent="0.25">
      <c r="I259" s="2768"/>
      <c r="J259" t="s">
        <v>1220</v>
      </c>
      <c r="K259" s="526">
        <f>COUNTIF(L201:L208,"X")</f>
        <v>0</v>
      </c>
      <c r="L259" s="526">
        <f t="shared" ref="L259:M259" si="451">COUNTIF(M201:M208,"X")</f>
        <v>0</v>
      </c>
      <c r="M259" s="526">
        <f t="shared" si="451"/>
        <v>0</v>
      </c>
      <c r="N259" s="527">
        <f t="shared" si="439"/>
        <v>0</v>
      </c>
      <c r="S259" s="1101">
        <f t="shared" ref="S259" si="452">+K25</f>
        <v>0</v>
      </c>
      <c r="AB259" s="2768"/>
      <c r="AC259" t="s">
        <v>1220</v>
      </c>
      <c r="AD259" s="526">
        <f>COUNTIF(AE201:AE208,"X")</f>
        <v>0</v>
      </c>
      <c r="AE259" s="526">
        <f t="shared" ref="AE259:AF259" si="453">COUNTIF(AF201:AF208,"X")</f>
        <v>0</v>
      </c>
      <c r="AF259" s="526">
        <f t="shared" si="453"/>
        <v>0</v>
      </c>
      <c r="AG259" s="527">
        <f t="shared" si="382"/>
        <v>0</v>
      </c>
      <c r="AU259" s="2768"/>
      <c r="AV259" t="s">
        <v>1220</v>
      </c>
      <c r="AW259" s="526">
        <f>COUNTIF(AX201:AX208,"X")</f>
        <v>0</v>
      </c>
      <c r="AX259" s="526">
        <f t="shared" ref="AX259:AY259" si="454">COUNTIF(AY201:AY208,"X")</f>
        <v>0</v>
      </c>
      <c r="AY259" s="526">
        <f t="shared" si="454"/>
        <v>0</v>
      </c>
      <c r="AZ259" s="527">
        <f t="shared" si="384"/>
        <v>0</v>
      </c>
      <c r="BN259" s="2768"/>
      <c r="BO259" t="s">
        <v>1220</v>
      </c>
      <c r="BP259" s="526">
        <f>COUNTIF(BQ201:BQ208,"X")</f>
        <v>0</v>
      </c>
      <c r="BQ259" s="526">
        <f t="shared" ref="BQ259:BR259" si="455">COUNTIF(BR201:BR208,"X")</f>
        <v>0</v>
      </c>
      <c r="BR259" s="526">
        <f t="shared" si="455"/>
        <v>0</v>
      </c>
      <c r="BS259" s="527">
        <f t="shared" si="386"/>
        <v>0</v>
      </c>
      <c r="CG259" s="2768"/>
      <c r="CH259" t="s">
        <v>1220</v>
      </c>
      <c r="CI259" s="526">
        <f>COUNTIF(CJ201:CJ208,"X")</f>
        <v>0</v>
      </c>
      <c r="CJ259" s="526">
        <f t="shared" ref="CJ259:CK259" si="456">COUNTIF(CK201:CK208,"X")</f>
        <v>0</v>
      </c>
      <c r="CK259" s="526">
        <f t="shared" si="456"/>
        <v>0</v>
      </c>
      <c r="CL259" s="527">
        <f t="shared" si="388"/>
        <v>0</v>
      </c>
      <c r="CZ259" s="2768"/>
      <c r="DA259" t="s">
        <v>1220</v>
      </c>
      <c r="DB259" s="526">
        <f>COUNTIF(DC201:DC208,"X")</f>
        <v>0</v>
      </c>
      <c r="DC259" s="526">
        <f t="shared" ref="DC259:DD259" si="457">COUNTIF(DD201:DD208,"X")</f>
        <v>0</v>
      </c>
      <c r="DD259" s="526">
        <f t="shared" si="457"/>
        <v>0</v>
      </c>
      <c r="DE259" s="527">
        <f t="shared" si="390"/>
        <v>0</v>
      </c>
    </row>
    <row r="260" spans="5:109" ht="13.5" hidden="1" customHeight="1" thickBot="1" x14ac:dyDescent="0.25">
      <c r="I260" s="2768"/>
      <c r="J260" t="s">
        <v>315</v>
      </c>
      <c r="K260" s="526">
        <f>COUNTIF(L211:L218,"X")</f>
        <v>0</v>
      </c>
      <c r="L260" s="526">
        <f t="shared" ref="L260:M260" si="458">COUNTIF(M211:M218,"X")</f>
        <v>0</v>
      </c>
      <c r="M260" s="526">
        <f t="shared" si="458"/>
        <v>0</v>
      </c>
      <c r="N260" s="527">
        <f t="shared" si="439"/>
        <v>0</v>
      </c>
      <c r="AB260" s="2768"/>
      <c r="AC260" t="s">
        <v>315</v>
      </c>
      <c r="AD260" s="526">
        <f>COUNTIF(AE211:AE218,"X")</f>
        <v>0</v>
      </c>
      <c r="AE260" s="526">
        <f t="shared" ref="AE260:AF260" si="459">COUNTIF(AF211:AF218,"X")</f>
        <v>0</v>
      </c>
      <c r="AF260" s="526">
        <f t="shared" si="459"/>
        <v>0</v>
      </c>
      <c r="AG260" s="527">
        <f t="shared" si="382"/>
        <v>0</v>
      </c>
      <c r="AU260" s="2768"/>
      <c r="AV260" t="s">
        <v>315</v>
      </c>
      <c r="AW260" s="526">
        <f>COUNTIF(AX211:AX218,"X")</f>
        <v>0</v>
      </c>
      <c r="AX260" s="526">
        <f t="shared" ref="AX260:AY260" si="460">COUNTIF(AY211:AY218,"X")</f>
        <v>0</v>
      </c>
      <c r="AY260" s="526">
        <f t="shared" si="460"/>
        <v>0</v>
      </c>
      <c r="AZ260" s="527">
        <f t="shared" si="384"/>
        <v>0</v>
      </c>
      <c r="BN260" s="2768"/>
      <c r="BO260" t="s">
        <v>315</v>
      </c>
      <c r="BP260" s="526">
        <f>COUNTIF(BQ211:BQ218,"X")</f>
        <v>0</v>
      </c>
      <c r="BQ260" s="526">
        <f t="shared" ref="BQ260:BR260" si="461">COUNTIF(BR211:BR218,"X")</f>
        <v>0</v>
      </c>
      <c r="BR260" s="526">
        <f t="shared" si="461"/>
        <v>0</v>
      </c>
      <c r="BS260" s="527">
        <f t="shared" si="386"/>
        <v>0</v>
      </c>
      <c r="CG260" s="2768"/>
      <c r="CH260" t="s">
        <v>315</v>
      </c>
      <c r="CI260" s="526">
        <f>COUNTIF(CJ211:CJ218,"X")</f>
        <v>0</v>
      </c>
      <c r="CJ260" s="526">
        <f t="shared" ref="CJ260:CK260" si="462">COUNTIF(CK211:CK218,"X")</f>
        <v>0</v>
      </c>
      <c r="CK260" s="526">
        <f t="shared" si="462"/>
        <v>0</v>
      </c>
      <c r="CL260" s="527">
        <f t="shared" si="388"/>
        <v>0</v>
      </c>
      <c r="CZ260" s="2768"/>
      <c r="DA260" t="s">
        <v>315</v>
      </c>
      <c r="DB260" s="526">
        <f>COUNTIF(DC211:DC218,"X")</f>
        <v>0</v>
      </c>
      <c r="DC260" s="526">
        <f t="shared" ref="DC260:DD260" si="463">COUNTIF(DD211:DD218,"X")</f>
        <v>0</v>
      </c>
      <c r="DD260" s="526">
        <f t="shared" si="463"/>
        <v>0</v>
      </c>
      <c r="DE260" s="527">
        <f t="shared" si="390"/>
        <v>0</v>
      </c>
    </row>
    <row r="261" spans="5:109" ht="13.5" hidden="1" customHeight="1" thickBot="1" x14ac:dyDescent="0.25">
      <c r="I261" s="2768"/>
      <c r="J261" t="s">
        <v>274</v>
      </c>
      <c r="K261" s="526">
        <f>COUNTIF(L221:L228,"X")</f>
        <v>0</v>
      </c>
      <c r="L261" s="526">
        <f t="shared" ref="L261:M261" si="464">COUNTIF(M221:M228,"X")</f>
        <v>0</v>
      </c>
      <c r="M261" s="526">
        <f t="shared" si="464"/>
        <v>0</v>
      </c>
      <c r="N261" s="527">
        <f t="shared" si="439"/>
        <v>0</v>
      </c>
      <c r="AB261" s="2768"/>
      <c r="AC261" t="s">
        <v>274</v>
      </c>
      <c r="AD261" s="526">
        <f>COUNTIF(AE221:AE228,"X")</f>
        <v>0</v>
      </c>
      <c r="AE261" s="526">
        <f t="shared" ref="AE261:AF261" si="465">COUNTIF(AF221:AF228,"X")</f>
        <v>0</v>
      </c>
      <c r="AF261" s="526">
        <f t="shared" si="465"/>
        <v>0</v>
      </c>
      <c r="AG261" s="527">
        <f t="shared" si="382"/>
        <v>0</v>
      </c>
      <c r="AU261" s="2768"/>
      <c r="AV261" t="s">
        <v>274</v>
      </c>
      <c r="AW261" s="526">
        <f>COUNTIF(AX221:AX228,"X")</f>
        <v>0</v>
      </c>
      <c r="AX261" s="526">
        <f t="shared" ref="AX261:AY261" si="466">COUNTIF(AY221:AY228,"X")</f>
        <v>0</v>
      </c>
      <c r="AY261" s="526">
        <f t="shared" si="466"/>
        <v>0</v>
      </c>
      <c r="AZ261" s="527">
        <f t="shared" si="384"/>
        <v>0</v>
      </c>
      <c r="BN261" s="2768"/>
      <c r="BO261" t="s">
        <v>274</v>
      </c>
      <c r="BP261" s="526">
        <f>COUNTIF(BQ221:BQ228,"X")</f>
        <v>0</v>
      </c>
      <c r="BQ261" s="526">
        <f t="shared" ref="BQ261:BR261" si="467">COUNTIF(BR221:BR228,"X")</f>
        <v>0</v>
      </c>
      <c r="BR261" s="526">
        <f t="shared" si="467"/>
        <v>0</v>
      </c>
      <c r="BS261" s="527">
        <f t="shared" si="386"/>
        <v>0</v>
      </c>
      <c r="CG261" s="2768"/>
      <c r="CH261" t="s">
        <v>274</v>
      </c>
      <c r="CI261" s="526">
        <f>COUNTIF(CJ221:CJ228,"X")</f>
        <v>0</v>
      </c>
      <c r="CJ261" s="526">
        <f t="shared" ref="CJ261:CK261" si="468">COUNTIF(CK221:CK228,"X")</f>
        <v>0</v>
      </c>
      <c r="CK261" s="526">
        <f t="shared" si="468"/>
        <v>0</v>
      </c>
      <c r="CL261" s="527">
        <f t="shared" si="388"/>
        <v>0</v>
      </c>
      <c r="CZ261" s="2768"/>
      <c r="DA261" t="s">
        <v>274</v>
      </c>
      <c r="DB261" s="526">
        <f>COUNTIF(DC221:DC228,"X")</f>
        <v>0</v>
      </c>
      <c r="DC261" s="526">
        <f t="shared" ref="DC261:DD261" si="469">COUNTIF(DD221:DD228,"X")</f>
        <v>0</v>
      </c>
      <c r="DD261" s="526">
        <f t="shared" si="469"/>
        <v>0</v>
      </c>
      <c r="DE261" s="527">
        <f t="shared" si="390"/>
        <v>0</v>
      </c>
    </row>
    <row r="262" spans="5:109" ht="13.5" hidden="1" customHeight="1" thickBot="1" x14ac:dyDescent="0.25">
      <c r="I262" s="531" t="s">
        <v>47</v>
      </c>
      <c r="K262" s="526">
        <f>SUM(K257:K261)</f>
        <v>0</v>
      </c>
      <c r="L262" s="526">
        <f t="shared" ref="L262:M262" si="470">SUM(L257:L261)</f>
        <v>0</v>
      </c>
      <c r="M262" s="526">
        <f t="shared" si="470"/>
        <v>0</v>
      </c>
      <c r="N262" s="527">
        <f t="shared" si="439"/>
        <v>0</v>
      </c>
      <c r="AB262" s="531" t="s">
        <v>47</v>
      </c>
      <c r="AD262" s="526">
        <f>SUM(AD257:AD261)</f>
        <v>0</v>
      </c>
      <c r="AE262" s="526">
        <f t="shared" ref="AE262" si="471">SUM(AE257:AE261)</f>
        <v>0</v>
      </c>
      <c r="AF262" s="526">
        <f t="shared" ref="AF262" si="472">SUM(AF257:AF261)</f>
        <v>0</v>
      </c>
      <c r="AG262" s="527">
        <f t="shared" si="382"/>
        <v>0</v>
      </c>
      <c r="AU262" s="531" t="s">
        <v>47</v>
      </c>
      <c r="AW262" s="526">
        <f>SUM(AW257:AW261)</f>
        <v>0</v>
      </c>
      <c r="AX262" s="526">
        <f t="shared" ref="AX262" si="473">SUM(AX257:AX261)</f>
        <v>0</v>
      </c>
      <c r="AY262" s="526">
        <f t="shared" ref="AY262" si="474">SUM(AY257:AY261)</f>
        <v>0</v>
      </c>
      <c r="AZ262" s="527">
        <f t="shared" si="384"/>
        <v>0</v>
      </c>
      <c r="BN262" s="531" t="s">
        <v>47</v>
      </c>
      <c r="BP262" s="526">
        <f>SUM(BP257:BP261)</f>
        <v>0</v>
      </c>
      <c r="BQ262" s="526">
        <f t="shared" ref="BQ262" si="475">SUM(BQ257:BQ261)</f>
        <v>0</v>
      </c>
      <c r="BR262" s="526">
        <f t="shared" ref="BR262" si="476">SUM(BR257:BR261)</f>
        <v>0</v>
      </c>
      <c r="BS262" s="527">
        <f t="shared" si="386"/>
        <v>0</v>
      </c>
      <c r="CG262" s="531" t="s">
        <v>47</v>
      </c>
      <c r="CI262" s="526">
        <f>SUM(CI257:CI261)</f>
        <v>0</v>
      </c>
      <c r="CJ262" s="526">
        <f t="shared" ref="CJ262" si="477">SUM(CJ257:CJ261)</f>
        <v>0</v>
      </c>
      <c r="CK262" s="526">
        <f t="shared" ref="CK262" si="478">SUM(CK257:CK261)</f>
        <v>0</v>
      </c>
      <c r="CL262" s="527">
        <f t="shared" si="388"/>
        <v>0</v>
      </c>
      <c r="CZ262" s="531" t="s">
        <v>47</v>
      </c>
      <c r="DB262" s="526">
        <f>SUM(DB257:DB261)</f>
        <v>0</v>
      </c>
      <c r="DC262" s="526">
        <f t="shared" ref="DC262" si="479">SUM(DC257:DC261)</f>
        <v>0</v>
      </c>
      <c r="DD262" s="526">
        <f t="shared" ref="DD262" si="480">SUM(DD257:DD261)</f>
        <v>0</v>
      </c>
      <c r="DE262" s="527">
        <f t="shared" si="390"/>
        <v>0</v>
      </c>
    </row>
    <row r="263" spans="5:109" ht="13.5" hidden="1" customHeight="1" thickBot="1" x14ac:dyDescent="0.25">
      <c r="I263" s="450" t="s">
        <v>1223</v>
      </c>
      <c r="K263" s="526">
        <f>COUNTIF(L232:L237,"X")</f>
        <v>2</v>
      </c>
      <c r="L263" s="526">
        <f t="shared" ref="L263:M263" si="481">COUNTIF(M232:M237,"X")</f>
        <v>0</v>
      </c>
      <c r="M263" s="526">
        <f t="shared" si="481"/>
        <v>4</v>
      </c>
      <c r="N263" s="527">
        <f t="shared" ref="N263:N264" si="482">SUM(K263:M263)</f>
        <v>6</v>
      </c>
      <c r="AB263" s="450" t="s">
        <v>1223</v>
      </c>
      <c r="AD263" s="526">
        <f>COUNTIF(AE232:AE237,"X")</f>
        <v>2</v>
      </c>
      <c r="AE263" s="526">
        <f t="shared" ref="AE263:AF263" si="483">COUNTIF(AF232:AF237,"X")</f>
        <v>0</v>
      </c>
      <c r="AF263" s="526">
        <f t="shared" si="483"/>
        <v>4</v>
      </c>
      <c r="AG263" s="527">
        <f t="shared" si="382"/>
        <v>6</v>
      </c>
      <c r="AU263" s="450" t="s">
        <v>1223</v>
      </c>
      <c r="AW263" s="526">
        <f>COUNTIF(AX232:AX237,"X")</f>
        <v>2</v>
      </c>
      <c r="AX263" s="526">
        <f t="shared" ref="AX263:AY263" si="484">COUNTIF(AY232:AY237,"X")</f>
        <v>0</v>
      </c>
      <c r="AY263" s="526">
        <f t="shared" si="484"/>
        <v>4</v>
      </c>
      <c r="AZ263" s="527">
        <f t="shared" si="384"/>
        <v>6</v>
      </c>
      <c r="BN263" s="450" t="s">
        <v>1223</v>
      </c>
      <c r="BP263" s="526">
        <f>COUNTIF(BQ232:BQ237,"X")</f>
        <v>2</v>
      </c>
      <c r="BQ263" s="526">
        <f t="shared" ref="BQ263:BR263" si="485">COUNTIF(BR232:BR237,"X")</f>
        <v>0</v>
      </c>
      <c r="BR263" s="526">
        <f t="shared" si="485"/>
        <v>4</v>
      </c>
      <c r="BS263" s="527">
        <f t="shared" si="386"/>
        <v>6</v>
      </c>
      <c r="CG263" s="450" t="s">
        <v>1223</v>
      </c>
      <c r="CI263" s="526">
        <f>COUNTIF(CJ232:CJ237,"X")</f>
        <v>0</v>
      </c>
      <c r="CJ263" s="526">
        <f t="shared" ref="CJ263:CK263" si="486">COUNTIF(CK232:CK237,"X")</f>
        <v>0</v>
      </c>
      <c r="CK263" s="526">
        <f t="shared" si="486"/>
        <v>0</v>
      </c>
      <c r="CL263" s="527">
        <f t="shared" si="388"/>
        <v>0</v>
      </c>
      <c r="CZ263" s="450" t="s">
        <v>1223</v>
      </c>
      <c r="DB263" s="526">
        <f>COUNTIF(DC232:DC237,"X")</f>
        <v>0</v>
      </c>
      <c r="DC263" s="526">
        <f t="shared" ref="DC263:DD263" si="487">COUNTIF(DD232:DD237,"X")</f>
        <v>0</v>
      </c>
      <c r="DD263" s="526">
        <f t="shared" si="487"/>
        <v>0</v>
      </c>
      <c r="DE263" s="527">
        <f t="shared" si="390"/>
        <v>0</v>
      </c>
    </row>
    <row r="264" spans="5:109" ht="13.5" hidden="1" customHeight="1" thickBot="1" x14ac:dyDescent="0.25">
      <c r="I264" s="450" t="s">
        <v>1204</v>
      </c>
      <c r="K264" s="526">
        <f>K263+K262+K256+K248</f>
        <v>34</v>
      </c>
      <c r="L264" s="526">
        <f t="shared" ref="L264:M264" si="488">L263+L262+L256+L248</f>
        <v>0</v>
      </c>
      <c r="M264" s="526">
        <f t="shared" si="488"/>
        <v>15</v>
      </c>
      <c r="N264" s="527">
        <f t="shared" si="482"/>
        <v>49</v>
      </c>
      <c r="AB264" s="450" t="s">
        <v>1204</v>
      </c>
      <c r="AD264" s="526">
        <f>AD263+AD262+AD256+AD248</f>
        <v>34</v>
      </c>
      <c r="AE264" s="526">
        <f t="shared" ref="AE264" si="489">AE263+AE262+AE256+AE248</f>
        <v>0</v>
      </c>
      <c r="AF264" s="526">
        <f t="shared" ref="AF264" si="490">AF263+AF262+AF256+AF248</f>
        <v>15</v>
      </c>
      <c r="AG264" s="527">
        <f t="shared" si="382"/>
        <v>49</v>
      </c>
      <c r="AU264" s="450" t="s">
        <v>1204</v>
      </c>
      <c r="AW264" s="526">
        <f>AW263+AW262+AW256+AW248</f>
        <v>34</v>
      </c>
      <c r="AX264" s="526">
        <f t="shared" ref="AX264" si="491">AX263+AX262+AX256+AX248</f>
        <v>0</v>
      </c>
      <c r="AY264" s="526">
        <f t="shared" ref="AY264" si="492">AY263+AY262+AY256+AY248</f>
        <v>15</v>
      </c>
      <c r="AZ264" s="527">
        <f t="shared" si="384"/>
        <v>49</v>
      </c>
      <c r="BN264" s="450" t="s">
        <v>1204</v>
      </c>
      <c r="BP264" s="526">
        <f>BP263+BP262+BP256+BP248</f>
        <v>34</v>
      </c>
      <c r="BQ264" s="526">
        <f t="shared" ref="BQ264" si="493">BQ263+BQ262+BQ256+BQ248</f>
        <v>0</v>
      </c>
      <c r="BR264" s="526">
        <f t="shared" ref="BR264" si="494">BR263+BR262+BR256+BR248</f>
        <v>15</v>
      </c>
      <c r="BS264" s="527">
        <f t="shared" si="386"/>
        <v>49</v>
      </c>
      <c r="CG264" s="450" t="s">
        <v>1204</v>
      </c>
      <c r="CI264" s="526">
        <f>CI263+CI262+CI256+CI248</f>
        <v>0</v>
      </c>
      <c r="CJ264" s="526">
        <f t="shared" ref="CJ264" si="495">CJ263+CJ262+CJ256+CJ248</f>
        <v>0</v>
      </c>
      <c r="CK264" s="526">
        <f t="shared" ref="CK264" si="496">CK263+CK262+CK256+CK248</f>
        <v>0</v>
      </c>
      <c r="CL264" s="527">
        <f t="shared" si="388"/>
        <v>0</v>
      </c>
      <c r="CZ264" s="450" t="s">
        <v>1204</v>
      </c>
      <c r="DB264" s="526">
        <f>DB263+DB262+DB256+DB248</f>
        <v>0</v>
      </c>
      <c r="DC264" s="526">
        <f t="shared" ref="DC264" si="497">DC263+DC262+DC256+DC248</f>
        <v>0</v>
      </c>
      <c r="DD264" s="526">
        <f t="shared" ref="DD264" si="498">DD263+DD262+DD256+DD248</f>
        <v>0</v>
      </c>
      <c r="DE264" s="527">
        <f t="shared" si="390"/>
        <v>0</v>
      </c>
    </row>
    <row r="265" spans="5:109" ht="12.75" hidden="1" customHeight="1" x14ac:dyDescent="0.2"/>
    <row r="266" spans="5:109" ht="12.75" hidden="1" customHeight="1" x14ac:dyDescent="0.2"/>
    <row r="267" spans="5:109" hidden="1" x14ac:dyDescent="0.2"/>
    <row r="268" spans="5:109" ht="12.75" hidden="1" customHeight="1" x14ac:dyDescent="0.2">
      <c r="G268" s="450" t="s">
        <v>1258</v>
      </c>
      <c r="Z268" s="450"/>
      <c r="AS268" s="450"/>
      <c r="BL268" s="450"/>
      <c r="CE268" s="450"/>
      <c r="CX268" s="450"/>
    </row>
    <row r="269" spans="5:109" ht="12.75" hidden="1" customHeight="1" x14ac:dyDescent="0.2">
      <c r="G269" s="450" t="s">
        <v>1259</v>
      </c>
      <c r="Z269" s="450"/>
      <c r="AS269" s="450"/>
      <c r="BL269" s="450"/>
      <c r="CE269" s="450"/>
      <c r="CX269" s="450"/>
    </row>
    <row r="270" spans="5:109" hidden="1" x14ac:dyDescent="0.2"/>
    <row r="271" spans="5:109" hidden="1" x14ac:dyDescent="0.2"/>
    <row r="272" spans="5:109" hidden="1" x14ac:dyDescent="0.2"/>
  </sheetData>
  <sheetProtection algorithmName="SHA-512" hashValue="BMAcWE6jGTPw+JD6gRUV/ddd5m9xSqmNb01uhnGPDkuopbM12KWiFrWjF6IGuIVvhVGTRkd32tau9eUSJtJJTQ==" saltValue="6qXegcZnYCeoObaZbSXAMw==" spinCount="100000" sheet="1" objects="1" scenarios="1"/>
  <mergeCells count="2837">
    <mergeCell ref="F3:T3"/>
    <mergeCell ref="U2:W3"/>
    <mergeCell ref="F4:T4"/>
    <mergeCell ref="B14:E14"/>
    <mergeCell ref="AA2:AM2"/>
    <mergeCell ref="AA3:AM3"/>
    <mergeCell ref="AA4:AM4"/>
    <mergeCell ref="Y2:Z3"/>
    <mergeCell ref="Y4:Z4"/>
    <mergeCell ref="AN2:AP3"/>
    <mergeCell ref="BG2:BI3"/>
    <mergeCell ref="AT2:BF2"/>
    <mergeCell ref="AT3:BF3"/>
    <mergeCell ref="AT4:BF4"/>
    <mergeCell ref="AR2:AS3"/>
    <mergeCell ref="AR4:AS4"/>
    <mergeCell ref="B11:E11"/>
    <mergeCell ref="B7:D8"/>
    <mergeCell ref="E7:E8"/>
    <mergeCell ref="U4:W4"/>
    <mergeCell ref="B4:E4"/>
    <mergeCell ref="F2:T2"/>
    <mergeCell ref="BT168:CB168"/>
    <mergeCell ref="BK169:CB169"/>
    <mergeCell ref="BK170:BL170"/>
    <mergeCell ref="BU12:BW12"/>
    <mergeCell ref="BX12:BY12"/>
    <mergeCell ref="B231:E238"/>
    <mergeCell ref="F6:G6"/>
    <mergeCell ref="H6:W6"/>
    <mergeCell ref="BZ12:CB12"/>
    <mergeCell ref="BT228:CB228"/>
    <mergeCell ref="BK220:CB220"/>
    <mergeCell ref="B178:E178"/>
    <mergeCell ref="C12:D12"/>
    <mergeCell ref="CN12:CP12"/>
    <mergeCell ref="CQ12:CR12"/>
    <mergeCell ref="CS12:CU12"/>
    <mergeCell ref="DG12:DI12"/>
    <mergeCell ref="Y236:Z236"/>
    <mergeCell ref="AH236:AP236"/>
    <mergeCell ref="Y237:Z237"/>
    <mergeCell ref="AH237:AP237"/>
    <mergeCell ref="Y238:Z238"/>
    <mergeCell ref="AA238:AD238"/>
    <mergeCell ref="AH238:AP238"/>
    <mergeCell ref="Y229:Z229"/>
    <mergeCell ref="AA229:AD229"/>
    <mergeCell ref="AH229:AP229"/>
    <mergeCell ref="BK225:BL225"/>
    <mergeCell ref="BT225:CB225"/>
    <mergeCell ref="BK226:BL226"/>
    <mergeCell ref="BT226:CB226"/>
    <mergeCell ref="BK227:BL227"/>
    <mergeCell ref="DJ12:DK12"/>
    <mergeCell ref="DL12:DN12"/>
    <mergeCell ref="AA10:AP10"/>
    <mergeCell ref="AA8:AP8"/>
    <mergeCell ref="H8:W8"/>
    <mergeCell ref="H10:W10"/>
    <mergeCell ref="AT8:BI8"/>
    <mergeCell ref="AT10:BI10"/>
    <mergeCell ref="BM8:CB8"/>
    <mergeCell ref="BM10:CB10"/>
    <mergeCell ref="CF8:CU8"/>
    <mergeCell ref="CF10:CU10"/>
    <mergeCell ref="CY8:DN8"/>
    <mergeCell ref="CY10:DN10"/>
    <mergeCell ref="S12:T12"/>
    <mergeCell ref="P12:R12"/>
    <mergeCell ref="BK157:BL157"/>
    <mergeCell ref="BT157:CB157"/>
    <mergeCell ref="BK147:CB147"/>
    <mergeCell ref="BK148:BL148"/>
    <mergeCell ref="BT148:CB148"/>
    <mergeCell ref="BK149:BL149"/>
    <mergeCell ref="BT149:CB149"/>
    <mergeCell ref="BK150:BL150"/>
    <mergeCell ref="BT150:CB150"/>
    <mergeCell ref="BK151:BL151"/>
    <mergeCell ref="BT151:CB151"/>
    <mergeCell ref="BK135:BL135"/>
    <mergeCell ref="BT135:CB135"/>
    <mergeCell ref="BK146:BL146"/>
    <mergeCell ref="BM146:BP146"/>
    <mergeCell ref="BT146:CB146"/>
    <mergeCell ref="B240:E240"/>
    <mergeCell ref="B2:E3"/>
    <mergeCell ref="AR14:BI14"/>
    <mergeCell ref="Y14:AP14"/>
    <mergeCell ref="BK14:CB14"/>
    <mergeCell ref="CD14:CU14"/>
    <mergeCell ref="CW14:DN14"/>
    <mergeCell ref="AF12:AH12"/>
    <mergeCell ref="AY12:BA12"/>
    <mergeCell ref="BR12:BT12"/>
    <mergeCell ref="CK12:CM12"/>
    <mergeCell ref="DD12:DF12"/>
    <mergeCell ref="AI12:AK12"/>
    <mergeCell ref="AL12:AM12"/>
    <mergeCell ref="AN12:AP12"/>
    <mergeCell ref="BB12:BD12"/>
    <mergeCell ref="BE12:BF12"/>
    <mergeCell ref="BG12:BI12"/>
    <mergeCell ref="F14:W14"/>
    <mergeCell ref="M12:O12"/>
    <mergeCell ref="U12:W12"/>
    <mergeCell ref="BT216:CB216"/>
    <mergeCell ref="BK217:BL217"/>
    <mergeCell ref="BT217:CB217"/>
    <mergeCell ref="BK218:BL218"/>
    <mergeCell ref="BT218:CB218"/>
    <mergeCell ref="BK219:BL219"/>
    <mergeCell ref="BM219:BP219"/>
    <mergeCell ref="BT219:CB219"/>
    <mergeCell ref="BK224:BL224"/>
    <mergeCell ref="BT224:CB224"/>
    <mergeCell ref="BT227:CB227"/>
    <mergeCell ref="BP246:BS246"/>
    <mergeCell ref="BN249:BN255"/>
    <mergeCell ref="BN257:BN261"/>
    <mergeCell ref="CI246:CL246"/>
    <mergeCell ref="CG249:CG255"/>
    <mergeCell ref="CG257:CG261"/>
    <mergeCell ref="BK229:BL229"/>
    <mergeCell ref="BM229:BP229"/>
    <mergeCell ref="BT229:CB229"/>
    <mergeCell ref="BK230:BL230"/>
    <mergeCell ref="BM230:BP230"/>
    <mergeCell ref="BT230:CB230"/>
    <mergeCell ref="BK231:CB231"/>
    <mergeCell ref="BK232:BL232"/>
    <mergeCell ref="BT232:CB232"/>
    <mergeCell ref="AH240:AP240"/>
    <mergeCell ref="Y233:Z233"/>
    <mergeCell ref="AH233:AP233"/>
    <mergeCell ref="Y235:Z235"/>
    <mergeCell ref="AH235:AP235"/>
    <mergeCell ref="Y230:Z230"/>
    <mergeCell ref="AA230:AD230"/>
    <mergeCell ref="AH230:AP230"/>
    <mergeCell ref="Y231:AP231"/>
    <mergeCell ref="Y232:Z232"/>
    <mergeCell ref="AH232:AP232"/>
    <mergeCell ref="Y240:AB240"/>
    <mergeCell ref="AR240:AU240"/>
    <mergeCell ref="BK240:BN240"/>
    <mergeCell ref="DB246:DE246"/>
    <mergeCell ref="CZ249:CZ255"/>
    <mergeCell ref="CZ257:CZ261"/>
    <mergeCell ref="BT240:CB240"/>
    <mergeCell ref="BK233:BL233"/>
    <mergeCell ref="BT233:CB233"/>
    <mergeCell ref="BK235:BL235"/>
    <mergeCell ref="BT235:CB235"/>
    <mergeCell ref="BK236:BL236"/>
    <mergeCell ref="BT236:CB236"/>
    <mergeCell ref="BK237:BL237"/>
    <mergeCell ref="BT237:CB237"/>
    <mergeCell ref="BK238:BL238"/>
    <mergeCell ref="BM238:BP238"/>
    <mergeCell ref="BT238:CB238"/>
    <mergeCell ref="CD240:CE240"/>
    <mergeCell ref="CF240:CI240"/>
    <mergeCell ref="CM240:CU240"/>
    <mergeCell ref="CW240:CX240"/>
    <mergeCell ref="CY240:DB240"/>
    <mergeCell ref="A242:XFD242"/>
    <mergeCell ref="K246:N246"/>
    <mergeCell ref="I249:I255"/>
    <mergeCell ref="I257:I261"/>
    <mergeCell ref="AD246:AG246"/>
    <mergeCell ref="AB249:AB255"/>
    <mergeCell ref="AB257:AB261"/>
    <mergeCell ref="AW246:AZ246"/>
    <mergeCell ref="AU249:AU255"/>
    <mergeCell ref="AU257:AU261"/>
    <mergeCell ref="F235:G235"/>
    <mergeCell ref="O235:W235"/>
    <mergeCell ref="BK228:BL228"/>
    <mergeCell ref="BK212:BL212"/>
    <mergeCell ref="BT212:CB212"/>
    <mergeCell ref="BK213:BL213"/>
    <mergeCell ref="BT213:CB213"/>
    <mergeCell ref="BK214:BL214"/>
    <mergeCell ref="BT214:CB214"/>
    <mergeCell ref="BK215:BL215"/>
    <mergeCell ref="BT215:CB215"/>
    <mergeCell ref="BK207:BL207"/>
    <mergeCell ref="BT207:CB207"/>
    <mergeCell ref="BK208:BL208"/>
    <mergeCell ref="BT208:CB208"/>
    <mergeCell ref="BK209:BL209"/>
    <mergeCell ref="BM209:BP209"/>
    <mergeCell ref="BT209:CB209"/>
    <mergeCell ref="BK210:CB210"/>
    <mergeCell ref="BK211:BL211"/>
    <mergeCell ref="BT211:CB211"/>
    <mergeCell ref="BK221:BL221"/>
    <mergeCell ref="BT221:CB221"/>
    <mergeCell ref="BK222:BL222"/>
    <mergeCell ref="BT222:CB222"/>
    <mergeCell ref="BK223:BL223"/>
    <mergeCell ref="BT223:CB223"/>
    <mergeCell ref="BK216:BL216"/>
    <mergeCell ref="BK203:BL203"/>
    <mergeCell ref="BT203:CB203"/>
    <mergeCell ref="BK204:BL204"/>
    <mergeCell ref="BT204:CB204"/>
    <mergeCell ref="BK205:BL205"/>
    <mergeCell ref="BT205:CB205"/>
    <mergeCell ref="BK206:BL206"/>
    <mergeCell ref="BT206:CB206"/>
    <mergeCell ref="BK198:BL198"/>
    <mergeCell ref="BT198:CB198"/>
    <mergeCell ref="BK199:BL199"/>
    <mergeCell ref="BM199:BP199"/>
    <mergeCell ref="BT199:CB199"/>
    <mergeCell ref="BK200:CB200"/>
    <mergeCell ref="BK201:BL201"/>
    <mergeCell ref="BT201:CB201"/>
    <mergeCell ref="BK202:BL202"/>
    <mergeCell ref="BT202:CB202"/>
    <mergeCell ref="BK194:BL194"/>
    <mergeCell ref="BT194:CB194"/>
    <mergeCell ref="BK195:BL195"/>
    <mergeCell ref="BT195:CB195"/>
    <mergeCell ref="BK196:BL196"/>
    <mergeCell ref="BT196:CB196"/>
    <mergeCell ref="BK197:BL197"/>
    <mergeCell ref="BT197:CB197"/>
    <mergeCell ref="BK190:CB190"/>
    <mergeCell ref="BK191:BL191"/>
    <mergeCell ref="BT191:CB191"/>
    <mergeCell ref="BK192:BL192"/>
    <mergeCell ref="BT192:CB192"/>
    <mergeCell ref="BK193:BL193"/>
    <mergeCell ref="BT193:CB193"/>
    <mergeCell ref="BK184:BL184"/>
    <mergeCell ref="BT184:CB184"/>
    <mergeCell ref="BK185:BL185"/>
    <mergeCell ref="BT185:CB185"/>
    <mergeCell ref="BK186:BL186"/>
    <mergeCell ref="BT186:CB186"/>
    <mergeCell ref="BK187:BL187"/>
    <mergeCell ref="BT187:CB187"/>
    <mergeCell ref="BK188:BL188"/>
    <mergeCell ref="BT188:CB188"/>
    <mergeCell ref="BK180:CB180"/>
    <mergeCell ref="BK181:BL181"/>
    <mergeCell ref="BT181:CB181"/>
    <mergeCell ref="BK182:BL182"/>
    <mergeCell ref="BT182:CB182"/>
    <mergeCell ref="BK183:BL183"/>
    <mergeCell ref="BT183:CB183"/>
    <mergeCell ref="BK177:BL177"/>
    <mergeCell ref="BM177:BP177"/>
    <mergeCell ref="BT177:CB177"/>
    <mergeCell ref="BK178:BL178"/>
    <mergeCell ref="BM178:BP178"/>
    <mergeCell ref="BT178:CB178"/>
    <mergeCell ref="BK179:CB179"/>
    <mergeCell ref="BK189:BL189"/>
    <mergeCell ref="BM189:BP189"/>
    <mergeCell ref="BT189:CB189"/>
    <mergeCell ref="BK136:BL136"/>
    <mergeCell ref="BT136:CB136"/>
    <mergeCell ref="BK137:BL137"/>
    <mergeCell ref="BT137:CB137"/>
    <mergeCell ref="BK138:BL138"/>
    <mergeCell ref="BT138:CB138"/>
    <mergeCell ref="BK139:BL139"/>
    <mergeCell ref="BT139:CB139"/>
    <mergeCell ref="BK160:BL160"/>
    <mergeCell ref="BT160:CB160"/>
    <mergeCell ref="BK166:BL166"/>
    <mergeCell ref="BT166:CB166"/>
    <mergeCell ref="BK161:BL161"/>
    <mergeCell ref="BT161:CB161"/>
    <mergeCell ref="BK158:BL158"/>
    <mergeCell ref="BT158:CB158"/>
    <mergeCell ref="BK159:BL159"/>
    <mergeCell ref="BT159:CB159"/>
    <mergeCell ref="BK162:BL162"/>
    <mergeCell ref="BT162:CB162"/>
    <mergeCell ref="BK152:BL152"/>
    <mergeCell ref="BT152:CB152"/>
    <mergeCell ref="BK153:BL153"/>
    <mergeCell ref="BT153:CB153"/>
    <mergeCell ref="BK154:BL154"/>
    <mergeCell ref="BT154:CB154"/>
    <mergeCell ref="BK155:BL155"/>
    <mergeCell ref="BT155:CB155"/>
    <mergeCell ref="BK156:BL156"/>
    <mergeCell ref="BT156:CB156"/>
    <mergeCell ref="BK127:BL127"/>
    <mergeCell ref="BT127:CB127"/>
    <mergeCell ref="BK108:BL108"/>
    <mergeCell ref="BT108:CB108"/>
    <mergeCell ref="BK109:BL109"/>
    <mergeCell ref="BT109:CB109"/>
    <mergeCell ref="BK110:BL110"/>
    <mergeCell ref="BT110:CB110"/>
    <mergeCell ref="BK111:BL111"/>
    <mergeCell ref="BT111:CB111"/>
    <mergeCell ref="BK112:BL112"/>
    <mergeCell ref="BT112:CB112"/>
    <mergeCell ref="BK114:BL114"/>
    <mergeCell ref="BT114:CB114"/>
    <mergeCell ref="BK133:BL133"/>
    <mergeCell ref="BT133:CB133"/>
    <mergeCell ref="BK134:BL134"/>
    <mergeCell ref="BT134:CB134"/>
    <mergeCell ref="BK128:BL128"/>
    <mergeCell ref="BT128:CB128"/>
    <mergeCell ref="BK129:BL129"/>
    <mergeCell ref="BT129:CB129"/>
    <mergeCell ref="BK130:BL130"/>
    <mergeCell ref="BT130:CB130"/>
    <mergeCell ref="BK131:BL131"/>
    <mergeCell ref="BT131:CB131"/>
    <mergeCell ref="BK132:BL132"/>
    <mergeCell ref="BT132:CB132"/>
    <mergeCell ref="BK102:BL102"/>
    <mergeCell ref="BM102:BP102"/>
    <mergeCell ref="BT102:CB102"/>
    <mergeCell ref="BK93:BL93"/>
    <mergeCell ref="BT93:CB93"/>
    <mergeCell ref="BK113:BL113"/>
    <mergeCell ref="BT113:CB113"/>
    <mergeCell ref="BK94:BL94"/>
    <mergeCell ref="BT94:CB94"/>
    <mergeCell ref="BK95:BL95"/>
    <mergeCell ref="BT95:CB95"/>
    <mergeCell ref="BK124:BL124"/>
    <mergeCell ref="BM124:BP124"/>
    <mergeCell ref="BT124:CB124"/>
    <mergeCell ref="BK125:CB125"/>
    <mergeCell ref="BK126:BL126"/>
    <mergeCell ref="BT126:CB126"/>
    <mergeCell ref="BK84:BL84"/>
    <mergeCell ref="BT84:CB84"/>
    <mergeCell ref="BK85:BL85"/>
    <mergeCell ref="BT85:CB85"/>
    <mergeCell ref="BK86:BL86"/>
    <mergeCell ref="BT86:CB86"/>
    <mergeCell ref="BK87:BL87"/>
    <mergeCell ref="BT87:CB87"/>
    <mergeCell ref="BK88:BL88"/>
    <mergeCell ref="BT88:CB88"/>
    <mergeCell ref="BK69:BL69"/>
    <mergeCell ref="BT69:CB69"/>
    <mergeCell ref="BK80:BL80"/>
    <mergeCell ref="BM80:BP80"/>
    <mergeCell ref="BT80:CB80"/>
    <mergeCell ref="BK81:CB81"/>
    <mergeCell ref="BK82:BL82"/>
    <mergeCell ref="BT82:CB82"/>
    <mergeCell ref="BK83:BL83"/>
    <mergeCell ref="BT83:CB83"/>
    <mergeCell ref="BK72:BL72"/>
    <mergeCell ref="BT72:CB72"/>
    <mergeCell ref="BK73:BL73"/>
    <mergeCell ref="BT73:CB73"/>
    <mergeCell ref="BK75:BL75"/>
    <mergeCell ref="BT75:CB75"/>
    <mergeCell ref="BT52:CB52"/>
    <mergeCell ref="BT56:CB56"/>
    <mergeCell ref="BK57:BL57"/>
    <mergeCell ref="BT57:CB57"/>
    <mergeCell ref="BK64:BL64"/>
    <mergeCell ref="BT64:CB64"/>
    <mergeCell ref="BK65:BL65"/>
    <mergeCell ref="BT65:CB65"/>
    <mergeCell ref="BK66:BL66"/>
    <mergeCell ref="BT66:CB66"/>
    <mergeCell ref="BK67:BL67"/>
    <mergeCell ref="BT67:CB67"/>
    <mergeCell ref="BK68:BL68"/>
    <mergeCell ref="BT68:CB68"/>
    <mergeCell ref="BK59:CB59"/>
    <mergeCell ref="BK60:BL60"/>
    <mergeCell ref="BT60:CB60"/>
    <mergeCell ref="BK61:BL61"/>
    <mergeCell ref="BT61:CB61"/>
    <mergeCell ref="BK62:BL62"/>
    <mergeCell ref="BT62:CB62"/>
    <mergeCell ref="BK63:BL63"/>
    <mergeCell ref="BT63:CB63"/>
    <mergeCell ref="BK44:BL44"/>
    <mergeCell ref="BT44:CB44"/>
    <mergeCell ref="BK45:BL45"/>
    <mergeCell ref="BT45:CB45"/>
    <mergeCell ref="BK46:BL46"/>
    <mergeCell ref="BT46:CB46"/>
    <mergeCell ref="BK47:BL47"/>
    <mergeCell ref="BT47:CB47"/>
    <mergeCell ref="BK58:BL58"/>
    <mergeCell ref="BM58:BP58"/>
    <mergeCell ref="BT58:CB58"/>
    <mergeCell ref="BK39:BL39"/>
    <mergeCell ref="BT39:CB39"/>
    <mergeCell ref="BK40:BL40"/>
    <mergeCell ref="BT40:CB40"/>
    <mergeCell ref="BK41:BL41"/>
    <mergeCell ref="BT41:CB41"/>
    <mergeCell ref="BK42:BL42"/>
    <mergeCell ref="BT42:CB42"/>
    <mergeCell ref="BK43:BL43"/>
    <mergeCell ref="BT43:CB43"/>
    <mergeCell ref="BK48:BL48"/>
    <mergeCell ref="BT48:CB48"/>
    <mergeCell ref="BK49:BL49"/>
    <mergeCell ref="BT49:CB49"/>
    <mergeCell ref="BK55:BL55"/>
    <mergeCell ref="BT55:CB55"/>
    <mergeCell ref="BK50:BL50"/>
    <mergeCell ref="BT50:CB50"/>
    <mergeCell ref="BK51:BL51"/>
    <mergeCell ref="BT51:CB51"/>
    <mergeCell ref="BK52:BL52"/>
    <mergeCell ref="BT19:CB19"/>
    <mergeCell ref="BK20:BL20"/>
    <mergeCell ref="BT20:CB20"/>
    <mergeCell ref="BK21:BL21"/>
    <mergeCell ref="BT21:CB21"/>
    <mergeCell ref="BK22:BL22"/>
    <mergeCell ref="BT22:CB22"/>
    <mergeCell ref="BK23:BL23"/>
    <mergeCell ref="BK34:BL34"/>
    <mergeCell ref="BT34:CB34"/>
    <mergeCell ref="BK35:BL35"/>
    <mergeCell ref="BM35:BP35"/>
    <mergeCell ref="BT35:CB35"/>
    <mergeCell ref="BK36:CB36"/>
    <mergeCell ref="BK37:CB37"/>
    <mergeCell ref="BK38:BL38"/>
    <mergeCell ref="BT38:CB38"/>
    <mergeCell ref="BK29:BL29"/>
    <mergeCell ref="BT29:CB29"/>
    <mergeCell ref="BK30:BL30"/>
    <mergeCell ref="BT30:CB30"/>
    <mergeCell ref="BK31:BL31"/>
    <mergeCell ref="BT31:CB31"/>
    <mergeCell ref="BK32:BL32"/>
    <mergeCell ref="BT32:CB32"/>
    <mergeCell ref="BK33:BL33"/>
    <mergeCell ref="BT33:CB33"/>
    <mergeCell ref="BM23:CB23"/>
    <mergeCell ref="BA227:BI227"/>
    <mergeCell ref="AR228:AS228"/>
    <mergeCell ref="BA228:BI228"/>
    <mergeCell ref="BA240:BI240"/>
    <mergeCell ref="BK15:BL16"/>
    <mergeCell ref="BM15:BM16"/>
    <mergeCell ref="BN15:BO15"/>
    <mergeCell ref="BP15:BP16"/>
    <mergeCell ref="BQ15:BS15"/>
    <mergeCell ref="BT15:CB16"/>
    <mergeCell ref="BK17:CB17"/>
    <mergeCell ref="BK18:BL18"/>
    <mergeCell ref="BT18:CB18"/>
    <mergeCell ref="AR233:AS233"/>
    <mergeCell ref="BA233:BI233"/>
    <mergeCell ref="AR235:AS235"/>
    <mergeCell ref="BA235:BI235"/>
    <mergeCell ref="AR236:AS236"/>
    <mergeCell ref="BA236:BI236"/>
    <mergeCell ref="AR237:AS237"/>
    <mergeCell ref="BA237:BI237"/>
    <mergeCell ref="BK24:BL24"/>
    <mergeCell ref="BT24:CB24"/>
    <mergeCell ref="BK25:BL25"/>
    <mergeCell ref="BT25:CB25"/>
    <mergeCell ref="BK26:BL26"/>
    <mergeCell ref="BT26:CB26"/>
    <mergeCell ref="BK27:BL27"/>
    <mergeCell ref="BT27:CB27"/>
    <mergeCell ref="BK28:BL28"/>
    <mergeCell ref="BT28:CB28"/>
    <mergeCell ref="BK19:BL19"/>
    <mergeCell ref="AR222:AS222"/>
    <mergeCell ref="BA222:BI222"/>
    <mergeCell ref="AR223:AS223"/>
    <mergeCell ref="BA223:BI223"/>
    <mergeCell ref="AR216:AS216"/>
    <mergeCell ref="BA216:BI216"/>
    <mergeCell ref="AR217:AS217"/>
    <mergeCell ref="BA217:BI217"/>
    <mergeCell ref="AR218:AS218"/>
    <mergeCell ref="BA218:BI218"/>
    <mergeCell ref="AR219:AS219"/>
    <mergeCell ref="AT219:AW219"/>
    <mergeCell ref="BA219:BI219"/>
    <mergeCell ref="AR238:AS238"/>
    <mergeCell ref="AT238:AW238"/>
    <mergeCell ref="BA238:BI238"/>
    <mergeCell ref="AR229:AS229"/>
    <mergeCell ref="AT229:AW229"/>
    <mergeCell ref="BA229:BI229"/>
    <mergeCell ref="AR230:AS230"/>
    <mergeCell ref="AT230:AW230"/>
    <mergeCell ref="BA230:BI230"/>
    <mergeCell ref="AR231:BI231"/>
    <mergeCell ref="AR232:AS232"/>
    <mergeCell ref="BA232:BI232"/>
    <mergeCell ref="AR224:AS224"/>
    <mergeCell ref="BA224:BI224"/>
    <mergeCell ref="AR225:AS225"/>
    <mergeCell ref="BA225:BI225"/>
    <mergeCell ref="AR226:AS226"/>
    <mergeCell ref="BA226:BI226"/>
    <mergeCell ref="AR227:AS227"/>
    <mergeCell ref="AR214:AS214"/>
    <mergeCell ref="BA214:BI214"/>
    <mergeCell ref="AR215:AS215"/>
    <mergeCell ref="BA215:BI215"/>
    <mergeCell ref="AR207:AS207"/>
    <mergeCell ref="BA207:BI207"/>
    <mergeCell ref="AR208:AS208"/>
    <mergeCell ref="BA208:BI208"/>
    <mergeCell ref="AR209:AS209"/>
    <mergeCell ref="AT209:AW209"/>
    <mergeCell ref="BA209:BI209"/>
    <mergeCell ref="AR210:BI210"/>
    <mergeCell ref="AR211:AS211"/>
    <mergeCell ref="BA211:BI211"/>
    <mergeCell ref="AR220:BI220"/>
    <mergeCell ref="AR221:AS221"/>
    <mergeCell ref="BA221:BI221"/>
    <mergeCell ref="AR205:AS205"/>
    <mergeCell ref="BA205:BI205"/>
    <mergeCell ref="AR206:AS206"/>
    <mergeCell ref="BA206:BI206"/>
    <mergeCell ref="AR198:AS198"/>
    <mergeCell ref="BA198:BI198"/>
    <mergeCell ref="AR199:AS199"/>
    <mergeCell ref="AT199:AW199"/>
    <mergeCell ref="BA199:BI199"/>
    <mergeCell ref="AR200:BI200"/>
    <mergeCell ref="AR201:AS201"/>
    <mergeCell ref="BA201:BI201"/>
    <mergeCell ref="AR202:AS202"/>
    <mergeCell ref="BA202:BI202"/>
    <mergeCell ref="AR212:AS212"/>
    <mergeCell ref="BA212:BI212"/>
    <mergeCell ref="AR213:AS213"/>
    <mergeCell ref="BA213:BI213"/>
    <mergeCell ref="AR196:AS196"/>
    <mergeCell ref="BA196:BI196"/>
    <mergeCell ref="AR197:AS197"/>
    <mergeCell ref="BA197:BI197"/>
    <mergeCell ref="AR189:AS189"/>
    <mergeCell ref="AT189:AW189"/>
    <mergeCell ref="BA189:BI189"/>
    <mergeCell ref="AR190:BI190"/>
    <mergeCell ref="AR191:AS191"/>
    <mergeCell ref="BA191:BI191"/>
    <mergeCell ref="AR192:AS192"/>
    <mergeCell ref="BA192:BI192"/>
    <mergeCell ref="AR193:AS193"/>
    <mergeCell ref="BA193:BI193"/>
    <mergeCell ref="AR203:AS203"/>
    <mergeCell ref="BA203:BI203"/>
    <mergeCell ref="AR204:AS204"/>
    <mergeCell ref="BA204:BI204"/>
    <mergeCell ref="AR186:AS186"/>
    <mergeCell ref="BA186:BI186"/>
    <mergeCell ref="AR187:AS187"/>
    <mergeCell ref="BA187:BI187"/>
    <mergeCell ref="AR188:AS188"/>
    <mergeCell ref="BA188:BI188"/>
    <mergeCell ref="AR180:BI180"/>
    <mergeCell ref="AR181:AS181"/>
    <mergeCell ref="BA181:BI181"/>
    <mergeCell ref="AR182:AS182"/>
    <mergeCell ref="BA182:BI182"/>
    <mergeCell ref="AR183:AS183"/>
    <mergeCell ref="BA183:BI183"/>
    <mergeCell ref="AR194:AS194"/>
    <mergeCell ref="BA194:BI194"/>
    <mergeCell ref="AR195:AS195"/>
    <mergeCell ref="BA195:BI195"/>
    <mergeCell ref="AR178:AS178"/>
    <mergeCell ref="AT178:AW178"/>
    <mergeCell ref="BA178:BI178"/>
    <mergeCell ref="AR179:BI179"/>
    <mergeCell ref="AR172:AS172"/>
    <mergeCell ref="BA172:BI172"/>
    <mergeCell ref="AR173:AS173"/>
    <mergeCell ref="BA173:BI173"/>
    <mergeCell ref="AR174:AS174"/>
    <mergeCell ref="BA174:BI174"/>
    <mergeCell ref="AR175:AS175"/>
    <mergeCell ref="BA175:BI175"/>
    <mergeCell ref="AR176:AS176"/>
    <mergeCell ref="BA176:BI176"/>
    <mergeCell ref="AR184:AS184"/>
    <mergeCell ref="BA184:BI184"/>
    <mergeCell ref="AR185:AS185"/>
    <mergeCell ref="BA185:BI185"/>
    <mergeCell ref="AR157:AS157"/>
    <mergeCell ref="BA157:BI157"/>
    <mergeCell ref="AR168:AS168"/>
    <mergeCell ref="AT168:AW168"/>
    <mergeCell ref="BA168:BI168"/>
    <mergeCell ref="AR169:BI169"/>
    <mergeCell ref="AR170:AS170"/>
    <mergeCell ref="BA170:BI170"/>
    <mergeCell ref="AR171:AS171"/>
    <mergeCell ref="BA171:BI171"/>
    <mergeCell ref="AR152:AS152"/>
    <mergeCell ref="BA152:BI152"/>
    <mergeCell ref="AR153:AS153"/>
    <mergeCell ref="BA153:BI153"/>
    <mergeCell ref="AR154:AS154"/>
    <mergeCell ref="BA154:BI154"/>
    <mergeCell ref="AR155:AS155"/>
    <mergeCell ref="BA155:BI155"/>
    <mergeCell ref="AR156:AS156"/>
    <mergeCell ref="BA156:BI156"/>
    <mergeCell ref="AR160:AS160"/>
    <mergeCell ref="BA160:BI160"/>
    <mergeCell ref="AR166:AS166"/>
    <mergeCell ref="BA166:BI166"/>
    <mergeCell ref="AR161:AS161"/>
    <mergeCell ref="BA161:BI161"/>
    <mergeCell ref="AR158:AS158"/>
    <mergeCell ref="BA158:BI158"/>
    <mergeCell ref="AR159:AS159"/>
    <mergeCell ref="BA159:BI159"/>
    <mergeCell ref="AR162:AS162"/>
    <mergeCell ref="BA162:BI162"/>
    <mergeCell ref="AR147:BI147"/>
    <mergeCell ref="AR148:AS148"/>
    <mergeCell ref="BA148:BI148"/>
    <mergeCell ref="AR149:AS149"/>
    <mergeCell ref="BA149:BI149"/>
    <mergeCell ref="AR150:AS150"/>
    <mergeCell ref="BA150:BI150"/>
    <mergeCell ref="AR151:AS151"/>
    <mergeCell ref="BA151:BI151"/>
    <mergeCell ref="AR133:AS133"/>
    <mergeCell ref="BA133:BI133"/>
    <mergeCell ref="AR134:AS134"/>
    <mergeCell ref="BA134:BI134"/>
    <mergeCell ref="AR135:AS135"/>
    <mergeCell ref="BA135:BI135"/>
    <mergeCell ref="AR146:AS146"/>
    <mergeCell ref="AT146:AW146"/>
    <mergeCell ref="BA146:BI146"/>
    <mergeCell ref="AR136:AS136"/>
    <mergeCell ref="BA136:BI136"/>
    <mergeCell ref="AR137:AS137"/>
    <mergeCell ref="BA137:BI137"/>
    <mergeCell ref="AR138:AS138"/>
    <mergeCell ref="BA138:BI138"/>
    <mergeCell ref="AR139:AS139"/>
    <mergeCell ref="BA139:BI139"/>
    <mergeCell ref="AR128:AS128"/>
    <mergeCell ref="BA128:BI128"/>
    <mergeCell ref="AR129:AS129"/>
    <mergeCell ref="BA129:BI129"/>
    <mergeCell ref="AR130:AS130"/>
    <mergeCell ref="BA130:BI130"/>
    <mergeCell ref="AR131:AS131"/>
    <mergeCell ref="BA131:BI131"/>
    <mergeCell ref="AR132:AS132"/>
    <mergeCell ref="BA132:BI132"/>
    <mergeCell ref="AR113:AS113"/>
    <mergeCell ref="BA113:BI113"/>
    <mergeCell ref="AR124:AS124"/>
    <mergeCell ref="AT124:AW124"/>
    <mergeCell ref="BA124:BI124"/>
    <mergeCell ref="AR125:BI125"/>
    <mergeCell ref="AR126:AS126"/>
    <mergeCell ref="BA126:BI126"/>
    <mergeCell ref="AR127:AS127"/>
    <mergeCell ref="BA127:BI127"/>
    <mergeCell ref="AR114:AS114"/>
    <mergeCell ref="BA114:BI114"/>
    <mergeCell ref="BA84:BI84"/>
    <mergeCell ref="AR85:AS85"/>
    <mergeCell ref="BA85:BI85"/>
    <mergeCell ref="AR86:AS86"/>
    <mergeCell ref="BA86:BI86"/>
    <mergeCell ref="AR87:AS87"/>
    <mergeCell ref="BA87:BI87"/>
    <mergeCell ref="AR88:AS88"/>
    <mergeCell ref="BA88:BI88"/>
    <mergeCell ref="AR108:AS108"/>
    <mergeCell ref="BA108:BI108"/>
    <mergeCell ref="AR109:AS109"/>
    <mergeCell ref="BA109:BI109"/>
    <mergeCell ref="AR93:AS93"/>
    <mergeCell ref="BA93:BI93"/>
    <mergeCell ref="AR110:AS110"/>
    <mergeCell ref="BA110:BI110"/>
    <mergeCell ref="AR103:BI103"/>
    <mergeCell ref="AR104:AS104"/>
    <mergeCell ref="BA104:BI104"/>
    <mergeCell ref="AR105:AS105"/>
    <mergeCell ref="BA105:BI105"/>
    <mergeCell ref="AR106:AS106"/>
    <mergeCell ref="BA106:BI106"/>
    <mergeCell ref="AR107:AS107"/>
    <mergeCell ref="BA107:BI107"/>
    <mergeCell ref="AR94:AS94"/>
    <mergeCell ref="BA94:BI94"/>
    <mergeCell ref="AR84:AS84"/>
    <mergeCell ref="AR95:AS95"/>
    <mergeCell ref="BA95:BI95"/>
    <mergeCell ref="AR96:AS96"/>
    <mergeCell ref="AR69:AS69"/>
    <mergeCell ref="BA69:BI69"/>
    <mergeCell ref="AR80:AS80"/>
    <mergeCell ref="AT80:AW80"/>
    <mergeCell ref="BA80:BI80"/>
    <mergeCell ref="AR81:BI81"/>
    <mergeCell ref="AR82:AS82"/>
    <mergeCell ref="BA82:BI82"/>
    <mergeCell ref="AR83:AS83"/>
    <mergeCell ref="BA83:BI83"/>
    <mergeCell ref="AR64:AS64"/>
    <mergeCell ref="BA64:BI64"/>
    <mergeCell ref="AR65:AS65"/>
    <mergeCell ref="BA65:BI65"/>
    <mergeCell ref="AR66:AS66"/>
    <mergeCell ref="BA66:BI66"/>
    <mergeCell ref="AR67:AS67"/>
    <mergeCell ref="BA67:BI67"/>
    <mergeCell ref="AR68:AS68"/>
    <mergeCell ref="BA68:BI68"/>
    <mergeCell ref="AR75:AS75"/>
    <mergeCell ref="BA75:BI75"/>
    <mergeCell ref="AR59:BI59"/>
    <mergeCell ref="AR60:AS60"/>
    <mergeCell ref="BA60:BI60"/>
    <mergeCell ref="AR61:AS61"/>
    <mergeCell ref="BA61:BI61"/>
    <mergeCell ref="AR62:AS62"/>
    <mergeCell ref="BA62:BI62"/>
    <mergeCell ref="AR63:AS63"/>
    <mergeCell ref="BA63:BI63"/>
    <mergeCell ref="AR44:AS44"/>
    <mergeCell ref="BA44:BI44"/>
    <mergeCell ref="AR45:AS45"/>
    <mergeCell ref="BA45:BI45"/>
    <mergeCell ref="AR46:AS46"/>
    <mergeCell ref="BA46:BI46"/>
    <mergeCell ref="AR47:AS47"/>
    <mergeCell ref="BA47:BI47"/>
    <mergeCell ref="AR58:AS58"/>
    <mergeCell ref="AT58:AW58"/>
    <mergeCell ref="BA58:BI58"/>
    <mergeCell ref="AR48:AS48"/>
    <mergeCell ref="BA48:BI48"/>
    <mergeCell ref="AR49:AS49"/>
    <mergeCell ref="BA49:BI49"/>
    <mergeCell ref="AR55:AS55"/>
    <mergeCell ref="BA55:BI55"/>
    <mergeCell ref="AR50:AS50"/>
    <mergeCell ref="BA50:BI50"/>
    <mergeCell ref="AR51:AS51"/>
    <mergeCell ref="BA51:BI51"/>
    <mergeCell ref="AR52:AS52"/>
    <mergeCell ref="BA52:BI52"/>
    <mergeCell ref="AR39:AS39"/>
    <mergeCell ref="BA39:BI39"/>
    <mergeCell ref="AR40:AS40"/>
    <mergeCell ref="BA40:BI40"/>
    <mergeCell ref="AR41:AS41"/>
    <mergeCell ref="BA41:BI41"/>
    <mergeCell ref="AR42:AS42"/>
    <mergeCell ref="BA42:BI42"/>
    <mergeCell ref="AR43:AS43"/>
    <mergeCell ref="BA43:BI43"/>
    <mergeCell ref="AR34:AS34"/>
    <mergeCell ref="BA34:BI34"/>
    <mergeCell ref="AR35:AS35"/>
    <mergeCell ref="AT35:AW35"/>
    <mergeCell ref="BA35:BI35"/>
    <mergeCell ref="AR36:BI36"/>
    <mergeCell ref="AR37:BI37"/>
    <mergeCell ref="AR38:AS38"/>
    <mergeCell ref="BA38:BI38"/>
    <mergeCell ref="AR29:AS29"/>
    <mergeCell ref="BA29:BI29"/>
    <mergeCell ref="AR30:AS30"/>
    <mergeCell ref="BA30:BI30"/>
    <mergeCell ref="AR31:AS31"/>
    <mergeCell ref="BA31:BI31"/>
    <mergeCell ref="AR32:AS32"/>
    <mergeCell ref="BA32:BI32"/>
    <mergeCell ref="AR33:AS33"/>
    <mergeCell ref="BA33:BI33"/>
    <mergeCell ref="AR24:AS24"/>
    <mergeCell ref="BA24:BI24"/>
    <mergeCell ref="AR25:AS25"/>
    <mergeCell ref="BA25:BI25"/>
    <mergeCell ref="AR26:AS26"/>
    <mergeCell ref="BA26:BI26"/>
    <mergeCell ref="AR27:AS27"/>
    <mergeCell ref="BA27:BI27"/>
    <mergeCell ref="AR28:AS28"/>
    <mergeCell ref="BA28:BI28"/>
    <mergeCell ref="AR19:AS19"/>
    <mergeCell ref="BA19:BI19"/>
    <mergeCell ref="AR20:AS20"/>
    <mergeCell ref="BA20:BI20"/>
    <mergeCell ref="AR21:AS21"/>
    <mergeCell ref="BA21:BI21"/>
    <mergeCell ref="AR22:AS22"/>
    <mergeCell ref="BA22:BI22"/>
    <mergeCell ref="AR23:AS23"/>
    <mergeCell ref="AR15:AS16"/>
    <mergeCell ref="AT15:AT16"/>
    <mergeCell ref="AU15:AV15"/>
    <mergeCell ref="AW15:AW16"/>
    <mergeCell ref="AX15:AZ15"/>
    <mergeCell ref="BA15:BI16"/>
    <mergeCell ref="AR17:BI17"/>
    <mergeCell ref="AR18:AS18"/>
    <mergeCell ref="BA18:BI18"/>
    <mergeCell ref="AT23:BI23"/>
    <mergeCell ref="Y224:Z224"/>
    <mergeCell ref="AH224:AP224"/>
    <mergeCell ref="Y225:Z225"/>
    <mergeCell ref="AH225:AP225"/>
    <mergeCell ref="Y226:Z226"/>
    <mergeCell ref="AH226:AP226"/>
    <mergeCell ref="Y227:Z227"/>
    <mergeCell ref="AH227:AP227"/>
    <mergeCell ref="Y228:Z228"/>
    <mergeCell ref="AH228:AP228"/>
    <mergeCell ref="Y220:AP220"/>
    <mergeCell ref="Y221:Z221"/>
    <mergeCell ref="AH221:AP221"/>
    <mergeCell ref="Y222:Z222"/>
    <mergeCell ref="AH222:AP222"/>
    <mergeCell ref="Y223:Z223"/>
    <mergeCell ref="AH223:AP223"/>
    <mergeCell ref="Y216:Z216"/>
    <mergeCell ref="AH216:AP216"/>
    <mergeCell ref="Y217:Z217"/>
    <mergeCell ref="AH217:AP217"/>
    <mergeCell ref="Y218:Z218"/>
    <mergeCell ref="AH218:AP218"/>
    <mergeCell ref="Y219:Z219"/>
    <mergeCell ref="AA219:AD219"/>
    <mergeCell ref="AH219:AP219"/>
    <mergeCell ref="Y212:Z212"/>
    <mergeCell ref="AH212:AP212"/>
    <mergeCell ref="Y213:Z213"/>
    <mergeCell ref="AH213:AP213"/>
    <mergeCell ref="Y214:Z214"/>
    <mergeCell ref="AH214:AP214"/>
    <mergeCell ref="Y215:Z215"/>
    <mergeCell ref="AH215:AP215"/>
    <mergeCell ref="Y207:Z207"/>
    <mergeCell ref="AH207:AP207"/>
    <mergeCell ref="Y208:Z208"/>
    <mergeCell ref="AH208:AP208"/>
    <mergeCell ref="Y209:Z209"/>
    <mergeCell ref="AA209:AD209"/>
    <mergeCell ref="AH209:AP209"/>
    <mergeCell ref="Y210:AP210"/>
    <mergeCell ref="Y211:Z211"/>
    <mergeCell ref="AH211:AP211"/>
    <mergeCell ref="Y203:Z203"/>
    <mergeCell ref="AH203:AP203"/>
    <mergeCell ref="Y204:Z204"/>
    <mergeCell ref="AH204:AP204"/>
    <mergeCell ref="Y205:Z205"/>
    <mergeCell ref="AH205:AP205"/>
    <mergeCell ref="Y206:Z206"/>
    <mergeCell ref="AH206:AP206"/>
    <mergeCell ref="Y198:Z198"/>
    <mergeCell ref="AH198:AP198"/>
    <mergeCell ref="Y199:Z199"/>
    <mergeCell ref="AA199:AD199"/>
    <mergeCell ref="AH199:AP199"/>
    <mergeCell ref="Y200:AP200"/>
    <mergeCell ref="Y201:Z201"/>
    <mergeCell ref="AH201:AP201"/>
    <mergeCell ref="Y202:Z202"/>
    <mergeCell ref="AH202:AP202"/>
    <mergeCell ref="Y194:Z194"/>
    <mergeCell ref="AH194:AP194"/>
    <mergeCell ref="Y195:Z195"/>
    <mergeCell ref="AH195:AP195"/>
    <mergeCell ref="Y196:Z196"/>
    <mergeCell ref="AH196:AP196"/>
    <mergeCell ref="Y197:Z197"/>
    <mergeCell ref="AH197:AP197"/>
    <mergeCell ref="Y190:AP190"/>
    <mergeCell ref="Y191:Z191"/>
    <mergeCell ref="AH191:AP191"/>
    <mergeCell ref="Y192:Z192"/>
    <mergeCell ref="AH192:AP192"/>
    <mergeCell ref="Y193:Z193"/>
    <mergeCell ref="AH193:AP193"/>
    <mergeCell ref="Y184:Z184"/>
    <mergeCell ref="AH184:AP184"/>
    <mergeCell ref="Y185:Z185"/>
    <mergeCell ref="AH185:AP185"/>
    <mergeCell ref="Y186:Z186"/>
    <mergeCell ref="AH186:AP186"/>
    <mergeCell ref="Y187:Z187"/>
    <mergeCell ref="AH187:AP187"/>
    <mergeCell ref="Y188:Z188"/>
    <mergeCell ref="AH188:AP188"/>
    <mergeCell ref="Y180:AP180"/>
    <mergeCell ref="Y181:Z181"/>
    <mergeCell ref="AH181:AP181"/>
    <mergeCell ref="Y182:Z182"/>
    <mergeCell ref="AH182:AP182"/>
    <mergeCell ref="Y183:Z183"/>
    <mergeCell ref="AH183:AP183"/>
    <mergeCell ref="Y177:Z177"/>
    <mergeCell ref="AA177:AD177"/>
    <mergeCell ref="AH177:AP177"/>
    <mergeCell ref="Y178:Z178"/>
    <mergeCell ref="AA178:AD178"/>
    <mergeCell ref="AH178:AP178"/>
    <mergeCell ref="Y179:AP179"/>
    <mergeCell ref="Y189:Z189"/>
    <mergeCell ref="AA189:AD189"/>
    <mergeCell ref="AH189:AP189"/>
    <mergeCell ref="Y158:Z158"/>
    <mergeCell ref="AH158:AP158"/>
    <mergeCell ref="Y159:Z159"/>
    <mergeCell ref="AH159:AP159"/>
    <mergeCell ref="Y162:Z162"/>
    <mergeCell ref="AH162:AP162"/>
    <mergeCell ref="Y163:Z163"/>
    <mergeCell ref="AH163:AP163"/>
    <mergeCell ref="Y173:Z173"/>
    <mergeCell ref="AH173:AP173"/>
    <mergeCell ref="Y174:Z174"/>
    <mergeCell ref="AH174:AP174"/>
    <mergeCell ref="Y175:Z175"/>
    <mergeCell ref="AH175:AP175"/>
    <mergeCell ref="Y176:Z176"/>
    <mergeCell ref="AH176:AP176"/>
    <mergeCell ref="Y157:Z157"/>
    <mergeCell ref="AH157:AP157"/>
    <mergeCell ref="Y168:Z168"/>
    <mergeCell ref="AA168:AD168"/>
    <mergeCell ref="AH168:AP168"/>
    <mergeCell ref="Y169:AP169"/>
    <mergeCell ref="Y170:Z170"/>
    <mergeCell ref="AH170:AP170"/>
    <mergeCell ref="Y171:Z171"/>
    <mergeCell ref="AH171:AP171"/>
    <mergeCell ref="Y160:Z160"/>
    <mergeCell ref="AH160:AP160"/>
    <mergeCell ref="Y161:Z161"/>
    <mergeCell ref="AH161:AP161"/>
    <mergeCell ref="Y153:Z153"/>
    <mergeCell ref="AH153:AP153"/>
    <mergeCell ref="Y136:Z136"/>
    <mergeCell ref="AH136:AP136"/>
    <mergeCell ref="Y137:Z137"/>
    <mergeCell ref="AH137:AP137"/>
    <mergeCell ref="Y138:Z138"/>
    <mergeCell ref="AH138:AP138"/>
    <mergeCell ref="Y139:Z139"/>
    <mergeCell ref="AH139:AP139"/>
    <mergeCell ref="Y152:Z152"/>
    <mergeCell ref="AH152:AP152"/>
    <mergeCell ref="Y154:Z154"/>
    <mergeCell ref="AH154:AP154"/>
    <mergeCell ref="Y155:Z155"/>
    <mergeCell ref="AH155:AP155"/>
    <mergeCell ref="Y156:Z156"/>
    <mergeCell ref="AH156:AP156"/>
    <mergeCell ref="Y147:AP147"/>
    <mergeCell ref="Y148:Z148"/>
    <mergeCell ref="AH148:AP148"/>
    <mergeCell ref="Y149:Z149"/>
    <mergeCell ref="AH149:AP149"/>
    <mergeCell ref="Y150:Z150"/>
    <mergeCell ref="AH150:AP150"/>
    <mergeCell ref="Y151:Z151"/>
    <mergeCell ref="AH151:AP151"/>
    <mergeCell ref="Y134:Z134"/>
    <mergeCell ref="AH134:AP134"/>
    <mergeCell ref="Y114:Z114"/>
    <mergeCell ref="AH114:AP114"/>
    <mergeCell ref="Y135:Z135"/>
    <mergeCell ref="AH135:AP135"/>
    <mergeCell ref="Y146:Z146"/>
    <mergeCell ref="AA146:AD146"/>
    <mergeCell ref="AH146:AP146"/>
    <mergeCell ref="Y128:Z128"/>
    <mergeCell ref="AH128:AP128"/>
    <mergeCell ref="Y129:Z129"/>
    <mergeCell ref="AH129:AP129"/>
    <mergeCell ref="Y130:Z130"/>
    <mergeCell ref="AH130:AP130"/>
    <mergeCell ref="Y131:Z131"/>
    <mergeCell ref="AH131:AP131"/>
    <mergeCell ref="Y132:Z132"/>
    <mergeCell ref="AH132:AP132"/>
    <mergeCell ref="Y99:Z99"/>
    <mergeCell ref="AH99:AP99"/>
    <mergeCell ref="Y126:Z126"/>
    <mergeCell ref="AH126:AP126"/>
    <mergeCell ref="Y127:Z127"/>
    <mergeCell ref="AH127:AP127"/>
    <mergeCell ref="Y108:Z108"/>
    <mergeCell ref="AH108:AP108"/>
    <mergeCell ref="Y109:Z109"/>
    <mergeCell ref="AH109:AP109"/>
    <mergeCell ref="Y110:Z110"/>
    <mergeCell ref="AH110:AP110"/>
    <mergeCell ref="Y111:Z111"/>
    <mergeCell ref="AH111:AP111"/>
    <mergeCell ref="Y112:Z112"/>
    <mergeCell ref="AH112:AP112"/>
    <mergeCell ref="Y133:Z133"/>
    <mergeCell ref="AH133:AP133"/>
    <mergeCell ref="Y62:Z62"/>
    <mergeCell ref="AH62:AP62"/>
    <mergeCell ref="Y63:Z63"/>
    <mergeCell ref="AH63:AP63"/>
    <mergeCell ref="Y69:Z69"/>
    <mergeCell ref="AH69:AP69"/>
    <mergeCell ref="Y80:Z80"/>
    <mergeCell ref="AA80:AD80"/>
    <mergeCell ref="AH80:AP80"/>
    <mergeCell ref="AH75:AP75"/>
    <mergeCell ref="Y81:AP81"/>
    <mergeCell ref="Y82:Z82"/>
    <mergeCell ref="AH82:AP82"/>
    <mergeCell ref="Y83:Z83"/>
    <mergeCell ref="AH83:AP83"/>
    <mergeCell ref="Y103:AP103"/>
    <mergeCell ref="Y88:Z88"/>
    <mergeCell ref="AH88:AP88"/>
    <mergeCell ref="Y93:Z93"/>
    <mergeCell ref="AH93:AP93"/>
    <mergeCell ref="Y89:Z89"/>
    <mergeCell ref="AH89:AP89"/>
    <mergeCell ref="Y90:Z90"/>
    <mergeCell ref="AH90:AP90"/>
    <mergeCell ref="Y91:Z91"/>
    <mergeCell ref="AH91:AP91"/>
    <mergeCell ref="Y102:Z102"/>
    <mergeCell ref="AA102:AD102"/>
    <mergeCell ref="AH102:AP102"/>
    <mergeCell ref="Y94:Z94"/>
    <mergeCell ref="AH94:AP94"/>
    <mergeCell ref="Y95:Z95"/>
    <mergeCell ref="Y46:Z46"/>
    <mergeCell ref="AH46:AP46"/>
    <mergeCell ref="Y47:Z47"/>
    <mergeCell ref="AH47:AP47"/>
    <mergeCell ref="Y58:Z58"/>
    <mergeCell ref="AA58:AD58"/>
    <mergeCell ref="AH58:AP58"/>
    <mergeCell ref="Y39:Z39"/>
    <mergeCell ref="AH39:AP39"/>
    <mergeCell ref="Y40:Z40"/>
    <mergeCell ref="AH40:AP40"/>
    <mergeCell ref="Y41:Z41"/>
    <mergeCell ref="AH41:AP41"/>
    <mergeCell ref="Y42:Z42"/>
    <mergeCell ref="AH42:AP42"/>
    <mergeCell ref="Y43:Z43"/>
    <mergeCell ref="AH43:AP43"/>
    <mergeCell ref="Y48:Z48"/>
    <mergeCell ref="AH48:AP48"/>
    <mergeCell ref="Y49:Z49"/>
    <mergeCell ref="AH49:AP49"/>
    <mergeCell ref="Y55:Z55"/>
    <mergeCell ref="AH55:AP55"/>
    <mergeCell ref="Y50:Z50"/>
    <mergeCell ref="AH50:AP50"/>
    <mergeCell ref="Y51:Z51"/>
    <mergeCell ref="AH51:AP51"/>
    <mergeCell ref="Y52:Z52"/>
    <mergeCell ref="AH52:AP52"/>
    <mergeCell ref="Y56:Z56"/>
    <mergeCell ref="AH56:AP56"/>
    <mergeCell ref="Y53:Z53"/>
    <mergeCell ref="Y37:AP37"/>
    <mergeCell ref="Y38:Z38"/>
    <mergeCell ref="AH38:AP38"/>
    <mergeCell ref="Y29:Z29"/>
    <mergeCell ref="AH29:AP29"/>
    <mergeCell ref="Y30:Z30"/>
    <mergeCell ref="AH30:AP30"/>
    <mergeCell ref="Y31:Z31"/>
    <mergeCell ref="AH31:AP31"/>
    <mergeCell ref="Y32:Z32"/>
    <mergeCell ref="AH32:AP32"/>
    <mergeCell ref="Y33:Z33"/>
    <mergeCell ref="AH33:AP33"/>
    <mergeCell ref="Y44:Z44"/>
    <mergeCell ref="AH44:AP44"/>
    <mergeCell ref="Y45:Z45"/>
    <mergeCell ref="AH45:AP45"/>
    <mergeCell ref="Y28:Z28"/>
    <mergeCell ref="AH28:AP28"/>
    <mergeCell ref="Y19:Z19"/>
    <mergeCell ref="AH19:AP19"/>
    <mergeCell ref="Y20:Z20"/>
    <mergeCell ref="AH20:AP20"/>
    <mergeCell ref="Y21:Z21"/>
    <mergeCell ref="AH21:AP21"/>
    <mergeCell ref="Y22:Z22"/>
    <mergeCell ref="AH22:AP22"/>
    <mergeCell ref="Y23:Z23"/>
    <mergeCell ref="Y34:Z34"/>
    <mergeCell ref="AH34:AP34"/>
    <mergeCell ref="Y35:Z35"/>
    <mergeCell ref="AA35:AD35"/>
    <mergeCell ref="AH35:AP35"/>
    <mergeCell ref="Y36:AP36"/>
    <mergeCell ref="Y15:Z16"/>
    <mergeCell ref="AA15:AA16"/>
    <mergeCell ref="AB15:AC15"/>
    <mergeCell ref="AD15:AD16"/>
    <mergeCell ref="AE15:AG15"/>
    <mergeCell ref="AH15:AP16"/>
    <mergeCell ref="Y17:AP17"/>
    <mergeCell ref="Y18:Z18"/>
    <mergeCell ref="AH18:AP18"/>
    <mergeCell ref="Y24:Z24"/>
    <mergeCell ref="AH24:AP24"/>
    <mergeCell ref="Y25:Z25"/>
    <mergeCell ref="AH25:AP25"/>
    <mergeCell ref="Y26:Z26"/>
    <mergeCell ref="AH26:AP26"/>
    <mergeCell ref="Y27:Z27"/>
    <mergeCell ref="AH27:AP27"/>
    <mergeCell ref="AA23:AP23"/>
    <mergeCell ref="B17:E35"/>
    <mergeCell ref="B15:E16"/>
    <mergeCell ref="O181:W181"/>
    <mergeCell ref="O182:W182"/>
    <mergeCell ref="O183:W183"/>
    <mergeCell ref="F178:G178"/>
    <mergeCell ref="H178:K178"/>
    <mergeCell ref="O178:W178"/>
    <mergeCell ref="F230:G230"/>
    <mergeCell ref="H230:K230"/>
    <mergeCell ref="O230:W230"/>
    <mergeCell ref="F232:G232"/>
    <mergeCell ref="O232:W232"/>
    <mergeCell ref="F233:G233"/>
    <mergeCell ref="O233:W233"/>
    <mergeCell ref="F220:W220"/>
    <mergeCell ref="F221:G221"/>
    <mergeCell ref="O221:W221"/>
    <mergeCell ref="F222:G222"/>
    <mergeCell ref="O222:W222"/>
    <mergeCell ref="F223:G223"/>
    <mergeCell ref="O223:W223"/>
    <mergeCell ref="F219:G219"/>
    <mergeCell ref="H219:K219"/>
    <mergeCell ref="O219:W219"/>
    <mergeCell ref="F217:G217"/>
    <mergeCell ref="O217:W217"/>
    <mergeCell ref="F218:G218"/>
    <mergeCell ref="O218:W218"/>
    <mergeCell ref="F213:G213"/>
    <mergeCell ref="O213:W213"/>
    <mergeCell ref="F214:G214"/>
    <mergeCell ref="F236:G236"/>
    <mergeCell ref="O236:W236"/>
    <mergeCell ref="F237:G237"/>
    <mergeCell ref="O237:W237"/>
    <mergeCell ref="F238:G238"/>
    <mergeCell ref="O238:W238"/>
    <mergeCell ref="F231:W231"/>
    <mergeCell ref="O240:W240"/>
    <mergeCell ref="F229:G229"/>
    <mergeCell ref="H229:K229"/>
    <mergeCell ref="O229:W229"/>
    <mergeCell ref="F228:G228"/>
    <mergeCell ref="O228:W228"/>
    <mergeCell ref="F224:G224"/>
    <mergeCell ref="O224:W224"/>
    <mergeCell ref="F225:G225"/>
    <mergeCell ref="O225:W225"/>
    <mergeCell ref="F226:G226"/>
    <mergeCell ref="O226:W226"/>
    <mergeCell ref="F227:G227"/>
    <mergeCell ref="O227:W227"/>
    <mergeCell ref="H238:K238"/>
    <mergeCell ref="F234:G234"/>
    <mergeCell ref="F240:I240"/>
    <mergeCell ref="O214:W214"/>
    <mergeCell ref="F215:G215"/>
    <mergeCell ref="O215:W215"/>
    <mergeCell ref="F216:G216"/>
    <mergeCell ref="O216:W216"/>
    <mergeCell ref="F209:G209"/>
    <mergeCell ref="H209:K209"/>
    <mergeCell ref="O209:W209"/>
    <mergeCell ref="F210:W210"/>
    <mergeCell ref="F211:G211"/>
    <mergeCell ref="O211:W211"/>
    <mergeCell ref="F212:G212"/>
    <mergeCell ref="O212:W212"/>
    <mergeCell ref="F206:G206"/>
    <mergeCell ref="O206:W206"/>
    <mergeCell ref="F207:G207"/>
    <mergeCell ref="O207:W207"/>
    <mergeCell ref="F208:G208"/>
    <mergeCell ref="O208:W208"/>
    <mergeCell ref="F202:G202"/>
    <mergeCell ref="O202:W202"/>
    <mergeCell ref="F203:G203"/>
    <mergeCell ref="O203:W203"/>
    <mergeCell ref="F204:G204"/>
    <mergeCell ref="O204:W204"/>
    <mergeCell ref="F205:G205"/>
    <mergeCell ref="O205:W205"/>
    <mergeCell ref="F199:G199"/>
    <mergeCell ref="H199:K199"/>
    <mergeCell ref="O199:W199"/>
    <mergeCell ref="F200:W200"/>
    <mergeCell ref="F201:G201"/>
    <mergeCell ref="O201:W201"/>
    <mergeCell ref="F195:G195"/>
    <mergeCell ref="O195:W195"/>
    <mergeCell ref="F196:G196"/>
    <mergeCell ref="O196:W196"/>
    <mergeCell ref="F197:G197"/>
    <mergeCell ref="O197:W197"/>
    <mergeCell ref="F198:G198"/>
    <mergeCell ref="O198:W198"/>
    <mergeCell ref="F191:G191"/>
    <mergeCell ref="O191:W191"/>
    <mergeCell ref="F192:G192"/>
    <mergeCell ref="O192:W192"/>
    <mergeCell ref="F193:G193"/>
    <mergeCell ref="O193:W193"/>
    <mergeCell ref="F194:G194"/>
    <mergeCell ref="O194:W194"/>
    <mergeCell ref="F189:G189"/>
    <mergeCell ref="H189:K189"/>
    <mergeCell ref="O189:W189"/>
    <mergeCell ref="F190:W190"/>
    <mergeCell ref="F181:G181"/>
    <mergeCell ref="F182:G182"/>
    <mergeCell ref="F183:G183"/>
    <mergeCell ref="F17:W17"/>
    <mergeCell ref="F36:W36"/>
    <mergeCell ref="F37:W37"/>
    <mergeCell ref="F27:G27"/>
    <mergeCell ref="O27:W27"/>
    <mergeCell ref="F31:G31"/>
    <mergeCell ref="O31:W31"/>
    <mergeCell ref="F32:G32"/>
    <mergeCell ref="O32:W32"/>
    <mergeCell ref="F33:G33"/>
    <mergeCell ref="O33:W33"/>
    <mergeCell ref="F28:G28"/>
    <mergeCell ref="O28:W28"/>
    <mergeCell ref="F29:G29"/>
    <mergeCell ref="O29:W29"/>
    <mergeCell ref="F30:G30"/>
    <mergeCell ref="O30:W30"/>
    <mergeCell ref="F15:G16"/>
    <mergeCell ref="H15:H16"/>
    <mergeCell ref="I15:J15"/>
    <mergeCell ref="K15:K16"/>
    <mergeCell ref="L15:N15"/>
    <mergeCell ref="O15:W16"/>
    <mergeCell ref="F19:G19"/>
    <mergeCell ref="O19:W19"/>
    <mergeCell ref="F20:G20"/>
    <mergeCell ref="O20:W20"/>
    <mergeCell ref="F21:G21"/>
    <mergeCell ref="O21:W21"/>
    <mergeCell ref="F18:G18"/>
    <mergeCell ref="O18:W18"/>
    <mergeCell ref="F25:G25"/>
    <mergeCell ref="O25:W25"/>
    <mergeCell ref="F26:G26"/>
    <mergeCell ref="O26:W26"/>
    <mergeCell ref="F22:G22"/>
    <mergeCell ref="O22:W22"/>
    <mergeCell ref="F23:G23"/>
    <mergeCell ref="F24:G24"/>
    <mergeCell ref="O24:W24"/>
    <mergeCell ref="H23:W23"/>
    <mergeCell ref="O38:W38"/>
    <mergeCell ref="F39:G39"/>
    <mergeCell ref="O39:W39"/>
    <mergeCell ref="F40:G40"/>
    <mergeCell ref="F41:G41"/>
    <mergeCell ref="F34:G34"/>
    <mergeCell ref="O34:W34"/>
    <mergeCell ref="F35:G35"/>
    <mergeCell ref="H35:K35"/>
    <mergeCell ref="O35:W35"/>
    <mergeCell ref="F38:G38"/>
    <mergeCell ref="F42:G42"/>
    <mergeCell ref="O42:W42"/>
    <mergeCell ref="O40:W40"/>
    <mergeCell ref="O41:W41"/>
    <mergeCell ref="F46:G46"/>
    <mergeCell ref="O46:W46"/>
    <mergeCell ref="F43:G43"/>
    <mergeCell ref="O43:W43"/>
    <mergeCell ref="F44:G44"/>
    <mergeCell ref="O44:W44"/>
    <mergeCell ref="F45:G45"/>
    <mergeCell ref="O45:W45"/>
    <mergeCell ref="F47:G47"/>
    <mergeCell ref="O47:W47"/>
    <mergeCell ref="F64:G64"/>
    <mergeCell ref="F65:G65"/>
    <mergeCell ref="F48:G48"/>
    <mergeCell ref="O48:W48"/>
    <mergeCell ref="F49:G49"/>
    <mergeCell ref="O49:W49"/>
    <mergeCell ref="F55:G55"/>
    <mergeCell ref="O55:W55"/>
    <mergeCell ref="F50:G50"/>
    <mergeCell ref="O50:W50"/>
    <mergeCell ref="F51:G51"/>
    <mergeCell ref="O51:W51"/>
    <mergeCell ref="F52:G52"/>
    <mergeCell ref="O52:W52"/>
    <mergeCell ref="F58:G58"/>
    <mergeCell ref="H58:K58"/>
    <mergeCell ref="O58:W58"/>
    <mergeCell ref="F59:W59"/>
    <mergeCell ref="F56:G56"/>
    <mergeCell ref="O56:W56"/>
    <mergeCell ref="F61:G61"/>
    <mergeCell ref="F62:G62"/>
    <mergeCell ref="F63:G63"/>
    <mergeCell ref="F60:G60"/>
    <mergeCell ref="F53:G53"/>
    <mergeCell ref="O53:W53"/>
    <mergeCell ref="F80:G80"/>
    <mergeCell ref="H80:K80"/>
    <mergeCell ref="O80:W80"/>
    <mergeCell ref="F83:G83"/>
    <mergeCell ref="O83:W83"/>
    <mergeCell ref="F84:G84"/>
    <mergeCell ref="O84:W84"/>
    <mergeCell ref="F85:G85"/>
    <mergeCell ref="O85:W85"/>
    <mergeCell ref="F82:G82"/>
    <mergeCell ref="O82:W82"/>
    <mergeCell ref="F81:W81"/>
    <mergeCell ref="F89:G89"/>
    <mergeCell ref="O89:W89"/>
    <mergeCell ref="F90:G90"/>
    <mergeCell ref="O90:W90"/>
    <mergeCell ref="F91:G91"/>
    <mergeCell ref="O91:W91"/>
    <mergeCell ref="F86:G86"/>
    <mergeCell ref="O86:W86"/>
    <mergeCell ref="F87:G87"/>
    <mergeCell ref="O87:W87"/>
    <mergeCell ref="F88:G88"/>
    <mergeCell ref="O88:W88"/>
    <mergeCell ref="F162:G162"/>
    <mergeCell ref="O162:W162"/>
    <mergeCell ref="F163:G163"/>
    <mergeCell ref="O163:W163"/>
    <mergeCell ref="F135:G135"/>
    <mergeCell ref="O135:W135"/>
    <mergeCell ref="F132:G132"/>
    <mergeCell ref="O132:W132"/>
    <mergeCell ref="F133:G133"/>
    <mergeCell ref="O133:W133"/>
    <mergeCell ref="F134:G134"/>
    <mergeCell ref="O134:W134"/>
    <mergeCell ref="F146:G146"/>
    <mergeCell ref="H146:K146"/>
    <mergeCell ref="O146:W146"/>
    <mergeCell ref="F147:W147"/>
    <mergeCell ref="F152:G152"/>
    <mergeCell ref="O152:W152"/>
    <mergeCell ref="F153:G153"/>
    <mergeCell ref="O153:W153"/>
    <mergeCell ref="F154:G154"/>
    <mergeCell ref="O154:W154"/>
    <mergeCell ref="F149:G149"/>
    <mergeCell ref="O149:W149"/>
    <mergeCell ref="F150:G150"/>
    <mergeCell ref="O150:W150"/>
    <mergeCell ref="F151:G151"/>
    <mergeCell ref="O151:W151"/>
    <mergeCell ref="F136:G136"/>
    <mergeCell ref="O136:W136"/>
    <mergeCell ref="F137:G137"/>
    <mergeCell ref="F142:G142"/>
    <mergeCell ref="AH53:AP53"/>
    <mergeCell ref="AR53:AS53"/>
    <mergeCell ref="BA53:BI53"/>
    <mergeCell ref="BK53:BL53"/>
    <mergeCell ref="BT53:CB53"/>
    <mergeCell ref="F54:G54"/>
    <mergeCell ref="O54:W54"/>
    <mergeCell ref="Y54:Z54"/>
    <mergeCell ref="AH54:AP54"/>
    <mergeCell ref="AR54:AS54"/>
    <mergeCell ref="BA54:BI54"/>
    <mergeCell ref="BK54:BL54"/>
    <mergeCell ref="BT54:CB54"/>
    <mergeCell ref="BK71:BL71"/>
    <mergeCell ref="BT71:CB71"/>
    <mergeCell ref="F66:G66"/>
    <mergeCell ref="F67:G67"/>
    <mergeCell ref="F68:G68"/>
    <mergeCell ref="F69:G69"/>
    <mergeCell ref="AR56:AS56"/>
    <mergeCell ref="BA56:BI56"/>
    <mergeCell ref="BK56:BL56"/>
    <mergeCell ref="F57:G57"/>
    <mergeCell ref="O57:W57"/>
    <mergeCell ref="Y57:Z57"/>
    <mergeCell ref="AH57:AP57"/>
    <mergeCell ref="AR57:AS57"/>
    <mergeCell ref="BA57:BI57"/>
    <mergeCell ref="AH61:AP61"/>
    <mergeCell ref="BA71:BI71"/>
    <mergeCell ref="O62:W62"/>
    <mergeCell ref="Y67:Z67"/>
    <mergeCell ref="F72:G72"/>
    <mergeCell ref="O72:W72"/>
    <mergeCell ref="Y72:Z72"/>
    <mergeCell ref="AH72:AP72"/>
    <mergeCell ref="AR72:AS72"/>
    <mergeCell ref="BA72:BI72"/>
    <mergeCell ref="F73:G73"/>
    <mergeCell ref="O73:W73"/>
    <mergeCell ref="Y73:Z73"/>
    <mergeCell ref="AH73:AP73"/>
    <mergeCell ref="AR73:AS73"/>
    <mergeCell ref="BA73:BI73"/>
    <mergeCell ref="F75:G75"/>
    <mergeCell ref="O75:W75"/>
    <mergeCell ref="Y75:Z75"/>
    <mergeCell ref="O137:W137"/>
    <mergeCell ref="F94:G94"/>
    <mergeCell ref="F124:G124"/>
    <mergeCell ref="H124:K124"/>
    <mergeCell ref="O124:W124"/>
    <mergeCell ref="F125:W125"/>
    <mergeCell ref="F129:G129"/>
    <mergeCell ref="O129:W129"/>
    <mergeCell ref="F130:G130"/>
    <mergeCell ref="O130:W130"/>
    <mergeCell ref="F131:G131"/>
    <mergeCell ref="O131:W131"/>
    <mergeCell ref="F126:G126"/>
    <mergeCell ref="O126:W126"/>
    <mergeCell ref="F127:G127"/>
    <mergeCell ref="O127:W127"/>
    <mergeCell ref="Y74:Z74"/>
    <mergeCell ref="AH67:AP67"/>
    <mergeCell ref="Y68:Z68"/>
    <mergeCell ref="AH68:AP68"/>
    <mergeCell ref="O161:W161"/>
    <mergeCell ref="F160:G160"/>
    <mergeCell ref="O160:W160"/>
    <mergeCell ref="F161:G161"/>
    <mergeCell ref="F148:G148"/>
    <mergeCell ref="O148:W148"/>
    <mergeCell ref="F158:G158"/>
    <mergeCell ref="O158:W158"/>
    <mergeCell ref="F159:G159"/>
    <mergeCell ref="O159:W159"/>
    <mergeCell ref="F155:G155"/>
    <mergeCell ref="O155:W155"/>
    <mergeCell ref="F156:G156"/>
    <mergeCell ref="O156:W156"/>
    <mergeCell ref="F157:G157"/>
    <mergeCell ref="O157:W157"/>
    <mergeCell ref="F128:G128"/>
    <mergeCell ref="O128:W128"/>
    <mergeCell ref="F93:G93"/>
    <mergeCell ref="O93:W93"/>
    <mergeCell ref="O94:W94"/>
    <mergeCell ref="F95:G95"/>
    <mergeCell ref="O95:W95"/>
    <mergeCell ref="F96:G96"/>
    <mergeCell ref="O96:W96"/>
    <mergeCell ref="F99:G99"/>
    <mergeCell ref="O99:W99"/>
    <mergeCell ref="F74:G74"/>
    <mergeCell ref="O74:W74"/>
    <mergeCell ref="Y59:AP59"/>
    <mergeCell ref="Y60:Z60"/>
    <mergeCell ref="AH60:AP60"/>
    <mergeCell ref="Y61:Z61"/>
    <mergeCell ref="F70:G70"/>
    <mergeCell ref="O70:W70"/>
    <mergeCell ref="Y70:Z70"/>
    <mergeCell ref="AH70:AP70"/>
    <mergeCell ref="AR70:AS70"/>
    <mergeCell ref="BA70:BI70"/>
    <mergeCell ref="BK70:BL70"/>
    <mergeCell ref="BT70:CB70"/>
    <mergeCell ref="F71:G71"/>
    <mergeCell ref="O71:W71"/>
    <mergeCell ref="Y71:Z71"/>
    <mergeCell ref="AH71:AP71"/>
    <mergeCell ref="AR71:AS71"/>
    <mergeCell ref="O66:W66"/>
    <mergeCell ref="O67:W67"/>
    <mergeCell ref="O68:W68"/>
    <mergeCell ref="O63:W63"/>
    <mergeCell ref="O64:W64"/>
    <mergeCell ref="O65:W65"/>
    <mergeCell ref="O69:W69"/>
    <mergeCell ref="Y64:Z64"/>
    <mergeCell ref="AH64:AP64"/>
    <mergeCell ref="Y65:Z65"/>
    <mergeCell ref="AH65:AP65"/>
    <mergeCell ref="Y66:Z66"/>
    <mergeCell ref="AH66:AP66"/>
    <mergeCell ref="O60:W60"/>
    <mergeCell ref="O61:W61"/>
    <mergeCell ref="AH74:AP74"/>
    <mergeCell ref="AR74:AS74"/>
    <mergeCell ref="BA74:BI74"/>
    <mergeCell ref="BK74:BL74"/>
    <mergeCell ref="BT74:CB74"/>
    <mergeCell ref="F76:G76"/>
    <mergeCell ref="O76:W76"/>
    <mergeCell ref="Y76:Z76"/>
    <mergeCell ref="AH76:AP76"/>
    <mergeCell ref="AR76:AS76"/>
    <mergeCell ref="BA76:BI76"/>
    <mergeCell ref="BK76:BL76"/>
    <mergeCell ref="BT76:CB76"/>
    <mergeCell ref="F77:G77"/>
    <mergeCell ref="O77:W77"/>
    <mergeCell ref="Y77:Z77"/>
    <mergeCell ref="AH77:AP77"/>
    <mergeCell ref="AR77:AS77"/>
    <mergeCell ref="BA77:BI77"/>
    <mergeCell ref="BK77:BL77"/>
    <mergeCell ref="BT77:CB77"/>
    <mergeCell ref="F78:G78"/>
    <mergeCell ref="O78:W78"/>
    <mergeCell ref="Y78:Z78"/>
    <mergeCell ref="AH78:AP78"/>
    <mergeCell ref="AR78:AS78"/>
    <mergeCell ref="BA78:BI78"/>
    <mergeCell ref="BK78:BL78"/>
    <mergeCell ref="BT78:CB78"/>
    <mergeCell ref="F79:G79"/>
    <mergeCell ref="O79:W79"/>
    <mergeCell ref="Y79:Z79"/>
    <mergeCell ref="AH79:AP79"/>
    <mergeCell ref="AR79:AS79"/>
    <mergeCell ref="BA79:BI79"/>
    <mergeCell ref="BK79:BL79"/>
    <mergeCell ref="BT79:CB79"/>
    <mergeCell ref="F92:G92"/>
    <mergeCell ref="O92:W92"/>
    <mergeCell ref="Y92:Z92"/>
    <mergeCell ref="AH92:AP92"/>
    <mergeCell ref="AR92:AS92"/>
    <mergeCell ref="BA92:BI92"/>
    <mergeCell ref="BK92:BL92"/>
    <mergeCell ref="BT92:CB92"/>
    <mergeCell ref="Y84:Z84"/>
    <mergeCell ref="AH84:AP84"/>
    <mergeCell ref="Y85:Z85"/>
    <mergeCell ref="AH85:AP85"/>
    <mergeCell ref="Y86:Z86"/>
    <mergeCell ref="AH86:AP86"/>
    <mergeCell ref="Y87:Z87"/>
    <mergeCell ref="AH87:AP87"/>
    <mergeCell ref="AR89:AS89"/>
    <mergeCell ref="BA89:BI89"/>
    <mergeCell ref="AR90:AS90"/>
    <mergeCell ref="BA90:BI90"/>
    <mergeCell ref="AR91:AS91"/>
    <mergeCell ref="BA91:BI91"/>
    <mergeCell ref="BA96:BI96"/>
    <mergeCell ref="BK96:BL96"/>
    <mergeCell ref="BT96:CB96"/>
    <mergeCell ref="F97:G97"/>
    <mergeCell ref="O97:W97"/>
    <mergeCell ref="Y97:Z97"/>
    <mergeCell ref="AH97:AP97"/>
    <mergeCell ref="AR97:AS97"/>
    <mergeCell ref="BA97:BI97"/>
    <mergeCell ref="BK97:BL97"/>
    <mergeCell ref="BT97:CB97"/>
    <mergeCell ref="AH95:AP95"/>
    <mergeCell ref="Y96:Z96"/>
    <mergeCell ref="AH96:AP96"/>
    <mergeCell ref="BK89:BL89"/>
    <mergeCell ref="BT89:CB89"/>
    <mergeCell ref="BK90:BL90"/>
    <mergeCell ref="BT90:CB90"/>
    <mergeCell ref="BK91:BL91"/>
    <mergeCell ref="BT91:CB91"/>
    <mergeCell ref="F98:G98"/>
    <mergeCell ref="O98:W98"/>
    <mergeCell ref="Y98:Z98"/>
    <mergeCell ref="AH98:AP98"/>
    <mergeCell ref="AR98:AS98"/>
    <mergeCell ref="BA98:BI98"/>
    <mergeCell ref="BK98:BL98"/>
    <mergeCell ref="BT98:CB98"/>
    <mergeCell ref="O104:W104"/>
    <mergeCell ref="F105:G105"/>
    <mergeCell ref="O105:W105"/>
    <mergeCell ref="F112:G112"/>
    <mergeCell ref="O112:W112"/>
    <mergeCell ref="Y107:Z107"/>
    <mergeCell ref="AH107:AP107"/>
    <mergeCell ref="Y113:Z113"/>
    <mergeCell ref="AH113:AP113"/>
    <mergeCell ref="AR102:AS102"/>
    <mergeCell ref="AT102:AW102"/>
    <mergeCell ref="AR99:AS99"/>
    <mergeCell ref="BA99:BI99"/>
    <mergeCell ref="BK99:BL99"/>
    <mergeCell ref="BT99:CB99"/>
    <mergeCell ref="F100:G100"/>
    <mergeCell ref="O100:W100"/>
    <mergeCell ref="Y100:Z100"/>
    <mergeCell ref="AH100:AP100"/>
    <mergeCell ref="AR100:AS100"/>
    <mergeCell ref="BA100:BI100"/>
    <mergeCell ref="BK100:BL100"/>
    <mergeCell ref="BT100:CB100"/>
    <mergeCell ref="F101:G101"/>
    <mergeCell ref="O101:W101"/>
    <mergeCell ref="Y101:Z101"/>
    <mergeCell ref="AH101:AP101"/>
    <mergeCell ref="AR101:AS101"/>
    <mergeCell ref="BA101:BI101"/>
    <mergeCell ref="BK101:BL101"/>
    <mergeCell ref="BT101:CB101"/>
    <mergeCell ref="Y104:Z104"/>
    <mergeCell ref="BA102:BI102"/>
    <mergeCell ref="AR111:AS111"/>
    <mergeCell ref="F115:G115"/>
    <mergeCell ref="O115:W115"/>
    <mergeCell ref="Y115:Z115"/>
    <mergeCell ref="AH115:AP115"/>
    <mergeCell ref="AR115:AS115"/>
    <mergeCell ref="BA115:BI115"/>
    <mergeCell ref="BK115:BL115"/>
    <mergeCell ref="BT115:CB115"/>
    <mergeCell ref="F114:G114"/>
    <mergeCell ref="O114:W114"/>
    <mergeCell ref="F102:G102"/>
    <mergeCell ref="H102:K102"/>
    <mergeCell ref="O102:W102"/>
    <mergeCell ref="F103:W103"/>
    <mergeCell ref="F106:G106"/>
    <mergeCell ref="F113:G113"/>
    <mergeCell ref="O113:W113"/>
    <mergeCell ref="F109:G109"/>
    <mergeCell ref="O109:W109"/>
    <mergeCell ref="F110:G110"/>
    <mergeCell ref="O110:W110"/>
    <mergeCell ref="F111:G111"/>
    <mergeCell ref="F116:G116"/>
    <mergeCell ref="O116:W116"/>
    <mergeCell ref="Y116:Z116"/>
    <mergeCell ref="AH116:AP116"/>
    <mergeCell ref="AR116:AS116"/>
    <mergeCell ref="BA116:BI116"/>
    <mergeCell ref="BK116:BL116"/>
    <mergeCell ref="BT116:CB116"/>
    <mergeCell ref="BA111:BI111"/>
    <mergeCell ref="AR112:AS112"/>
    <mergeCell ref="BA112:BI112"/>
    <mergeCell ref="BK103:CB103"/>
    <mergeCell ref="BK104:BL104"/>
    <mergeCell ref="BT104:CB104"/>
    <mergeCell ref="BK105:BL105"/>
    <mergeCell ref="BT105:CB105"/>
    <mergeCell ref="O106:W106"/>
    <mergeCell ref="F107:G107"/>
    <mergeCell ref="O107:W107"/>
    <mergeCell ref="F108:G108"/>
    <mergeCell ref="O108:W108"/>
    <mergeCell ref="F104:G104"/>
    <mergeCell ref="O111:W111"/>
    <mergeCell ref="AH104:AP104"/>
    <mergeCell ref="Y105:Z105"/>
    <mergeCell ref="AH105:AP105"/>
    <mergeCell ref="Y106:Z106"/>
    <mergeCell ref="AH106:AP106"/>
    <mergeCell ref="BK106:BL106"/>
    <mergeCell ref="BT106:CB106"/>
    <mergeCell ref="BK107:BL107"/>
    <mergeCell ref="BT107:CB107"/>
    <mergeCell ref="F117:G117"/>
    <mergeCell ref="O117:W117"/>
    <mergeCell ref="Y117:Z117"/>
    <mergeCell ref="AH117:AP117"/>
    <mergeCell ref="AR117:AS117"/>
    <mergeCell ref="BA117:BI117"/>
    <mergeCell ref="BK117:BL117"/>
    <mergeCell ref="BT117:CB117"/>
    <mergeCell ref="F118:G118"/>
    <mergeCell ref="O118:W118"/>
    <mergeCell ref="Y118:Z118"/>
    <mergeCell ref="AH118:AP118"/>
    <mergeCell ref="AR118:AS118"/>
    <mergeCell ref="BA118:BI118"/>
    <mergeCell ref="BK118:BL118"/>
    <mergeCell ref="BT118:CB118"/>
    <mergeCell ref="F119:G119"/>
    <mergeCell ref="O119:W119"/>
    <mergeCell ref="Y119:Z119"/>
    <mergeCell ref="AH119:AP119"/>
    <mergeCell ref="AR119:AS119"/>
    <mergeCell ref="BA119:BI119"/>
    <mergeCell ref="BK119:BL119"/>
    <mergeCell ref="BT119:CB119"/>
    <mergeCell ref="F120:G120"/>
    <mergeCell ref="O120:W120"/>
    <mergeCell ref="Y120:Z120"/>
    <mergeCell ref="AH120:AP120"/>
    <mergeCell ref="AR120:AS120"/>
    <mergeCell ref="BA120:BI120"/>
    <mergeCell ref="BK120:BL120"/>
    <mergeCell ref="BT120:CB120"/>
    <mergeCell ref="F121:G121"/>
    <mergeCell ref="O121:W121"/>
    <mergeCell ref="Y121:Z121"/>
    <mergeCell ref="AH121:AP121"/>
    <mergeCell ref="AR121:AS121"/>
    <mergeCell ref="BA121:BI121"/>
    <mergeCell ref="BK121:BL121"/>
    <mergeCell ref="BT121:CB121"/>
    <mergeCell ref="F122:G122"/>
    <mergeCell ref="O122:W122"/>
    <mergeCell ref="Y122:Z122"/>
    <mergeCell ref="AH122:AP122"/>
    <mergeCell ref="AR122:AS122"/>
    <mergeCell ref="BA122:BI122"/>
    <mergeCell ref="BK122:BL122"/>
    <mergeCell ref="BT122:CB122"/>
    <mergeCell ref="F123:G123"/>
    <mergeCell ref="O123:W123"/>
    <mergeCell ref="Y123:Z123"/>
    <mergeCell ref="AH123:AP123"/>
    <mergeCell ref="AR123:AS123"/>
    <mergeCell ref="BA123:BI123"/>
    <mergeCell ref="BK123:BL123"/>
    <mergeCell ref="BT123:CB123"/>
    <mergeCell ref="F140:G140"/>
    <mergeCell ref="O140:W140"/>
    <mergeCell ref="Y140:Z140"/>
    <mergeCell ref="AH140:AP140"/>
    <mergeCell ref="AR140:AS140"/>
    <mergeCell ref="BA140:BI140"/>
    <mergeCell ref="BK140:BL140"/>
    <mergeCell ref="BT140:CB140"/>
    <mergeCell ref="F141:G141"/>
    <mergeCell ref="O141:W141"/>
    <mergeCell ref="Y141:Z141"/>
    <mergeCell ref="AH141:AP141"/>
    <mergeCell ref="AR141:AS141"/>
    <mergeCell ref="BA141:BI141"/>
    <mergeCell ref="BK141:BL141"/>
    <mergeCell ref="BT141:CB141"/>
    <mergeCell ref="F138:G138"/>
    <mergeCell ref="O138:W138"/>
    <mergeCell ref="F139:G139"/>
    <mergeCell ref="O139:W139"/>
    <mergeCell ref="Y124:Z124"/>
    <mergeCell ref="AA124:AD124"/>
    <mergeCell ref="AH124:AP124"/>
    <mergeCell ref="Y125:AP125"/>
    <mergeCell ref="O142:W142"/>
    <mergeCell ref="Y142:Z142"/>
    <mergeCell ref="AH142:AP142"/>
    <mergeCell ref="AR142:AS142"/>
    <mergeCell ref="BA142:BI142"/>
    <mergeCell ref="BK142:BL142"/>
    <mergeCell ref="BT142:CB142"/>
    <mergeCell ref="F143:G143"/>
    <mergeCell ref="O143:W143"/>
    <mergeCell ref="Y143:Z143"/>
    <mergeCell ref="AH143:AP143"/>
    <mergeCell ref="AR143:AS143"/>
    <mergeCell ref="BA143:BI143"/>
    <mergeCell ref="BK143:BL143"/>
    <mergeCell ref="BT143:CB143"/>
    <mergeCell ref="F144:G144"/>
    <mergeCell ref="O144:W144"/>
    <mergeCell ref="Y144:Z144"/>
    <mergeCell ref="AH144:AP144"/>
    <mergeCell ref="AR144:AS144"/>
    <mergeCell ref="BA144:BI144"/>
    <mergeCell ref="BK144:BL144"/>
    <mergeCell ref="BT144:CB144"/>
    <mergeCell ref="F145:G145"/>
    <mergeCell ref="O145:W145"/>
    <mergeCell ref="Y145:Z145"/>
    <mergeCell ref="AH145:AP145"/>
    <mergeCell ref="AR145:AS145"/>
    <mergeCell ref="BA145:BI145"/>
    <mergeCell ref="BK145:BL145"/>
    <mergeCell ref="BT145:CB145"/>
    <mergeCell ref="Y234:Z234"/>
    <mergeCell ref="AR234:AS234"/>
    <mergeCell ref="BK234:BL234"/>
    <mergeCell ref="F164:G164"/>
    <mergeCell ref="O164:W164"/>
    <mergeCell ref="Y164:Z164"/>
    <mergeCell ref="AH164:AP164"/>
    <mergeCell ref="AR164:AS164"/>
    <mergeCell ref="BA164:BI164"/>
    <mergeCell ref="BK164:BL164"/>
    <mergeCell ref="BT164:CB164"/>
    <mergeCell ref="F165:G165"/>
    <mergeCell ref="O165:W165"/>
    <mergeCell ref="Y165:Z165"/>
    <mergeCell ref="AH165:AP165"/>
    <mergeCell ref="AR165:AS165"/>
    <mergeCell ref="BA165:BI165"/>
    <mergeCell ref="BK165:BL165"/>
    <mergeCell ref="BT165:CB165"/>
    <mergeCell ref="F166:G166"/>
    <mergeCell ref="F184:G184"/>
    <mergeCell ref="O184:W184"/>
    <mergeCell ref="F185:G185"/>
    <mergeCell ref="O185:W185"/>
    <mergeCell ref="F186:G186"/>
    <mergeCell ref="O186:W186"/>
    <mergeCell ref="F187:G187"/>
    <mergeCell ref="O187:W187"/>
    <mergeCell ref="F188:G188"/>
    <mergeCell ref="O188:W188"/>
    <mergeCell ref="F179:W179"/>
    <mergeCell ref="F180:W180"/>
    <mergeCell ref="O166:W166"/>
    <mergeCell ref="Y166:Z166"/>
    <mergeCell ref="AH166:AP166"/>
    <mergeCell ref="F170:G170"/>
    <mergeCell ref="O170:W170"/>
    <mergeCell ref="F171:G171"/>
    <mergeCell ref="O171:W171"/>
    <mergeCell ref="F168:G168"/>
    <mergeCell ref="H168:K168"/>
    <mergeCell ref="O168:W168"/>
    <mergeCell ref="F169:W169"/>
    <mergeCell ref="F177:G177"/>
    <mergeCell ref="H177:K177"/>
    <mergeCell ref="O177:W177"/>
    <mergeCell ref="F175:G175"/>
    <mergeCell ref="O175:W175"/>
    <mergeCell ref="F176:G176"/>
    <mergeCell ref="O176:W176"/>
    <mergeCell ref="F172:G172"/>
    <mergeCell ref="O172:W172"/>
    <mergeCell ref="F173:G173"/>
    <mergeCell ref="O173:W173"/>
    <mergeCell ref="F174:G174"/>
    <mergeCell ref="O174:W174"/>
    <mergeCell ref="AR163:AS163"/>
    <mergeCell ref="BA163:BI163"/>
    <mergeCell ref="BK163:BL163"/>
    <mergeCell ref="BT163:CB163"/>
    <mergeCell ref="F167:G167"/>
    <mergeCell ref="O167:W167"/>
    <mergeCell ref="Y167:Z167"/>
    <mergeCell ref="AH167:AP167"/>
    <mergeCell ref="AR167:AS167"/>
    <mergeCell ref="BA167:BI167"/>
    <mergeCell ref="BK167:BL167"/>
    <mergeCell ref="BT167:CB167"/>
    <mergeCell ref="Y172:Z172"/>
    <mergeCell ref="AH172:AP172"/>
    <mergeCell ref="AR177:AS177"/>
    <mergeCell ref="AT177:AW177"/>
    <mergeCell ref="BA177:BI177"/>
    <mergeCell ref="BK172:BL172"/>
    <mergeCell ref="BT172:CB172"/>
    <mergeCell ref="BK173:BL173"/>
    <mergeCell ref="BT173:CB173"/>
    <mergeCell ref="BK174:BL174"/>
    <mergeCell ref="BT174:CB174"/>
    <mergeCell ref="BK175:BL175"/>
    <mergeCell ref="BT175:CB175"/>
    <mergeCell ref="BK176:BL176"/>
    <mergeCell ref="BT176:CB176"/>
    <mergeCell ref="BT170:CB170"/>
    <mergeCell ref="BK171:BL171"/>
    <mergeCell ref="BT171:CB171"/>
    <mergeCell ref="BK168:BL168"/>
    <mergeCell ref="BM168:BP168"/>
    <mergeCell ref="CD15:CE16"/>
    <mergeCell ref="CF15:CF16"/>
    <mergeCell ref="CG15:CH15"/>
    <mergeCell ref="CI15:CI16"/>
    <mergeCell ref="CJ15:CL15"/>
    <mergeCell ref="CM15:CU16"/>
    <mergeCell ref="CW15:CX16"/>
    <mergeCell ref="CY15:CY16"/>
    <mergeCell ref="CZ15:DA15"/>
    <mergeCell ref="DB15:DB16"/>
    <mergeCell ref="DC15:DE15"/>
    <mergeCell ref="DF15:DN16"/>
    <mergeCell ref="CD17:CU17"/>
    <mergeCell ref="CW17:DN17"/>
    <mergeCell ref="CD18:CE18"/>
    <mergeCell ref="CM18:CU18"/>
    <mergeCell ref="CW18:CX18"/>
    <mergeCell ref="DF18:DN18"/>
    <mergeCell ref="CD19:CE19"/>
    <mergeCell ref="CM19:CU19"/>
    <mergeCell ref="CW19:CX19"/>
    <mergeCell ref="DF19:DN19"/>
    <mergeCell ref="CD20:CE20"/>
    <mergeCell ref="CM20:CU20"/>
    <mergeCell ref="CW20:CX20"/>
    <mergeCell ref="DF20:DN20"/>
    <mergeCell ref="CD21:CE21"/>
    <mergeCell ref="CM21:CU21"/>
    <mergeCell ref="CW21:CX21"/>
    <mergeCell ref="DF21:DN21"/>
    <mergeCell ref="CD22:CE22"/>
    <mergeCell ref="CM22:CU22"/>
    <mergeCell ref="CW22:CX22"/>
    <mergeCell ref="DF22:DN22"/>
    <mergeCell ref="CD23:CE23"/>
    <mergeCell ref="CM23:CU23"/>
    <mergeCell ref="CW23:CX23"/>
    <mergeCell ref="DF23:DN23"/>
    <mergeCell ref="CD24:CE24"/>
    <mergeCell ref="CM24:CU24"/>
    <mergeCell ref="CW24:CX24"/>
    <mergeCell ref="DF24:DN24"/>
    <mergeCell ref="CD25:CE25"/>
    <mergeCell ref="CM25:CU25"/>
    <mergeCell ref="CW25:CX25"/>
    <mergeCell ref="DF25:DN25"/>
    <mergeCell ref="CD26:CE26"/>
    <mergeCell ref="CM26:CU26"/>
    <mergeCell ref="CW26:CX26"/>
    <mergeCell ref="DF26:DN26"/>
    <mergeCell ref="CD27:CE27"/>
    <mergeCell ref="CM27:CU27"/>
    <mergeCell ref="CW27:CX27"/>
    <mergeCell ref="DF27:DN27"/>
    <mergeCell ref="CD28:CE28"/>
    <mergeCell ref="CM28:CU28"/>
    <mergeCell ref="CW28:CX28"/>
    <mergeCell ref="DF28:DN28"/>
    <mergeCell ref="CD29:CE29"/>
    <mergeCell ref="CM29:CU29"/>
    <mergeCell ref="CW29:CX29"/>
    <mergeCell ref="DF29:DN29"/>
    <mergeCell ref="CD30:CE30"/>
    <mergeCell ref="CM30:CU30"/>
    <mergeCell ref="CW30:CX30"/>
    <mergeCell ref="DF30:DN30"/>
    <mergeCell ref="CD31:CE31"/>
    <mergeCell ref="CM31:CU31"/>
    <mergeCell ref="CW31:CX31"/>
    <mergeCell ref="DF31:DN31"/>
    <mergeCell ref="CD32:CE32"/>
    <mergeCell ref="CM32:CU32"/>
    <mergeCell ref="CW32:CX32"/>
    <mergeCell ref="DF32:DN32"/>
    <mergeCell ref="CD33:CE33"/>
    <mergeCell ref="CM33:CU33"/>
    <mergeCell ref="CW33:CX33"/>
    <mergeCell ref="DF33:DN33"/>
    <mergeCell ref="CD34:CE34"/>
    <mergeCell ref="CM34:CU34"/>
    <mergeCell ref="CW34:CX34"/>
    <mergeCell ref="DF34:DN34"/>
    <mergeCell ref="CD35:CE35"/>
    <mergeCell ref="CF35:CI35"/>
    <mergeCell ref="CM35:CU35"/>
    <mergeCell ref="CW35:CX35"/>
    <mergeCell ref="CY35:DB35"/>
    <mergeCell ref="DF35:DN35"/>
    <mergeCell ref="CD36:CU36"/>
    <mergeCell ref="CW36:DN36"/>
    <mergeCell ref="CD37:CU37"/>
    <mergeCell ref="CW37:DN37"/>
    <mergeCell ref="CD38:CE38"/>
    <mergeCell ref="CM38:CU38"/>
    <mergeCell ref="CW38:CX38"/>
    <mergeCell ref="DF38:DN38"/>
    <mergeCell ref="CD39:CE39"/>
    <mergeCell ref="CM39:CU39"/>
    <mergeCell ref="CW39:CX39"/>
    <mergeCell ref="DF39:DN39"/>
    <mergeCell ref="CD40:CE40"/>
    <mergeCell ref="CM40:CU40"/>
    <mergeCell ref="CW40:CX40"/>
    <mergeCell ref="DF40:DN40"/>
    <mergeCell ref="CD41:CE41"/>
    <mergeCell ref="CM41:CU41"/>
    <mergeCell ref="CW41:CX41"/>
    <mergeCell ref="DF41:DN41"/>
    <mergeCell ref="CD42:CE42"/>
    <mergeCell ref="CM42:CU42"/>
    <mergeCell ref="CW42:CX42"/>
    <mergeCell ref="DF42:DN42"/>
    <mergeCell ref="CD43:CE43"/>
    <mergeCell ref="CM43:CU43"/>
    <mergeCell ref="CW43:CX43"/>
    <mergeCell ref="DF43:DN43"/>
    <mergeCell ref="CD44:CE44"/>
    <mergeCell ref="CM44:CU44"/>
    <mergeCell ref="CW44:CX44"/>
    <mergeCell ref="DF44:DN44"/>
    <mergeCell ref="CD45:CE45"/>
    <mergeCell ref="CM45:CU45"/>
    <mergeCell ref="CW45:CX45"/>
    <mergeCell ref="DF45:DN45"/>
    <mergeCell ref="CD46:CE46"/>
    <mergeCell ref="CM46:CU46"/>
    <mergeCell ref="CW46:CX46"/>
    <mergeCell ref="DF46:DN46"/>
    <mergeCell ref="CD47:CE47"/>
    <mergeCell ref="CM47:CU47"/>
    <mergeCell ref="CW47:CX47"/>
    <mergeCell ref="DF47:DN47"/>
    <mergeCell ref="CD48:CE48"/>
    <mergeCell ref="CM48:CU48"/>
    <mergeCell ref="CW48:CX48"/>
    <mergeCell ref="DF48:DN48"/>
    <mergeCell ref="CD49:CE49"/>
    <mergeCell ref="CM49:CU49"/>
    <mergeCell ref="CW49:CX49"/>
    <mergeCell ref="DF49:DN49"/>
    <mergeCell ref="CD50:CE50"/>
    <mergeCell ref="CM50:CU50"/>
    <mergeCell ref="CW50:CX50"/>
    <mergeCell ref="DF50:DN50"/>
    <mergeCell ref="CD51:CE51"/>
    <mergeCell ref="CM51:CU51"/>
    <mergeCell ref="CW51:CX51"/>
    <mergeCell ref="DF51:DN51"/>
    <mergeCell ref="CD52:CE52"/>
    <mergeCell ref="CM52:CU52"/>
    <mergeCell ref="CW52:CX52"/>
    <mergeCell ref="DF52:DN52"/>
    <mergeCell ref="CD53:CE53"/>
    <mergeCell ref="CM53:CU53"/>
    <mergeCell ref="CW53:CX53"/>
    <mergeCell ref="DF53:DN53"/>
    <mergeCell ref="CD54:CE54"/>
    <mergeCell ref="CM54:CU54"/>
    <mergeCell ref="CW54:CX54"/>
    <mergeCell ref="DF54:DN54"/>
    <mergeCell ref="CD55:CE55"/>
    <mergeCell ref="CM55:CU55"/>
    <mergeCell ref="CW55:CX55"/>
    <mergeCell ref="DF55:DN55"/>
    <mergeCell ref="CD56:CE56"/>
    <mergeCell ref="CM56:CU56"/>
    <mergeCell ref="CW56:CX56"/>
    <mergeCell ref="DF56:DN56"/>
    <mergeCell ref="CD57:CE57"/>
    <mergeCell ref="CM57:CU57"/>
    <mergeCell ref="CW57:CX57"/>
    <mergeCell ref="DF57:DN57"/>
    <mergeCell ref="CD58:CE58"/>
    <mergeCell ref="CF58:CI58"/>
    <mergeCell ref="CM58:CU58"/>
    <mergeCell ref="CW58:CX58"/>
    <mergeCell ref="CY58:DB58"/>
    <mergeCell ref="DF58:DN58"/>
    <mergeCell ref="CD59:CU59"/>
    <mergeCell ref="CW59:DN59"/>
    <mergeCell ref="CD60:CE60"/>
    <mergeCell ref="CM60:CU60"/>
    <mergeCell ref="CW60:CX60"/>
    <mergeCell ref="DF60:DN60"/>
    <mergeCell ref="CD61:CE61"/>
    <mergeCell ref="CM61:CU61"/>
    <mergeCell ref="CW61:CX61"/>
    <mergeCell ref="DF61:DN61"/>
    <mergeCell ref="CD62:CE62"/>
    <mergeCell ref="CM62:CU62"/>
    <mergeCell ref="CW62:CX62"/>
    <mergeCell ref="DF62:DN62"/>
    <mergeCell ref="CD63:CE63"/>
    <mergeCell ref="CM63:CU63"/>
    <mergeCell ref="CW63:CX63"/>
    <mergeCell ref="DF63:DN63"/>
    <mergeCell ref="CD64:CE64"/>
    <mergeCell ref="CM64:CU64"/>
    <mergeCell ref="CW64:CX64"/>
    <mergeCell ref="DF64:DN64"/>
    <mergeCell ref="CD65:CE65"/>
    <mergeCell ref="CM65:CU65"/>
    <mergeCell ref="CW65:CX65"/>
    <mergeCell ref="DF65:DN65"/>
    <mergeCell ref="CD66:CE66"/>
    <mergeCell ref="CM66:CU66"/>
    <mergeCell ref="CW66:CX66"/>
    <mergeCell ref="DF66:DN66"/>
    <mergeCell ref="CD67:CE67"/>
    <mergeCell ref="CM67:CU67"/>
    <mergeCell ref="CW67:CX67"/>
    <mergeCell ref="DF67:DN67"/>
    <mergeCell ref="CD68:CE68"/>
    <mergeCell ref="CM68:CU68"/>
    <mergeCell ref="CW68:CX68"/>
    <mergeCell ref="DF68:DN68"/>
    <mergeCell ref="CD69:CE69"/>
    <mergeCell ref="CM69:CU69"/>
    <mergeCell ref="CW69:CX69"/>
    <mergeCell ref="DF69:DN69"/>
    <mergeCell ref="CD70:CE70"/>
    <mergeCell ref="CM70:CU70"/>
    <mergeCell ref="CW70:CX70"/>
    <mergeCell ref="DF70:DN70"/>
    <mergeCell ref="CD71:CE71"/>
    <mergeCell ref="CM71:CU71"/>
    <mergeCell ref="CW71:CX71"/>
    <mergeCell ref="DF71:DN71"/>
    <mergeCell ref="CD72:CE72"/>
    <mergeCell ref="CM72:CU72"/>
    <mergeCell ref="CW72:CX72"/>
    <mergeCell ref="DF72:DN72"/>
    <mergeCell ref="CD73:CE73"/>
    <mergeCell ref="CM73:CU73"/>
    <mergeCell ref="CW73:CX73"/>
    <mergeCell ref="DF73:DN73"/>
    <mergeCell ref="CD74:CE74"/>
    <mergeCell ref="CM74:CU74"/>
    <mergeCell ref="CW74:CX74"/>
    <mergeCell ref="DF74:DN74"/>
    <mergeCell ref="CD75:CE75"/>
    <mergeCell ref="CM75:CU75"/>
    <mergeCell ref="CW75:CX75"/>
    <mergeCell ref="DF75:DN75"/>
    <mergeCell ref="CD76:CE76"/>
    <mergeCell ref="CM76:CU76"/>
    <mergeCell ref="CW76:CX76"/>
    <mergeCell ref="DF76:DN76"/>
    <mergeCell ref="CD77:CE77"/>
    <mergeCell ref="CM77:CU77"/>
    <mergeCell ref="CW77:CX77"/>
    <mergeCell ref="DF77:DN77"/>
    <mergeCell ref="CD78:CE78"/>
    <mergeCell ref="CM78:CU78"/>
    <mergeCell ref="CW78:CX78"/>
    <mergeCell ref="DF78:DN78"/>
    <mergeCell ref="CD79:CE79"/>
    <mergeCell ref="CM79:CU79"/>
    <mergeCell ref="CW79:CX79"/>
    <mergeCell ref="DF79:DN79"/>
    <mergeCell ref="CD80:CE80"/>
    <mergeCell ref="CF80:CI80"/>
    <mergeCell ref="CM80:CU80"/>
    <mergeCell ref="CW80:CX80"/>
    <mergeCell ref="CY80:DB80"/>
    <mergeCell ref="DF80:DN80"/>
    <mergeCell ref="CD81:CU81"/>
    <mergeCell ref="CW81:DN81"/>
    <mergeCell ref="CD82:CE82"/>
    <mergeCell ref="CM82:CU82"/>
    <mergeCell ref="CW82:CX82"/>
    <mergeCell ref="DF82:DN82"/>
    <mergeCell ref="CD83:CE83"/>
    <mergeCell ref="CM83:CU83"/>
    <mergeCell ref="CW83:CX83"/>
    <mergeCell ref="DF83:DN83"/>
    <mergeCell ref="CD84:CE84"/>
    <mergeCell ref="CM84:CU84"/>
    <mergeCell ref="CW84:CX84"/>
    <mergeCell ref="DF84:DN84"/>
    <mergeCell ref="CD85:CE85"/>
    <mergeCell ref="CM85:CU85"/>
    <mergeCell ref="CW85:CX85"/>
    <mergeCell ref="DF85:DN85"/>
    <mergeCell ref="CD86:CE86"/>
    <mergeCell ref="CM86:CU86"/>
    <mergeCell ref="CW86:CX86"/>
    <mergeCell ref="DF86:DN86"/>
    <mergeCell ref="CD87:CE87"/>
    <mergeCell ref="CM87:CU87"/>
    <mergeCell ref="CW87:CX87"/>
    <mergeCell ref="DF87:DN87"/>
    <mergeCell ref="CD88:CE88"/>
    <mergeCell ref="CM88:CU88"/>
    <mergeCell ref="CW88:CX88"/>
    <mergeCell ref="DF88:DN88"/>
    <mergeCell ref="CD89:CE89"/>
    <mergeCell ref="CM89:CU89"/>
    <mergeCell ref="CW89:CX89"/>
    <mergeCell ref="DF89:DN89"/>
    <mergeCell ref="CD90:CE90"/>
    <mergeCell ref="CM90:CU90"/>
    <mergeCell ref="CW90:CX90"/>
    <mergeCell ref="DF90:DN90"/>
    <mergeCell ref="CD91:CE91"/>
    <mergeCell ref="CM91:CU91"/>
    <mergeCell ref="CW91:CX91"/>
    <mergeCell ref="DF91:DN91"/>
    <mergeCell ref="CD92:CE92"/>
    <mergeCell ref="CM92:CU92"/>
    <mergeCell ref="CW92:CX92"/>
    <mergeCell ref="DF92:DN92"/>
    <mergeCell ref="CD93:CE93"/>
    <mergeCell ref="CM93:CU93"/>
    <mergeCell ref="CW93:CX93"/>
    <mergeCell ref="DF93:DN93"/>
    <mergeCell ref="CD94:CE94"/>
    <mergeCell ref="CM94:CU94"/>
    <mergeCell ref="CW94:CX94"/>
    <mergeCell ref="DF94:DN94"/>
    <mergeCell ref="CD95:CE95"/>
    <mergeCell ref="CM95:CU95"/>
    <mergeCell ref="CW95:CX95"/>
    <mergeCell ref="DF95:DN95"/>
    <mergeCell ref="CD96:CE96"/>
    <mergeCell ref="CM96:CU96"/>
    <mergeCell ref="CW96:CX96"/>
    <mergeCell ref="DF96:DN96"/>
    <mergeCell ref="CD97:CE97"/>
    <mergeCell ref="CM97:CU97"/>
    <mergeCell ref="CW97:CX97"/>
    <mergeCell ref="DF97:DN97"/>
    <mergeCell ref="CD98:CE98"/>
    <mergeCell ref="CM98:CU98"/>
    <mergeCell ref="CW98:CX98"/>
    <mergeCell ref="DF98:DN98"/>
    <mergeCell ref="CD99:CE99"/>
    <mergeCell ref="CM99:CU99"/>
    <mergeCell ref="CW99:CX99"/>
    <mergeCell ref="DF99:DN99"/>
    <mergeCell ref="CD100:CE100"/>
    <mergeCell ref="CM100:CU100"/>
    <mergeCell ref="CW100:CX100"/>
    <mergeCell ref="DF100:DN100"/>
    <mergeCell ref="CD101:CE101"/>
    <mergeCell ref="CM101:CU101"/>
    <mergeCell ref="CW101:CX101"/>
    <mergeCell ref="DF101:DN101"/>
    <mergeCell ref="CD102:CE102"/>
    <mergeCell ref="CF102:CI102"/>
    <mergeCell ref="CM102:CU102"/>
    <mergeCell ref="CW102:CX102"/>
    <mergeCell ref="CY102:DB102"/>
    <mergeCell ref="DF102:DN102"/>
    <mergeCell ref="CD103:CU103"/>
    <mergeCell ref="CW103:DN103"/>
    <mergeCell ref="CD104:CE104"/>
    <mergeCell ref="CM104:CU104"/>
    <mergeCell ref="CW104:CX104"/>
    <mergeCell ref="DF104:DN104"/>
    <mergeCell ref="CD105:CE105"/>
    <mergeCell ref="CM105:CU105"/>
    <mergeCell ref="CW105:CX105"/>
    <mergeCell ref="DF105:DN105"/>
    <mergeCell ref="CD106:CE106"/>
    <mergeCell ref="CM106:CU106"/>
    <mergeCell ref="CW106:CX106"/>
    <mergeCell ref="DF106:DN106"/>
    <mergeCell ref="CD107:CE107"/>
    <mergeCell ref="CM107:CU107"/>
    <mergeCell ref="CW107:CX107"/>
    <mergeCell ref="DF107:DN107"/>
    <mergeCell ref="CD108:CE108"/>
    <mergeCell ref="CM108:CU108"/>
    <mergeCell ref="CW108:CX108"/>
    <mergeCell ref="DF108:DN108"/>
    <mergeCell ref="CD109:CE109"/>
    <mergeCell ref="CM109:CU109"/>
    <mergeCell ref="CW109:CX109"/>
    <mergeCell ref="DF109:DN109"/>
    <mergeCell ref="CD110:CE110"/>
    <mergeCell ref="CM110:CU110"/>
    <mergeCell ref="CW110:CX110"/>
    <mergeCell ref="DF110:DN110"/>
    <mergeCell ref="CD111:CE111"/>
    <mergeCell ref="CM111:CU111"/>
    <mergeCell ref="CW111:CX111"/>
    <mergeCell ref="DF111:DN111"/>
    <mergeCell ref="CD112:CE112"/>
    <mergeCell ref="CM112:CU112"/>
    <mergeCell ref="CW112:CX112"/>
    <mergeCell ref="DF112:DN112"/>
    <mergeCell ref="CD113:CE113"/>
    <mergeCell ref="CM113:CU113"/>
    <mergeCell ref="CW113:CX113"/>
    <mergeCell ref="DF113:DN113"/>
    <mergeCell ref="CD114:CE114"/>
    <mergeCell ref="CM114:CU114"/>
    <mergeCell ref="CW114:CX114"/>
    <mergeCell ref="DF114:DN114"/>
    <mergeCell ref="CD115:CE115"/>
    <mergeCell ref="CM115:CU115"/>
    <mergeCell ref="CW115:CX115"/>
    <mergeCell ref="DF115:DN115"/>
    <mergeCell ref="CD116:CE116"/>
    <mergeCell ref="CM116:CU116"/>
    <mergeCell ref="CW116:CX116"/>
    <mergeCell ref="DF116:DN116"/>
    <mergeCell ref="CD117:CE117"/>
    <mergeCell ref="CM117:CU117"/>
    <mergeCell ref="CW117:CX117"/>
    <mergeCell ref="DF117:DN117"/>
    <mergeCell ref="CD118:CE118"/>
    <mergeCell ref="CM118:CU118"/>
    <mergeCell ref="CW118:CX118"/>
    <mergeCell ref="DF118:DN118"/>
    <mergeCell ref="CD119:CE119"/>
    <mergeCell ref="CM119:CU119"/>
    <mergeCell ref="CW119:CX119"/>
    <mergeCell ref="DF119:DN119"/>
    <mergeCell ref="CD120:CE120"/>
    <mergeCell ref="CM120:CU120"/>
    <mergeCell ref="CW120:CX120"/>
    <mergeCell ref="DF120:DN120"/>
    <mergeCell ref="CD121:CE121"/>
    <mergeCell ref="CM121:CU121"/>
    <mergeCell ref="CW121:CX121"/>
    <mergeCell ref="DF121:DN121"/>
    <mergeCell ref="CD122:CE122"/>
    <mergeCell ref="CM122:CU122"/>
    <mergeCell ref="CW122:CX122"/>
    <mergeCell ref="DF122:DN122"/>
    <mergeCell ref="CD123:CE123"/>
    <mergeCell ref="CM123:CU123"/>
    <mergeCell ref="CW123:CX123"/>
    <mergeCell ref="DF123:DN123"/>
    <mergeCell ref="CD124:CE124"/>
    <mergeCell ref="CF124:CI124"/>
    <mergeCell ref="CM124:CU124"/>
    <mergeCell ref="CW124:CX124"/>
    <mergeCell ref="CY124:DB124"/>
    <mergeCell ref="DF124:DN124"/>
    <mergeCell ref="CD125:CU125"/>
    <mergeCell ref="CW125:DN125"/>
    <mergeCell ref="CD126:CE126"/>
    <mergeCell ref="CM126:CU126"/>
    <mergeCell ref="CW126:CX126"/>
    <mergeCell ref="DF126:DN126"/>
    <mergeCell ref="CD127:CE127"/>
    <mergeCell ref="CM127:CU127"/>
    <mergeCell ref="CW127:CX127"/>
    <mergeCell ref="DF127:DN127"/>
    <mergeCell ref="CD128:CE128"/>
    <mergeCell ref="CM128:CU128"/>
    <mergeCell ref="CW128:CX128"/>
    <mergeCell ref="DF128:DN128"/>
    <mergeCell ref="CD129:CE129"/>
    <mergeCell ref="CM129:CU129"/>
    <mergeCell ref="CW129:CX129"/>
    <mergeCell ref="DF129:DN129"/>
    <mergeCell ref="CD130:CE130"/>
    <mergeCell ref="CM130:CU130"/>
    <mergeCell ref="CW130:CX130"/>
    <mergeCell ref="DF130:DN130"/>
    <mergeCell ref="CD131:CE131"/>
    <mergeCell ref="CM131:CU131"/>
    <mergeCell ref="CW131:CX131"/>
    <mergeCell ref="DF131:DN131"/>
    <mergeCell ref="CD132:CE132"/>
    <mergeCell ref="CM132:CU132"/>
    <mergeCell ref="CW132:CX132"/>
    <mergeCell ref="DF132:DN132"/>
    <mergeCell ref="CD133:CE133"/>
    <mergeCell ref="CM133:CU133"/>
    <mergeCell ref="CW133:CX133"/>
    <mergeCell ref="DF133:DN133"/>
    <mergeCell ref="CD134:CE134"/>
    <mergeCell ref="CM134:CU134"/>
    <mergeCell ref="CW134:CX134"/>
    <mergeCell ref="DF134:DN134"/>
    <mergeCell ref="CD135:CE135"/>
    <mergeCell ref="CM135:CU135"/>
    <mergeCell ref="CW135:CX135"/>
    <mergeCell ref="DF135:DN135"/>
    <mergeCell ref="CD136:CE136"/>
    <mergeCell ref="CM136:CU136"/>
    <mergeCell ref="CW136:CX136"/>
    <mergeCell ref="DF136:DN136"/>
    <mergeCell ref="CD137:CE137"/>
    <mergeCell ref="CM137:CU137"/>
    <mergeCell ref="CW137:CX137"/>
    <mergeCell ref="DF137:DN137"/>
    <mergeCell ref="CD138:CE138"/>
    <mergeCell ref="CM138:CU138"/>
    <mergeCell ref="CW138:CX138"/>
    <mergeCell ref="DF138:DN138"/>
    <mergeCell ref="CD139:CE139"/>
    <mergeCell ref="CM139:CU139"/>
    <mergeCell ref="CW139:CX139"/>
    <mergeCell ref="DF139:DN139"/>
    <mergeCell ref="CD140:CE140"/>
    <mergeCell ref="CM140:CU140"/>
    <mergeCell ref="CW140:CX140"/>
    <mergeCell ref="DF140:DN140"/>
    <mergeCell ref="CD141:CE141"/>
    <mergeCell ref="CM141:CU141"/>
    <mergeCell ref="CW141:CX141"/>
    <mergeCell ref="DF141:DN141"/>
    <mergeCell ref="CD142:CE142"/>
    <mergeCell ref="CM142:CU142"/>
    <mergeCell ref="CW142:CX142"/>
    <mergeCell ref="DF142:DN142"/>
    <mergeCell ref="CD143:CE143"/>
    <mergeCell ref="CM143:CU143"/>
    <mergeCell ref="CW143:CX143"/>
    <mergeCell ref="DF143:DN143"/>
    <mergeCell ref="CD144:CE144"/>
    <mergeCell ref="CM144:CU144"/>
    <mergeCell ref="CW144:CX144"/>
    <mergeCell ref="DF144:DN144"/>
    <mergeCell ref="CD145:CE145"/>
    <mergeCell ref="CM145:CU145"/>
    <mergeCell ref="CW145:CX145"/>
    <mergeCell ref="DF145:DN145"/>
    <mergeCell ref="CD146:CE146"/>
    <mergeCell ref="CF146:CI146"/>
    <mergeCell ref="CM146:CU146"/>
    <mergeCell ref="CW146:CX146"/>
    <mergeCell ref="CY146:DB146"/>
    <mergeCell ref="DF146:DN146"/>
    <mergeCell ref="CD147:CU147"/>
    <mergeCell ref="CW147:DN147"/>
    <mergeCell ref="CD148:CE148"/>
    <mergeCell ref="CM148:CU148"/>
    <mergeCell ref="CW148:CX148"/>
    <mergeCell ref="DF148:DN148"/>
    <mergeCell ref="CD149:CE149"/>
    <mergeCell ref="CM149:CU149"/>
    <mergeCell ref="CW149:CX149"/>
    <mergeCell ref="DF149:DN149"/>
    <mergeCell ref="CD150:CE150"/>
    <mergeCell ref="CM150:CU150"/>
    <mergeCell ref="CW150:CX150"/>
    <mergeCell ref="DF150:DN150"/>
    <mergeCell ref="CD151:CE151"/>
    <mergeCell ref="CM151:CU151"/>
    <mergeCell ref="CW151:CX151"/>
    <mergeCell ref="DF151:DN151"/>
    <mergeCell ref="CD152:CE152"/>
    <mergeCell ref="CM152:CU152"/>
    <mergeCell ref="CW152:CX152"/>
    <mergeCell ref="DF152:DN152"/>
    <mergeCell ref="CD153:CE153"/>
    <mergeCell ref="CM153:CU153"/>
    <mergeCell ref="CW153:CX153"/>
    <mergeCell ref="DF153:DN153"/>
    <mergeCell ref="CD154:CE154"/>
    <mergeCell ref="CM154:CU154"/>
    <mergeCell ref="CW154:CX154"/>
    <mergeCell ref="DF154:DN154"/>
    <mergeCell ref="CD155:CE155"/>
    <mergeCell ref="CM155:CU155"/>
    <mergeCell ref="CW155:CX155"/>
    <mergeCell ref="DF155:DN155"/>
    <mergeCell ref="CD156:CE156"/>
    <mergeCell ref="CM156:CU156"/>
    <mergeCell ref="CW156:CX156"/>
    <mergeCell ref="DF156:DN156"/>
    <mergeCell ref="CD157:CE157"/>
    <mergeCell ref="CM157:CU157"/>
    <mergeCell ref="CW157:CX157"/>
    <mergeCell ref="DF157:DN157"/>
    <mergeCell ref="CD158:CE158"/>
    <mergeCell ref="CM158:CU158"/>
    <mergeCell ref="CW158:CX158"/>
    <mergeCell ref="DF158:DN158"/>
    <mergeCell ref="CD159:CE159"/>
    <mergeCell ref="CM159:CU159"/>
    <mergeCell ref="CW159:CX159"/>
    <mergeCell ref="DF159:DN159"/>
    <mergeCell ref="CD160:CE160"/>
    <mergeCell ref="CM160:CU160"/>
    <mergeCell ref="CW160:CX160"/>
    <mergeCell ref="DF160:DN160"/>
    <mergeCell ref="CD161:CE161"/>
    <mergeCell ref="CM161:CU161"/>
    <mergeCell ref="CW161:CX161"/>
    <mergeCell ref="DF161:DN161"/>
    <mergeCell ref="CD162:CE162"/>
    <mergeCell ref="CM162:CU162"/>
    <mergeCell ref="CW162:CX162"/>
    <mergeCell ref="DF162:DN162"/>
    <mergeCell ref="CD163:CE163"/>
    <mergeCell ref="CM163:CU163"/>
    <mergeCell ref="CW163:CX163"/>
    <mergeCell ref="DF163:DN163"/>
    <mergeCell ref="CD164:CE164"/>
    <mergeCell ref="CM164:CU164"/>
    <mergeCell ref="CW164:CX164"/>
    <mergeCell ref="DF164:DN164"/>
    <mergeCell ref="CD165:CE165"/>
    <mergeCell ref="CM165:CU165"/>
    <mergeCell ref="CW165:CX165"/>
    <mergeCell ref="DF165:DN165"/>
    <mergeCell ref="CD166:CE166"/>
    <mergeCell ref="CM166:CU166"/>
    <mergeCell ref="CW166:CX166"/>
    <mergeCell ref="DF166:DN166"/>
    <mergeCell ref="CD167:CE167"/>
    <mergeCell ref="CM167:CU167"/>
    <mergeCell ref="CW167:CX167"/>
    <mergeCell ref="DF167:DN167"/>
    <mergeCell ref="CD168:CE168"/>
    <mergeCell ref="CF168:CI168"/>
    <mergeCell ref="CM168:CU168"/>
    <mergeCell ref="CW168:CX168"/>
    <mergeCell ref="CY168:DB168"/>
    <mergeCell ref="DF168:DN168"/>
    <mergeCell ref="CD169:CU169"/>
    <mergeCell ref="CW169:DN169"/>
    <mergeCell ref="CD170:CE170"/>
    <mergeCell ref="CM170:CU170"/>
    <mergeCell ref="CW170:CX170"/>
    <mergeCell ref="DF170:DN170"/>
    <mergeCell ref="CD171:CE171"/>
    <mergeCell ref="CM171:CU171"/>
    <mergeCell ref="CW171:CX171"/>
    <mergeCell ref="DF171:DN171"/>
    <mergeCell ref="CD172:CE172"/>
    <mergeCell ref="CM172:CU172"/>
    <mergeCell ref="CW172:CX172"/>
    <mergeCell ref="DF172:DN172"/>
    <mergeCell ref="CD173:CE173"/>
    <mergeCell ref="CM173:CU173"/>
    <mergeCell ref="CW173:CX173"/>
    <mergeCell ref="DF173:DN173"/>
    <mergeCell ref="CD174:CE174"/>
    <mergeCell ref="CM174:CU174"/>
    <mergeCell ref="CW174:CX174"/>
    <mergeCell ref="DF174:DN174"/>
    <mergeCell ref="CD175:CE175"/>
    <mergeCell ref="CM175:CU175"/>
    <mergeCell ref="CW175:CX175"/>
    <mergeCell ref="DF175:DN175"/>
    <mergeCell ref="CD176:CE176"/>
    <mergeCell ref="CM176:CU176"/>
    <mergeCell ref="CW176:CX176"/>
    <mergeCell ref="DF176:DN176"/>
    <mergeCell ref="CD177:CE177"/>
    <mergeCell ref="CF177:CI177"/>
    <mergeCell ref="CM177:CU177"/>
    <mergeCell ref="CW177:CX177"/>
    <mergeCell ref="CY177:DB177"/>
    <mergeCell ref="DF177:DN177"/>
    <mergeCell ref="CD178:CE178"/>
    <mergeCell ref="CF178:CI178"/>
    <mergeCell ref="CM178:CU178"/>
    <mergeCell ref="CW178:CX178"/>
    <mergeCell ref="CY178:DB178"/>
    <mergeCell ref="DF178:DN178"/>
    <mergeCell ref="CD179:CU179"/>
    <mergeCell ref="CW179:DN179"/>
    <mergeCell ref="CD180:CU180"/>
    <mergeCell ref="CW180:DN180"/>
    <mergeCell ref="CD181:CE181"/>
    <mergeCell ref="CM181:CU181"/>
    <mergeCell ref="CW181:CX181"/>
    <mergeCell ref="DF181:DN181"/>
    <mergeCell ref="CD182:CE182"/>
    <mergeCell ref="CM182:CU182"/>
    <mergeCell ref="CW182:CX182"/>
    <mergeCell ref="DF182:DN182"/>
    <mergeCell ref="CD183:CE183"/>
    <mergeCell ref="CM183:CU183"/>
    <mergeCell ref="CW183:CX183"/>
    <mergeCell ref="DF183:DN183"/>
    <mergeCell ref="CD184:CE184"/>
    <mergeCell ref="CM184:CU184"/>
    <mergeCell ref="CW184:CX184"/>
    <mergeCell ref="DF184:DN184"/>
    <mergeCell ref="CD185:CE185"/>
    <mergeCell ref="CM185:CU185"/>
    <mergeCell ref="CW185:CX185"/>
    <mergeCell ref="DF185:DN185"/>
    <mergeCell ref="CD186:CE186"/>
    <mergeCell ref="CM186:CU186"/>
    <mergeCell ref="CW186:CX186"/>
    <mergeCell ref="DF186:DN186"/>
    <mergeCell ref="CD187:CE187"/>
    <mergeCell ref="CM187:CU187"/>
    <mergeCell ref="CW187:CX187"/>
    <mergeCell ref="DF187:DN187"/>
    <mergeCell ref="CD188:CE188"/>
    <mergeCell ref="CM188:CU188"/>
    <mergeCell ref="CW188:CX188"/>
    <mergeCell ref="DF188:DN188"/>
    <mergeCell ref="CD189:CE189"/>
    <mergeCell ref="CF189:CI189"/>
    <mergeCell ref="CM189:CU189"/>
    <mergeCell ref="CW189:CX189"/>
    <mergeCell ref="CY189:DB189"/>
    <mergeCell ref="DF189:DN189"/>
    <mergeCell ref="CD190:CU190"/>
    <mergeCell ref="CW190:DN190"/>
    <mergeCell ref="CD191:CE191"/>
    <mergeCell ref="CM191:CU191"/>
    <mergeCell ref="CW191:CX191"/>
    <mergeCell ref="DF191:DN191"/>
    <mergeCell ref="CD192:CE192"/>
    <mergeCell ref="CM192:CU192"/>
    <mergeCell ref="CW192:CX192"/>
    <mergeCell ref="DF192:DN192"/>
    <mergeCell ref="CD193:CE193"/>
    <mergeCell ref="CM193:CU193"/>
    <mergeCell ref="CW193:CX193"/>
    <mergeCell ref="DF193:DN193"/>
    <mergeCell ref="CD194:CE194"/>
    <mergeCell ref="CM194:CU194"/>
    <mergeCell ref="CW194:CX194"/>
    <mergeCell ref="DF194:DN194"/>
    <mergeCell ref="CD195:CE195"/>
    <mergeCell ref="CM195:CU195"/>
    <mergeCell ref="CW195:CX195"/>
    <mergeCell ref="DF195:DN195"/>
    <mergeCell ref="CD196:CE196"/>
    <mergeCell ref="CM196:CU196"/>
    <mergeCell ref="CW196:CX196"/>
    <mergeCell ref="DF196:DN196"/>
    <mergeCell ref="CD197:CE197"/>
    <mergeCell ref="CM197:CU197"/>
    <mergeCell ref="CW197:CX197"/>
    <mergeCell ref="DF197:DN197"/>
    <mergeCell ref="CD198:CE198"/>
    <mergeCell ref="CM198:CU198"/>
    <mergeCell ref="CW198:CX198"/>
    <mergeCell ref="DF198:DN198"/>
    <mergeCell ref="CD199:CE199"/>
    <mergeCell ref="CF199:CI199"/>
    <mergeCell ref="CM199:CU199"/>
    <mergeCell ref="CW199:CX199"/>
    <mergeCell ref="CY199:DB199"/>
    <mergeCell ref="DF199:DN199"/>
    <mergeCell ref="CD200:CU200"/>
    <mergeCell ref="CW200:DN200"/>
    <mergeCell ref="CD201:CE201"/>
    <mergeCell ref="CM201:CU201"/>
    <mergeCell ref="CW201:CX201"/>
    <mergeCell ref="DF201:DN201"/>
    <mergeCell ref="CD202:CE202"/>
    <mergeCell ref="CM202:CU202"/>
    <mergeCell ref="CW202:CX202"/>
    <mergeCell ref="DF202:DN202"/>
    <mergeCell ref="CD203:CE203"/>
    <mergeCell ref="CM203:CU203"/>
    <mergeCell ref="CW203:CX203"/>
    <mergeCell ref="DF203:DN203"/>
    <mergeCell ref="CD204:CE204"/>
    <mergeCell ref="CM204:CU204"/>
    <mergeCell ref="CW204:CX204"/>
    <mergeCell ref="DF204:DN204"/>
    <mergeCell ref="CD205:CE205"/>
    <mergeCell ref="CM205:CU205"/>
    <mergeCell ref="CW205:CX205"/>
    <mergeCell ref="DF205:DN205"/>
    <mergeCell ref="CD206:CE206"/>
    <mergeCell ref="CM206:CU206"/>
    <mergeCell ref="CW206:CX206"/>
    <mergeCell ref="DF206:DN206"/>
    <mergeCell ref="CD207:CE207"/>
    <mergeCell ref="CM207:CU207"/>
    <mergeCell ref="CW207:CX207"/>
    <mergeCell ref="DF207:DN207"/>
    <mergeCell ref="CD208:CE208"/>
    <mergeCell ref="CM208:CU208"/>
    <mergeCell ref="CW208:CX208"/>
    <mergeCell ref="DF208:DN208"/>
    <mergeCell ref="CD209:CE209"/>
    <mergeCell ref="CF209:CI209"/>
    <mergeCell ref="CM209:CU209"/>
    <mergeCell ref="CW209:CX209"/>
    <mergeCell ref="CY209:DB209"/>
    <mergeCell ref="DF209:DN209"/>
    <mergeCell ref="CD210:CU210"/>
    <mergeCell ref="CW210:DN210"/>
    <mergeCell ref="CD211:CE211"/>
    <mergeCell ref="CM211:CU211"/>
    <mergeCell ref="CW211:CX211"/>
    <mergeCell ref="DF211:DN211"/>
    <mergeCell ref="CD212:CE212"/>
    <mergeCell ref="CM212:CU212"/>
    <mergeCell ref="CW212:CX212"/>
    <mergeCell ref="DF212:DN212"/>
    <mergeCell ref="CD213:CE213"/>
    <mergeCell ref="CM213:CU213"/>
    <mergeCell ref="CW213:CX213"/>
    <mergeCell ref="DF213:DN213"/>
    <mergeCell ref="CD214:CE214"/>
    <mergeCell ref="CM214:CU214"/>
    <mergeCell ref="CW214:CX214"/>
    <mergeCell ref="DF214:DN214"/>
    <mergeCell ref="CD215:CE215"/>
    <mergeCell ref="CM215:CU215"/>
    <mergeCell ref="CW215:CX215"/>
    <mergeCell ref="DF215:DN215"/>
    <mergeCell ref="CD216:CE216"/>
    <mergeCell ref="CM216:CU216"/>
    <mergeCell ref="CW216:CX216"/>
    <mergeCell ref="DF216:DN216"/>
    <mergeCell ref="CD217:CE217"/>
    <mergeCell ref="CM217:CU217"/>
    <mergeCell ref="CW217:CX217"/>
    <mergeCell ref="DF217:DN217"/>
    <mergeCell ref="CD218:CE218"/>
    <mergeCell ref="CM218:CU218"/>
    <mergeCell ref="CW218:CX218"/>
    <mergeCell ref="DF218:DN218"/>
    <mergeCell ref="CD219:CE219"/>
    <mergeCell ref="CF219:CI219"/>
    <mergeCell ref="CM219:CU219"/>
    <mergeCell ref="CW219:CX219"/>
    <mergeCell ref="CY219:DB219"/>
    <mergeCell ref="DF219:DN219"/>
    <mergeCell ref="CD220:CU220"/>
    <mergeCell ref="CW220:DN220"/>
    <mergeCell ref="CD221:CE221"/>
    <mergeCell ref="CM221:CU221"/>
    <mergeCell ref="CW221:CX221"/>
    <mergeCell ref="DF221:DN221"/>
    <mergeCell ref="CM229:CU229"/>
    <mergeCell ref="CW229:CX229"/>
    <mergeCell ref="CY229:DB229"/>
    <mergeCell ref="DF229:DN229"/>
    <mergeCell ref="CD230:CE230"/>
    <mergeCell ref="CF230:CI230"/>
    <mergeCell ref="CM230:CU230"/>
    <mergeCell ref="CW230:CX230"/>
    <mergeCell ref="CY230:DB230"/>
    <mergeCell ref="DF230:DN230"/>
    <mergeCell ref="CD222:CE222"/>
    <mergeCell ref="CM222:CU222"/>
    <mergeCell ref="CW222:CX222"/>
    <mergeCell ref="DF222:DN222"/>
    <mergeCell ref="CD223:CE223"/>
    <mergeCell ref="CM223:CU223"/>
    <mergeCell ref="CW223:CX223"/>
    <mergeCell ref="DF223:DN223"/>
    <mergeCell ref="CD224:CE224"/>
    <mergeCell ref="CM224:CU224"/>
    <mergeCell ref="CW224:CX224"/>
    <mergeCell ref="DF224:DN224"/>
    <mergeCell ref="CD225:CE225"/>
    <mergeCell ref="CM225:CU225"/>
    <mergeCell ref="CW225:CX225"/>
    <mergeCell ref="DF225:DN225"/>
    <mergeCell ref="CD226:CE226"/>
    <mergeCell ref="CM226:CU226"/>
    <mergeCell ref="CW226:CX226"/>
    <mergeCell ref="DF226:DN226"/>
    <mergeCell ref="DF240:DN240"/>
    <mergeCell ref="CD231:CU231"/>
    <mergeCell ref="CW231:DN231"/>
    <mergeCell ref="CD232:CE232"/>
    <mergeCell ref="CM232:CU232"/>
    <mergeCell ref="CW232:CX232"/>
    <mergeCell ref="DF232:DN232"/>
    <mergeCell ref="CD233:CE233"/>
    <mergeCell ref="CM233:CU233"/>
    <mergeCell ref="CW233:CX233"/>
    <mergeCell ref="DF233:DN233"/>
    <mergeCell ref="CD234:CE234"/>
    <mergeCell ref="CW234:CX234"/>
    <mergeCell ref="CD235:CE235"/>
    <mergeCell ref="CM235:CU235"/>
    <mergeCell ref="CW235:CX235"/>
    <mergeCell ref="DF235:DN235"/>
    <mergeCell ref="CD236:CE236"/>
    <mergeCell ref="CM236:CU236"/>
    <mergeCell ref="CW236:CX236"/>
    <mergeCell ref="DF236:DN236"/>
    <mergeCell ref="B37:E58"/>
    <mergeCell ref="B59:E80"/>
    <mergeCell ref="B81:E102"/>
    <mergeCell ref="B103:E124"/>
    <mergeCell ref="B125:E146"/>
    <mergeCell ref="B147:E168"/>
    <mergeCell ref="B169:E177"/>
    <mergeCell ref="B190:E199"/>
    <mergeCell ref="B200:E209"/>
    <mergeCell ref="B210:E219"/>
    <mergeCell ref="B220:E229"/>
    <mergeCell ref="B180:E189"/>
    <mergeCell ref="CD237:CE237"/>
    <mergeCell ref="CM237:CU237"/>
    <mergeCell ref="CW237:CX237"/>
    <mergeCell ref="DF237:DN237"/>
    <mergeCell ref="CD238:CE238"/>
    <mergeCell ref="CF238:CI238"/>
    <mergeCell ref="CM238:CU238"/>
    <mergeCell ref="CW238:CX238"/>
    <mergeCell ref="CY238:DB238"/>
    <mergeCell ref="DF238:DN238"/>
    <mergeCell ref="CD227:CE227"/>
    <mergeCell ref="CM227:CU227"/>
    <mergeCell ref="CW227:CX227"/>
    <mergeCell ref="DF227:DN227"/>
    <mergeCell ref="CD228:CE228"/>
    <mergeCell ref="CM228:CU228"/>
    <mergeCell ref="CW228:CX228"/>
    <mergeCell ref="DF228:DN228"/>
    <mergeCell ref="CD229:CE229"/>
    <mergeCell ref="CF229:CI229"/>
    <mergeCell ref="CW6:CX6"/>
    <mergeCell ref="CY6:DN6"/>
    <mergeCell ref="CS2:CU2"/>
    <mergeCell ref="CS4:CU4"/>
    <mergeCell ref="DL2:DN2"/>
    <mergeCell ref="DL4:DN4"/>
    <mergeCell ref="CW2:DK4"/>
    <mergeCell ref="CD2:CR4"/>
    <mergeCell ref="Y6:Z6"/>
    <mergeCell ref="AA6:AP6"/>
    <mergeCell ref="AN4:AP4"/>
    <mergeCell ref="AR6:AS6"/>
    <mergeCell ref="AT6:BI6"/>
    <mergeCell ref="BK6:BL6"/>
    <mergeCell ref="BM6:CB6"/>
    <mergeCell ref="BG4:BI4"/>
    <mergeCell ref="BZ4:CB4"/>
    <mergeCell ref="CD6:CE6"/>
    <mergeCell ref="CF6:CU6"/>
    <mergeCell ref="BZ2:CB3"/>
    <mergeCell ref="BK2:BL3"/>
    <mergeCell ref="BM2:BY2"/>
    <mergeCell ref="BM4:BY4"/>
    <mergeCell ref="BM3:BY3"/>
    <mergeCell ref="BK4:BL4"/>
  </mergeCells>
  <conditionalFormatting sqref="K18:K22 AD18:AD22 AW18:AW22 BP18:BP22 K24:K34 AD24:AD34 AW24:AW34 BP24:BP34 K38:K57 AD38:AD57 AW38:AW57 BP38:BP57 K60:K79 AD60:AD79 AW60:AW79 BP60:BP79 K82:K101 AD82:AD101 AW82:AW101 BP82:BP101 K104:K123 AD104:AD123 AW104:AW123 BP104:BP123 K126:K145 AD126:AD145 AW126:AW145 BP126:BP145 K148:K167 AD148:AD167 AW148:AW167 BP148:BP167 K170:K176 AD170:AD176 AW170:AW176 BP170:BP176 K181:K188 AD181:AD188 AW181:AW188 BP181:BP188 I185:I188 AB185:AB188 AU185:AU188 BN185:BN188 K191:K198 AD191:AD198 AW191:AW198 BP191:BP198 I195:I198 AB195:AB198 AU195:AU198 BN195:BN198 K201:K208 AD201:AD208 AW201:AW208 BP201:BP208 I205:I208 AB205:AB208 AU205:AU208 BN205:BN208 K211:K218 AD211:AD218 AW211:AW218 BP211:BP218 I215:I218 AB215:AB218 AU215:AU218 BN215:BN218 K221:K228 AD221:AD228 AW221:AW228 BP221:BP228 I225:I228 AB225:AB228 AU225:AU228 BN225:BN228 K232:K237 AD232:AD237 AW232:AW237 BP232:BP237">
    <cfRule type="cellIs" dxfId="130" priority="688" stopIfTrue="1" operator="between">
      <formula>0</formula>
      <formula>1000</formula>
    </cfRule>
  </conditionalFormatting>
  <conditionalFormatting sqref="K248:M264 AD248:AF264 AW248:AY264 BP248:BR264 CI248:CK264 DB248:DD264">
    <cfRule type="cellIs" dxfId="129" priority="615" stopIfTrue="1" operator="between">
      <formula>0</formula>
      <formula>1000</formula>
    </cfRule>
  </conditionalFormatting>
  <conditionalFormatting sqref="L18:L22 AE18:AE22 AX18:AX22 BQ18:BQ22 L24:L34 L170:L176 AE170:AE176 AX170:AX176 BQ170:BQ176 L181:L188 AE181:AE188 AX181:AX188 BQ181:BQ188 L191:L198 AE191:AE198 AX191:AX198 BQ191:BQ198 L201:L208 AE201:AE208 AX201:AX208 BQ201:BQ208 L211:L218 AE211:AE218 AX211:AX218 BQ211:BQ218 L221:L228 AE221:AE228 AX221:AX228 BQ221:BQ228">
    <cfRule type="cellIs" dxfId="128" priority="687" stopIfTrue="1" operator="between">
      <formula>"x"</formula>
      <formula>"X"</formula>
    </cfRule>
  </conditionalFormatting>
  <conditionalFormatting sqref="L38:L57">
    <cfRule type="cellIs" dxfId="127" priority="93" stopIfTrue="1" operator="between">
      <formula>"x"</formula>
      <formula>"X"</formula>
    </cfRule>
  </conditionalFormatting>
  <conditionalFormatting sqref="L60:L79">
    <cfRule type="cellIs" dxfId="126" priority="90" stopIfTrue="1" operator="between">
      <formula>"x"</formula>
      <formula>"X"</formula>
    </cfRule>
  </conditionalFormatting>
  <conditionalFormatting sqref="L82:L101">
    <cfRule type="cellIs" dxfId="125" priority="87" stopIfTrue="1" operator="between">
      <formula>"x"</formula>
      <formula>"X"</formula>
    </cfRule>
  </conditionalFormatting>
  <conditionalFormatting sqref="L104:L123">
    <cfRule type="cellIs" dxfId="124" priority="84" stopIfTrue="1" operator="between">
      <formula>"x"</formula>
      <formula>"X"</formula>
    </cfRule>
  </conditionalFormatting>
  <conditionalFormatting sqref="L126:L145">
    <cfRule type="cellIs" dxfId="123" priority="81" stopIfTrue="1" operator="between">
      <formula>"x"</formula>
      <formula>"X"</formula>
    </cfRule>
  </conditionalFormatting>
  <conditionalFormatting sqref="L148:L167">
    <cfRule type="cellIs" dxfId="122" priority="78" stopIfTrue="1" operator="between">
      <formula>"x"</formula>
      <formula>"X"</formula>
    </cfRule>
  </conditionalFormatting>
  <conditionalFormatting sqref="L232:L237">
    <cfRule type="cellIs" dxfId="121" priority="75" stopIfTrue="1" operator="between">
      <formula>"x"</formula>
      <formula>"X"</formula>
    </cfRule>
  </conditionalFormatting>
  <conditionalFormatting sqref="L248:L264 AE248:AE264 AX248:AX264 BQ248:BQ264 CJ248:CJ264 DC248:DC264">
    <cfRule type="cellIs" dxfId="120" priority="614" stopIfTrue="1" operator="between">
      <formula>0</formula>
      <formula>1000</formula>
    </cfRule>
  </conditionalFormatting>
  <conditionalFormatting sqref="L35:N35 AE35:AG35 AX35:AZ35 BQ35:BS35 L58:N58 AE58:AG58 AX58:AZ58 BQ58:BS58 L80:N80 AE80:AG80 AX80:AZ80 BQ80:BS80 L102:N102 AE102:AG102 AX102:AZ102 BQ102:BS102 L124:N124 AE124:AG124 AX124:AZ124 BQ124:BS124 L146:N146 AE146:AG146 AX146:AZ146 BQ146:BS146 L168:N168 AE168:AG168 AX168:AZ168 BQ168:BS168 L178:N178 AE178:AG178 AX178:AZ178 BQ178:BS178 L238:N238 AE238:AG238 AX238:AZ238 BQ238:BS238 L240:N240 AE240:AG240 AX240:AZ240 BQ240:BS240">
    <cfRule type="cellIs" dxfId="119" priority="438" stopIfTrue="1" operator="between">
      <formula>0</formula>
      <formula>1000</formula>
    </cfRule>
  </conditionalFormatting>
  <conditionalFormatting sqref="M18:M22 AF18:AF22 AY18:AY22 BR18:BR22 M24:M34 M170:M176 AF170:AF176 AY170:AY176 BR170:BR176 M181:M188 AF181:AF188 AY181:AY188 BR181:BR188 M191:M198 AF191:AF198 AY191:AY198 BR191:BR198 M201:M208 AF201:AF208 AY201:AY208 BR201:BR208 M211:M218 AF211:AF218 AY211:AY218 BR211:BR218 M221:M228 AF221:AF228 AY221:AY228 BR221:BR228">
    <cfRule type="cellIs" dxfId="118" priority="686" stopIfTrue="1" operator="between">
      <formula>"x"</formula>
      <formula>"X"</formula>
    </cfRule>
  </conditionalFormatting>
  <conditionalFormatting sqref="M35 AF35 AY35 BR35 M58 AF58 AY58 BR58 M80 AF80 AY80 BR80 M102 AF102 AY102 BR102 M124 AF124 AY124 BR124 M146 AF146 AY146 BR146 M168 AF168 AY168 BR168 M178 AF178 AY178 BR178 M238 AF238 AY238 BR238 M240 AF240 AY240 BR240">
    <cfRule type="cellIs" dxfId="117" priority="437" stopIfTrue="1" operator="between">
      <formula>0</formula>
      <formula>1000</formula>
    </cfRule>
  </conditionalFormatting>
  <conditionalFormatting sqref="M38:M57">
    <cfRule type="cellIs" dxfId="116" priority="92" stopIfTrue="1" operator="between">
      <formula>"x"</formula>
      <formula>"X"</formula>
    </cfRule>
  </conditionalFormatting>
  <conditionalFormatting sqref="M60:M79">
    <cfRule type="cellIs" dxfId="115" priority="89" stopIfTrue="1" operator="between">
      <formula>"x"</formula>
      <formula>"X"</formula>
    </cfRule>
  </conditionalFormatting>
  <conditionalFormatting sqref="M82:M101">
    <cfRule type="cellIs" dxfId="114" priority="86" stopIfTrue="1" operator="between">
      <formula>"x"</formula>
      <formula>"X"</formula>
    </cfRule>
  </conditionalFormatting>
  <conditionalFormatting sqref="M104:M123">
    <cfRule type="cellIs" dxfId="113" priority="83" stopIfTrue="1" operator="between">
      <formula>"x"</formula>
      <formula>"X"</formula>
    </cfRule>
  </conditionalFormatting>
  <conditionalFormatting sqref="M126:M145">
    <cfRule type="cellIs" dxfId="112" priority="80" stopIfTrue="1" operator="between">
      <formula>"x"</formula>
      <formula>"X"</formula>
    </cfRule>
  </conditionalFormatting>
  <conditionalFormatting sqref="M148:M167">
    <cfRule type="cellIs" dxfId="111" priority="77" stopIfTrue="1" operator="between">
      <formula>"x"</formula>
      <formula>"X"</formula>
    </cfRule>
  </conditionalFormatting>
  <conditionalFormatting sqref="M232:M237">
    <cfRule type="cellIs" dxfId="110" priority="74" stopIfTrue="1" operator="between">
      <formula>"x"</formula>
      <formula>"X"</formula>
    </cfRule>
  </conditionalFormatting>
  <conditionalFormatting sqref="M248:M264 AF248:AF264 AY248:AY264 BR248:BR264 CK248:CK264 DD248:DD264">
    <cfRule type="cellIs" dxfId="109" priority="613" stopIfTrue="1" operator="between">
      <formula>0</formula>
      <formula>1000</formula>
    </cfRule>
  </conditionalFormatting>
  <conditionalFormatting sqref="N18:N22 AG18:AG22 AZ18:AZ22 BS18:BS22 N24:N34 N170:N176 AG170:AG176 AZ170:AZ176 BS170:BS176 N181:N188 AG181:AG188 AZ181:AZ188 BS181:BS188 N191:N198 AG191:AG198 AZ191:AZ198 BS191:BS198 N201:N208 AG201:AG208 AZ201:AZ208 BS201:BS208 N211:N218 AG211:AG218 AZ211:AZ218 BS211:BS218 N221:N228 AG221:AG228 AZ221:AZ228 BS221:BS228">
    <cfRule type="cellIs" dxfId="108" priority="685" stopIfTrue="1" operator="between">
      <formula>"x"</formula>
      <formula>"X"</formula>
    </cfRule>
  </conditionalFormatting>
  <conditionalFormatting sqref="N35 AG35 AZ35 BS35 N58 AG58 AZ58 BS58 N80 AG80 AZ80 BS80 N102 AG102 AZ102 BS102 N124 AG124 AZ124 BS124 N146 AG146 AZ146 BS146 N168 AG168 AZ168 BS168 N178 AG178 AZ178 BS178 N238 AG238 AZ238 BS238 N240 AG240 AZ240 BS240">
    <cfRule type="cellIs" dxfId="107" priority="436" stopIfTrue="1" operator="between">
      <formula>0</formula>
      <formula>1000</formula>
    </cfRule>
  </conditionalFormatting>
  <conditionalFormatting sqref="N38:N57">
    <cfRule type="cellIs" dxfId="106" priority="91" stopIfTrue="1" operator="between">
      <formula>"x"</formula>
      <formula>"X"</formula>
    </cfRule>
  </conditionalFormatting>
  <conditionalFormatting sqref="N60:N79">
    <cfRule type="cellIs" dxfId="105" priority="88" stopIfTrue="1" operator="between">
      <formula>"x"</formula>
      <formula>"X"</formula>
    </cfRule>
  </conditionalFormatting>
  <conditionalFormatting sqref="N82:N101">
    <cfRule type="cellIs" dxfId="104" priority="85" stopIfTrue="1" operator="between">
      <formula>"x"</formula>
      <formula>"X"</formula>
    </cfRule>
  </conditionalFormatting>
  <conditionalFormatting sqref="N104:N123">
    <cfRule type="cellIs" dxfId="103" priority="82" stopIfTrue="1" operator="between">
      <formula>"x"</formula>
      <formula>"X"</formula>
    </cfRule>
  </conditionalFormatting>
  <conditionalFormatting sqref="N126:N145">
    <cfRule type="cellIs" dxfId="102" priority="79" stopIfTrue="1" operator="between">
      <formula>"x"</formula>
      <formula>"X"</formula>
    </cfRule>
  </conditionalFormatting>
  <conditionalFormatting sqref="N148:N167">
    <cfRule type="cellIs" dxfId="101" priority="76" stopIfTrue="1" operator="between">
      <formula>"x"</formula>
      <formula>"X"</formula>
    </cfRule>
  </conditionalFormatting>
  <conditionalFormatting sqref="N232:N237">
    <cfRule type="cellIs" dxfId="100" priority="73" stopIfTrue="1" operator="between">
      <formula>"x"</formula>
      <formula>"X"</formula>
    </cfRule>
  </conditionalFormatting>
  <conditionalFormatting sqref="N248:N261">
    <cfRule type="cellIs" dxfId="99" priority="611" stopIfTrue="1" operator="between">
      <formula>0</formula>
      <formula>#REF!</formula>
    </cfRule>
    <cfRule type="expression" dxfId="98" priority="612" stopIfTrue="1">
      <formula>$X$42&gt;#REF!</formula>
    </cfRule>
  </conditionalFormatting>
  <conditionalFormatting sqref="AE24:AE34">
    <cfRule type="cellIs" dxfId="97" priority="30" stopIfTrue="1" operator="between">
      <formula>"x"</formula>
      <formula>"X"</formula>
    </cfRule>
  </conditionalFormatting>
  <conditionalFormatting sqref="AE38:AE57">
    <cfRule type="cellIs" dxfId="96" priority="33" stopIfTrue="1" operator="between">
      <formula>"x"</formula>
      <formula>"X"</formula>
    </cfRule>
  </conditionalFormatting>
  <conditionalFormatting sqref="AE60:AE79">
    <cfRule type="cellIs" dxfId="95" priority="42" stopIfTrue="1" operator="between">
      <formula>"x"</formula>
      <formula>"X"</formula>
    </cfRule>
  </conditionalFormatting>
  <conditionalFormatting sqref="AE82:AE101">
    <cfRule type="cellIs" dxfId="94" priority="48" stopIfTrue="1" operator="between">
      <formula>"x"</formula>
      <formula>"X"</formula>
    </cfRule>
  </conditionalFormatting>
  <conditionalFormatting sqref="AE104:AE123">
    <cfRule type="cellIs" dxfId="93" priority="54" stopIfTrue="1" operator="between">
      <formula>"x"</formula>
      <formula>"X"</formula>
    </cfRule>
  </conditionalFormatting>
  <conditionalFormatting sqref="AE126:AE145">
    <cfRule type="cellIs" dxfId="92" priority="60" stopIfTrue="1" operator="between">
      <formula>"x"</formula>
      <formula>"X"</formula>
    </cfRule>
  </conditionalFormatting>
  <conditionalFormatting sqref="AE148:AE167">
    <cfRule type="cellIs" dxfId="91" priority="66" stopIfTrue="1" operator="between">
      <formula>"x"</formula>
      <formula>"X"</formula>
    </cfRule>
  </conditionalFormatting>
  <conditionalFormatting sqref="AE232:AE237">
    <cfRule type="cellIs" dxfId="90" priority="72" stopIfTrue="1" operator="between">
      <formula>"x"</formula>
      <formula>"X"</formula>
    </cfRule>
  </conditionalFormatting>
  <conditionalFormatting sqref="AF24:AF34">
    <cfRule type="cellIs" dxfId="89" priority="29" stopIfTrue="1" operator="between">
      <formula>"x"</formula>
      <formula>"X"</formula>
    </cfRule>
  </conditionalFormatting>
  <conditionalFormatting sqref="AF38:AF57">
    <cfRule type="cellIs" dxfId="88" priority="32" stopIfTrue="1" operator="between">
      <formula>"x"</formula>
      <formula>"X"</formula>
    </cfRule>
  </conditionalFormatting>
  <conditionalFormatting sqref="AF60:AF79">
    <cfRule type="cellIs" dxfId="87" priority="41" stopIfTrue="1" operator="between">
      <formula>"x"</formula>
      <formula>"X"</formula>
    </cfRule>
  </conditionalFormatting>
  <conditionalFormatting sqref="AF82:AF101">
    <cfRule type="cellIs" dxfId="86" priority="47" stopIfTrue="1" operator="between">
      <formula>"x"</formula>
      <formula>"X"</formula>
    </cfRule>
  </conditionalFormatting>
  <conditionalFormatting sqref="AF104:AF123">
    <cfRule type="cellIs" dxfId="85" priority="53" stopIfTrue="1" operator="between">
      <formula>"x"</formula>
      <formula>"X"</formula>
    </cfRule>
  </conditionalFormatting>
  <conditionalFormatting sqref="AF126:AF145">
    <cfRule type="cellIs" dxfId="84" priority="59" stopIfTrue="1" operator="between">
      <formula>"x"</formula>
      <formula>"X"</formula>
    </cfRule>
  </conditionalFormatting>
  <conditionalFormatting sqref="AF148:AF167">
    <cfRule type="cellIs" dxfId="83" priority="65" stopIfTrue="1" operator="between">
      <formula>"x"</formula>
      <formula>"X"</formula>
    </cfRule>
  </conditionalFormatting>
  <conditionalFormatting sqref="AF232:AF237">
    <cfRule type="cellIs" dxfId="82" priority="71" stopIfTrue="1" operator="between">
      <formula>"x"</formula>
      <formula>"X"</formula>
    </cfRule>
  </conditionalFormatting>
  <conditionalFormatting sqref="AG24:AG34">
    <cfRule type="cellIs" dxfId="81" priority="28" stopIfTrue="1" operator="between">
      <formula>"x"</formula>
      <formula>"X"</formula>
    </cfRule>
  </conditionalFormatting>
  <conditionalFormatting sqref="AG38:AG57">
    <cfRule type="cellIs" dxfId="80" priority="31" stopIfTrue="1" operator="between">
      <formula>"x"</formula>
      <formula>"X"</formula>
    </cfRule>
  </conditionalFormatting>
  <conditionalFormatting sqref="AG60:AG79">
    <cfRule type="cellIs" dxfId="79" priority="40" stopIfTrue="1" operator="between">
      <formula>"x"</formula>
      <formula>"X"</formula>
    </cfRule>
  </conditionalFormatting>
  <conditionalFormatting sqref="AG82:AG101">
    <cfRule type="cellIs" dxfId="78" priority="46" stopIfTrue="1" operator="between">
      <formula>"x"</formula>
      <formula>"X"</formula>
    </cfRule>
  </conditionalFormatting>
  <conditionalFormatting sqref="AG104:AG123">
    <cfRule type="cellIs" dxfId="77" priority="52" stopIfTrue="1" operator="between">
      <formula>"x"</formula>
      <formula>"X"</formula>
    </cfRule>
  </conditionalFormatting>
  <conditionalFormatting sqref="AG126:AG145">
    <cfRule type="cellIs" dxfId="76" priority="58" stopIfTrue="1" operator="between">
      <formula>"x"</formula>
      <formula>"X"</formula>
    </cfRule>
  </conditionalFormatting>
  <conditionalFormatting sqref="AG148:AG167">
    <cfRule type="cellIs" dxfId="75" priority="64" stopIfTrue="1" operator="between">
      <formula>"x"</formula>
      <formula>"X"</formula>
    </cfRule>
  </conditionalFormatting>
  <conditionalFormatting sqref="AG232:AG237">
    <cfRule type="cellIs" dxfId="74" priority="70" stopIfTrue="1" operator="between">
      <formula>"x"</formula>
      <formula>"X"</formula>
    </cfRule>
  </conditionalFormatting>
  <conditionalFormatting sqref="AG248:AG264 AZ248:AZ264 BS248:BS264 CL248:CL264 DE248:DE264 N262:N264">
    <cfRule type="expression" dxfId="73" priority="602" stopIfTrue="1">
      <formula>$X$42&gt;#REF!</formula>
    </cfRule>
    <cfRule type="cellIs" dxfId="72" priority="601" stopIfTrue="1" operator="between">
      <formula>0</formula>
      <formula>#REF!</formula>
    </cfRule>
  </conditionalFormatting>
  <conditionalFormatting sqref="AX24:AX34">
    <cfRule type="cellIs" dxfId="71" priority="27" stopIfTrue="1" operator="between">
      <formula>"x"</formula>
      <formula>"X"</formula>
    </cfRule>
  </conditionalFormatting>
  <conditionalFormatting sqref="AX38:AX57">
    <cfRule type="cellIs" dxfId="70" priority="36" stopIfTrue="1" operator="between">
      <formula>"x"</formula>
      <formula>"X"</formula>
    </cfRule>
  </conditionalFormatting>
  <conditionalFormatting sqref="AX60:AX79">
    <cfRule type="cellIs" dxfId="69" priority="39" stopIfTrue="1" operator="between">
      <formula>"x"</formula>
      <formula>"X"</formula>
    </cfRule>
  </conditionalFormatting>
  <conditionalFormatting sqref="AX82:AX101">
    <cfRule type="cellIs" dxfId="68" priority="45" stopIfTrue="1" operator="between">
      <formula>"x"</formula>
      <formula>"X"</formula>
    </cfRule>
  </conditionalFormatting>
  <conditionalFormatting sqref="AX104:AX123">
    <cfRule type="cellIs" dxfId="67" priority="51" stopIfTrue="1" operator="between">
      <formula>"x"</formula>
      <formula>"X"</formula>
    </cfRule>
  </conditionalFormatting>
  <conditionalFormatting sqref="AX126:AX145">
    <cfRule type="cellIs" dxfId="66" priority="57" stopIfTrue="1" operator="between">
      <formula>"x"</formula>
      <formula>"X"</formula>
    </cfRule>
  </conditionalFormatting>
  <conditionalFormatting sqref="AX148:AX167">
    <cfRule type="cellIs" dxfId="65" priority="63" stopIfTrue="1" operator="between">
      <formula>"x"</formula>
      <formula>"X"</formula>
    </cfRule>
  </conditionalFormatting>
  <conditionalFormatting sqref="AX232:AX237">
    <cfRule type="cellIs" dxfId="64" priority="69" stopIfTrue="1" operator="between">
      <formula>"x"</formula>
      <formula>"X"</formula>
    </cfRule>
  </conditionalFormatting>
  <conditionalFormatting sqref="AY24:AY34">
    <cfRule type="cellIs" dxfId="63" priority="26" stopIfTrue="1" operator="between">
      <formula>"x"</formula>
      <formula>"X"</formula>
    </cfRule>
  </conditionalFormatting>
  <conditionalFormatting sqref="AY38:AY57">
    <cfRule type="cellIs" dxfId="62" priority="35" stopIfTrue="1" operator="between">
      <formula>"x"</formula>
      <formula>"X"</formula>
    </cfRule>
  </conditionalFormatting>
  <conditionalFormatting sqref="AY60:AY79">
    <cfRule type="cellIs" dxfId="61" priority="38" stopIfTrue="1" operator="between">
      <formula>"x"</formula>
      <formula>"X"</formula>
    </cfRule>
  </conditionalFormatting>
  <conditionalFormatting sqref="AY82:AY101">
    <cfRule type="cellIs" dxfId="60" priority="44" stopIfTrue="1" operator="between">
      <formula>"x"</formula>
      <formula>"X"</formula>
    </cfRule>
  </conditionalFormatting>
  <conditionalFormatting sqref="AY104:AY123">
    <cfRule type="cellIs" dxfId="59" priority="50" stopIfTrue="1" operator="between">
      <formula>"x"</formula>
      <formula>"X"</formula>
    </cfRule>
  </conditionalFormatting>
  <conditionalFormatting sqref="AY126:AY145">
    <cfRule type="cellIs" dxfId="58" priority="56" stopIfTrue="1" operator="between">
      <formula>"x"</formula>
      <formula>"X"</formula>
    </cfRule>
  </conditionalFormatting>
  <conditionalFormatting sqref="AY148:AY167">
    <cfRule type="cellIs" dxfId="57" priority="62" stopIfTrue="1" operator="between">
      <formula>"x"</formula>
      <formula>"X"</formula>
    </cfRule>
  </conditionalFormatting>
  <conditionalFormatting sqref="AY232:AY237">
    <cfRule type="cellIs" dxfId="56" priority="68" stopIfTrue="1" operator="between">
      <formula>"x"</formula>
      <formula>"X"</formula>
    </cfRule>
  </conditionalFormatting>
  <conditionalFormatting sqref="AZ24:AZ34">
    <cfRule type="cellIs" dxfId="55" priority="25" stopIfTrue="1" operator="between">
      <formula>"x"</formula>
      <formula>"X"</formula>
    </cfRule>
  </conditionalFormatting>
  <conditionalFormatting sqref="AZ38:AZ57">
    <cfRule type="cellIs" dxfId="54" priority="34" stopIfTrue="1" operator="between">
      <formula>"x"</formula>
      <formula>"X"</formula>
    </cfRule>
  </conditionalFormatting>
  <conditionalFormatting sqref="AZ60:AZ79">
    <cfRule type="cellIs" dxfId="53" priority="37" stopIfTrue="1" operator="between">
      <formula>"x"</formula>
      <formula>"X"</formula>
    </cfRule>
  </conditionalFormatting>
  <conditionalFormatting sqref="AZ82:AZ101">
    <cfRule type="cellIs" dxfId="52" priority="43" stopIfTrue="1" operator="between">
      <formula>"x"</formula>
      <formula>"X"</formula>
    </cfRule>
  </conditionalFormatting>
  <conditionalFormatting sqref="AZ104:AZ123">
    <cfRule type="cellIs" dxfId="51" priority="49" stopIfTrue="1" operator="between">
      <formula>"x"</formula>
      <formula>"X"</formula>
    </cfRule>
  </conditionalFormatting>
  <conditionalFormatting sqref="AZ126:AZ145">
    <cfRule type="cellIs" dxfId="50" priority="55" stopIfTrue="1" operator="between">
      <formula>"x"</formula>
      <formula>"X"</formula>
    </cfRule>
  </conditionalFormatting>
  <conditionalFormatting sqref="AZ148:AZ167">
    <cfRule type="cellIs" dxfId="49" priority="61" stopIfTrue="1" operator="between">
      <formula>"x"</formula>
      <formula>"X"</formula>
    </cfRule>
  </conditionalFormatting>
  <conditionalFormatting sqref="AZ232:AZ237">
    <cfRule type="cellIs" dxfId="48" priority="67" stopIfTrue="1" operator="between">
      <formula>"x"</formula>
      <formula>"X"</formula>
    </cfRule>
  </conditionalFormatting>
  <conditionalFormatting sqref="BQ24:BQ34">
    <cfRule type="cellIs" dxfId="47" priority="24" stopIfTrue="1" operator="between">
      <formula>"x"</formula>
      <formula>"X"</formula>
    </cfRule>
  </conditionalFormatting>
  <conditionalFormatting sqref="BQ38:BQ57">
    <cfRule type="cellIs" dxfId="46" priority="21" stopIfTrue="1" operator="between">
      <formula>"x"</formula>
      <formula>"X"</formula>
    </cfRule>
  </conditionalFormatting>
  <conditionalFormatting sqref="BQ60:BQ79">
    <cfRule type="cellIs" dxfId="45" priority="18" stopIfTrue="1" operator="between">
      <formula>"x"</formula>
      <formula>"X"</formula>
    </cfRule>
  </conditionalFormatting>
  <conditionalFormatting sqref="BQ82:BQ101">
    <cfRule type="cellIs" dxfId="44" priority="15" stopIfTrue="1" operator="between">
      <formula>"x"</formula>
      <formula>"X"</formula>
    </cfRule>
  </conditionalFormatting>
  <conditionalFormatting sqref="BQ104:BQ123">
    <cfRule type="cellIs" dxfId="43" priority="12" stopIfTrue="1" operator="between">
      <formula>"x"</formula>
      <formula>"X"</formula>
    </cfRule>
  </conditionalFormatting>
  <conditionalFormatting sqref="BQ126:BQ145">
    <cfRule type="cellIs" dxfId="42" priority="9" stopIfTrue="1" operator="between">
      <formula>"x"</formula>
      <formula>"X"</formula>
    </cfRule>
  </conditionalFormatting>
  <conditionalFormatting sqref="BQ148:BQ167">
    <cfRule type="cellIs" dxfId="41" priority="6" stopIfTrue="1" operator="between">
      <formula>"x"</formula>
      <formula>"X"</formula>
    </cfRule>
  </conditionalFormatting>
  <conditionalFormatting sqref="BQ232:BQ237">
    <cfRule type="cellIs" dxfId="40" priority="3" stopIfTrue="1" operator="between">
      <formula>"x"</formula>
      <formula>"X"</formula>
    </cfRule>
  </conditionalFormatting>
  <conditionalFormatting sqref="BR24:BR34">
    <cfRule type="cellIs" dxfId="39" priority="23" stopIfTrue="1" operator="between">
      <formula>"x"</formula>
      <formula>"X"</formula>
    </cfRule>
  </conditionalFormatting>
  <conditionalFormatting sqref="BR38:BR57">
    <cfRule type="cellIs" dxfId="38" priority="20" stopIfTrue="1" operator="between">
      <formula>"x"</formula>
      <formula>"X"</formula>
    </cfRule>
  </conditionalFormatting>
  <conditionalFormatting sqref="BR60:BR79">
    <cfRule type="cellIs" dxfId="37" priority="17" stopIfTrue="1" operator="between">
      <formula>"x"</formula>
      <formula>"X"</formula>
    </cfRule>
  </conditionalFormatting>
  <conditionalFormatting sqref="BR82:BR101">
    <cfRule type="cellIs" dxfId="36" priority="14" stopIfTrue="1" operator="between">
      <formula>"x"</formula>
      <formula>"X"</formula>
    </cfRule>
  </conditionalFormatting>
  <conditionalFormatting sqref="BR104:BR123">
    <cfRule type="cellIs" dxfId="35" priority="11" stopIfTrue="1" operator="between">
      <formula>"x"</formula>
      <formula>"X"</formula>
    </cfRule>
  </conditionalFormatting>
  <conditionalFormatting sqref="BR126:BR145">
    <cfRule type="cellIs" dxfId="34" priority="8" stopIfTrue="1" operator="between">
      <formula>"x"</formula>
      <formula>"X"</formula>
    </cfRule>
  </conditionalFormatting>
  <conditionalFormatting sqref="BR148:BR167">
    <cfRule type="cellIs" dxfId="33" priority="5" stopIfTrue="1" operator="between">
      <formula>"x"</formula>
      <formula>"X"</formula>
    </cfRule>
  </conditionalFormatting>
  <conditionalFormatting sqref="BR232:BR237">
    <cfRule type="cellIs" dxfId="32" priority="2" stopIfTrue="1" operator="between">
      <formula>"x"</formula>
      <formula>"X"</formula>
    </cfRule>
  </conditionalFormatting>
  <conditionalFormatting sqref="BS24:BS34">
    <cfRule type="cellIs" dxfId="31" priority="22" stopIfTrue="1" operator="between">
      <formula>"x"</formula>
      <formula>"X"</formula>
    </cfRule>
  </conditionalFormatting>
  <conditionalFormatting sqref="BS38:BS57">
    <cfRule type="cellIs" dxfId="30" priority="19" stopIfTrue="1" operator="between">
      <formula>"x"</formula>
      <formula>"X"</formula>
    </cfRule>
  </conditionalFormatting>
  <conditionalFormatting sqref="BS60:BS79">
    <cfRule type="cellIs" dxfId="29" priority="16" stopIfTrue="1" operator="between">
      <formula>"x"</formula>
      <formula>"X"</formula>
    </cfRule>
  </conditionalFormatting>
  <conditionalFormatting sqref="BS82:BS101">
    <cfRule type="cellIs" dxfId="28" priority="13" stopIfTrue="1" operator="between">
      <formula>"x"</formula>
      <formula>"X"</formula>
    </cfRule>
  </conditionalFormatting>
  <conditionalFormatting sqref="BS104:BS123">
    <cfRule type="cellIs" dxfId="27" priority="10" stopIfTrue="1" operator="between">
      <formula>"x"</formula>
      <formula>"X"</formula>
    </cfRule>
  </conditionalFormatting>
  <conditionalFormatting sqref="BS126:BS145">
    <cfRule type="cellIs" dxfId="26" priority="7" stopIfTrue="1" operator="between">
      <formula>"x"</formula>
      <formula>"X"</formula>
    </cfRule>
  </conditionalFormatting>
  <conditionalFormatting sqref="BS148:BS167">
    <cfRule type="cellIs" dxfId="25" priority="4" stopIfTrue="1" operator="between">
      <formula>"x"</formula>
      <formula>"X"</formula>
    </cfRule>
  </conditionalFormatting>
  <conditionalFormatting sqref="BS232:BS237">
    <cfRule type="cellIs" dxfId="24" priority="1" stopIfTrue="1" operator="between">
      <formula>"x"</formula>
      <formula>"X"</formula>
    </cfRule>
  </conditionalFormatting>
  <dataValidations count="3">
    <dataValidation type="list" allowBlank="1" showInputMessage="1" showErrorMessage="1" sqref="DM11 K12 BH11 AO11 CT11 V11 CA11" xr:uid="{00000000-0002-0000-0E00-000000000000}">
      <formula1>$G$247:$G$250</formula1>
    </dataValidation>
    <dataValidation type="list" allowBlank="1" showInputMessage="1" showErrorMessage="1" sqref="CS12 DL12 BZ12 BG12 U12 AN12" xr:uid="{00000000-0002-0000-0E00-000001000000}">
      <formula1>$G$268:$G$269</formula1>
    </dataValidation>
    <dataValidation type="list" allowBlank="1" showInputMessage="1" showErrorMessage="1" sqref="L12" xr:uid="{00000000-0002-0000-0E00-000002000000}">
      <formula1>$E$247:$E$258</formula1>
    </dataValidation>
  </dataValidations>
  <printOptions horizontalCentered="1" verticalCentered="1"/>
  <pageMargins left="0.31496062992125984" right="0.31496062992125984" top="0.35433070866141736" bottom="0.35433070866141736" header="0.31496062992125984" footer="0.31496062992125984"/>
  <pageSetup scale="55" fitToHeight="3" orientation="portrait" r:id="rId1"/>
  <headerFooter>
    <oddFooter>&amp;L&amp;"Arial Narrow,Negrita"&amp;8F-PY.103.72 -&amp;"Arial,Normal"&amp;10 &amp;"Arial Narrow,Cursiva"&amp;8Planilla de verificación y calificación de actividades - Mantenimiento de sistemas forestales&amp;R&amp;"Arial Narrow,Normal"&amp;8Página &amp;Pde &amp;N</oddFooter>
  </headerFooter>
  <rowBreaks count="1" manualBreakCount="1">
    <brk id="102" min="1" max="2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rgb="FFFF0000"/>
    <pageSetUpPr fitToPage="1"/>
  </sheetPr>
  <dimension ref="A1:AJ112"/>
  <sheetViews>
    <sheetView showGridLines="0" zoomScaleNormal="100" workbookViewId="0">
      <selection activeCell="R5" sqref="A5:S5"/>
    </sheetView>
  </sheetViews>
  <sheetFormatPr baseColWidth="10" defaultRowHeight="12.75" x14ac:dyDescent="0.2"/>
  <cols>
    <col min="1" max="1" width="2.140625" style="402" customWidth="1"/>
    <col min="2" max="2" width="34.140625" customWidth="1"/>
    <col min="3" max="3" width="27.7109375" customWidth="1"/>
    <col min="4" max="4" width="14.28515625" customWidth="1"/>
    <col min="5" max="5" width="19.140625" customWidth="1"/>
    <col min="6" max="17" width="12.7109375" customWidth="1"/>
    <col min="20" max="36" width="11.42578125" style="402"/>
  </cols>
  <sheetData>
    <row r="1" spans="1:36" s="402" customFormat="1" ht="13.5" thickBot="1" x14ac:dyDescent="0.25"/>
    <row r="2" spans="1:36" ht="23.25" customHeight="1" x14ac:dyDescent="0.2">
      <c r="B2" s="2618" t="s">
        <v>1532</v>
      </c>
      <c r="C2" s="2824" t="s">
        <v>1541</v>
      </c>
      <c r="D2" s="2825"/>
      <c r="E2" s="2825"/>
      <c r="F2" s="2825"/>
      <c r="G2" s="2825"/>
      <c r="H2" s="2825"/>
      <c r="I2" s="2825"/>
      <c r="J2" s="2825"/>
      <c r="K2" s="2825"/>
      <c r="L2" s="2825"/>
      <c r="M2" s="2825"/>
      <c r="N2" s="2825"/>
      <c r="O2" s="2825"/>
      <c r="P2" s="2825"/>
      <c r="Q2" s="2826"/>
      <c r="R2" s="2500"/>
      <c r="S2" s="2501"/>
    </row>
    <row r="3" spans="1:36" ht="7.5" customHeight="1" x14ac:dyDescent="0.2">
      <c r="B3" s="2619"/>
      <c r="C3" s="2827"/>
      <c r="D3" s="2828"/>
      <c r="E3" s="2828"/>
      <c r="F3" s="2828"/>
      <c r="G3" s="2828"/>
      <c r="H3" s="2828"/>
      <c r="I3" s="2828"/>
      <c r="J3" s="2828"/>
      <c r="K3" s="2828"/>
      <c r="L3" s="2828"/>
      <c r="M3" s="2828"/>
      <c r="N3" s="2828"/>
      <c r="O3" s="2828"/>
      <c r="P3" s="2828"/>
      <c r="Q3" s="2829"/>
      <c r="R3" s="2502"/>
      <c r="S3" s="2503"/>
    </row>
    <row r="4" spans="1:36" ht="17.25" customHeight="1" x14ac:dyDescent="0.2">
      <c r="B4" s="2820"/>
      <c r="C4" s="1701" t="s">
        <v>1530</v>
      </c>
      <c r="D4" s="2830"/>
      <c r="E4" s="2830"/>
      <c r="F4" s="2830"/>
      <c r="G4" s="2830"/>
      <c r="H4" s="2830"/>
      <c r="I4" s="2830"/>
      <c r="J4" s="2830"/>
      <c r="K4" s="2830"/>
      <c r="L4" s="2830"/>
      <c r="M4" s="2830"/>
      <c r="N4" s="2830"/>
      <c r="O4" s="2830"/>
      <c r="P4" s="2830"/>
      <c r="Q4" s="2831"/>
      <c r="R4" s="2622"/>
      <c r="S4" s="2569"/>
    </row>
    <row r="5" spans="1:36" ht="17.25" customHeight="1" x14ac:dyDescent="0.2">
      <c r="B5" s="1611" t="s">
        <v>1529</v>
      </c>
      <c r="C5" s="2505" t="s">
        <v>1545</v>
      </c>
      <c r="D5" s="2894"/>
      <c r="E5" s="2894"/>
      <c r="F5" s="2894"/>
      <c r="G5" s="2894"/>
      <c r="H5" s="2894"/>
      <c r="I5" s="2894"/>
      <c r="J5" s="2894"/>
      <c r="K5" s="2894"/>
      <c r="L5" s="2894"/>
      <c r="M5" s="2894"/>
      <c r="N5" s="2894"/>
      <c r="O5" s="2894"/>
      <c r="P5" s="2894"/>
      <c r="Q5" s="2895"/>
      <c r="R5" s="2896" t="s">
        <v>1548</v>
      </c>
      <c r="S5" s="2381"/>
    </row>
    <row r="6" spans="1:36" ht="12.75" customHeight="1" x14ac:dyDescent="0.2">
      <c r="B6" s="403"/>
      <c r="C6" s="107"/>
      <c r="D6" s="107"/>
      <c r="E6" s="107"/>
      <c r="F6" s="107"/>
      <c r="G6" s="107"/>
      <c r="H6" s="107"/>
      <c r="I6" s="107"/>
      <c r="J6" s="107"/>
      <c r="K6" s="107"/>
      <c r="L6" s="107"/>
      <c r="M6" s="107"/>
      <c r="N6" s="107"/>
      <c r="O6" s="107"/>
      <c r="P6" s="107"/>
      <c r="Q6" s="107"/>
      <c r="S6" s="416"/>
    </row>
    <row r="7" spans="1:36" ht="16.5" x14ac:dyDescent="0.2">
      <c r="B7" s="877" t="s">
        <v>294</v>
      </c>
      <c r="C7" s="2873">
        <f>+PROYECTO!C7</f>
        <v>0</v>
      </c>
      <c r="D7" s="2873"/>
      <c r="E7" s="2873"/>
      <c r="F7" s="2873"/>
      <c r="G7" s="2873"/>
      <c r="H7" s="2873"/>
      <c r="I7" s="2873"/>
      <c r="J7" s="2873"/>
      <c r="K7" s="2873"/>
      <c r="L7" s="2873"/>
      <c r="M7" s="2873"/>
      <c r="N7" s="2873"/>
      <c r="O7" s="2873"/>
      <c r="P7" s="2873"/>
      <c r="Q7" s="2873"/>
      <c r="R7" s="2873"/>
      <c r="S7" s="2874"/>
    </row>
    <row r="8" spans="1:36" ht="9.75" customHeight="1" x14ac:dyDescent="0.2">
      <c r="B8" s="403"/>
      <c r="S8" s="409"/>
    </row>
    <row r="9" spans="1:36" ht="16.5" x14ac:dyDescent="0.3">
      <c r="B9" s="877" t="s">
        <v>1188</v>
      </c>
      <c r="C9" s="2875">
        <f>+PROYECTO!B17</f>
        <v>0</v>
      </c>
      <c r="D9" s="2875"/>
      <c r="E9" s="2875"/>
      <c r="F9" s="2875"/>
      <c r="G9" s="2875"/>
      <c r="H9" s="2875"/>
      <c r="I9" s="2875"/>
      <c r="J9" s="2875"/>
      <c r="K9" s="2875"/>
      <c r="L9" s="2875"/>
      <c r="M9" s="2875"/>
      <c r="N9" s="2875"/>
      <c r="O9" s="2875"/>
      <c r="P9" s="2875"/>
      <c r="Q9" s="2875"/>
      <c r="R9" s="2875"/>
      <c r="S9" s="2876"/>
    </row>
    <row r="10" spans="1:36" ht="9.75" customHeight="1" x14ac:dyDescent="0.2">
      <c r="B10" s="403"/>
      <c r="S10" s="409"/>
    </row>
    <row r="11" spans="1:36" ht="16.5" x14ac:dyDescent="0.3">
      <c r="B11" s="877" t="s">
        <v>1207</v>
      </c>
      <c r="C11" s="2899">
        <f>+SEGUIMIENTO!C12</f>
        <v>0</v>
      </c>
      <c r="D11" s="2900"/>
      <c r="E11" s="2900"/>
      <c r="F11" s="679"/>
      <c r="G11" s="2901" t="s">
        <v>415</v>
      </c>
      <c r="H11" s="2901"/>
      <c r="I11" s="2898">
        <f>SEGUIMIENTO!P12</f>
        <v>41090</v>
      </c>
      <c r="J11" s="2898"/>
      <c r="K11" s="2898"/>
      <c r="L11" s="773"/>
      <c r="M11" s="679"/>
      <c r="N11" s="878" t="s">
        <v>1208</v>
      </c>
      <c r="O11" s="773"/>
      <c r="P11" s="2393" t="str">
        <f>SEGUIMIENTO!U12</f>
        <v>De avance</v>
      </c>
      <c r="Q11" s="2393"/>
      <c r="R11" s="2393"/>
      <c r="S11" s="2394"/>
    </row>
    <row r="12" spans="1:36" s="773" customFormat="1" ht="9.75" customHeight="1" x14ac:dyDescent="0.3">
      <c r="A12" s="402"/>
      <c r="B12" s="879"/>
      <c r="S12" s="880"/>
      <c r="T12" s="402"/>
      <c r="U12" s="402"/>
      <c r="V12" s="402"/>
      <c r="W12" s="402"/>
      <c r="X12" s="402"/>
      <c r="Y12" s="402"/>
      <c r="Z12" s="402"/>
      <c r="AA12" s="402"/>
      <c r="AB12" s="402"/>
      <c r="AC12" s="402"/>
      <c r="AD12" s="402"/>
      <c r="AE12" s="402"/>
      <c r="AF12" s="402"/>
      <c r="AG12" s="402"/>
      <c r="AH12" s="402"/>
      <c r="AI12" s="402"/>
      <c r="AJ12" s="402"/>
    </row>
    <row r="13" spans="1:36" ht="31.5" customHeight="1" x14ac:dyDescent="0.3">
      <c r="B13" s="1015" t="s">
        <v>1209</v>
      </c>
      <c r="C13" s="2902" t="e">
        <f>FINANC!E47</f>
        <v>#REF!</v>
      </c>
      <c r="D13" s="2902"/>
      <c r="E13" s="773"/>
      <c r="F13" s="2606" t="s">
        <v>1210</v>
      </c>
      <c r="G13" s="2606"/>
      <c r="H13" s="2606"/>
      <c r="I13" s="2902" t="e">
        <f>FINANC!F47</f>
        <v>#REF!</v>
      </c>
      <c r="J13" s="2902"/>
      <c r="K13" s="2902"/>
      <c r="M13" s="2903" t="s">
        <v>1211</v>
      </c>
      <c r="N13" s="2903"/>
      <c r="O13" s="2903"/>
      <c r="P13" s="1389" t="e">
        <f>+I13/C13</f>
        <v>#REF!</v>
      </c>
      <c r="Q13" s="679"/>
      <c r="R13" s="679"/>
      <c r="S13" s="881"/>
    </row>
    <row r="14" spans="1:36" ht="9.75" customHeight="1" x14ac:dyDescent="0.2">
      <c r="B14" s="403"/>
      <c r="C14" s="107"/>
      <c r="D14" s="107"/>
      <c r="E14" s="107"/>
      <c r="F14" s="107"/>
      <c r="G14" s="107"/>
      <c r="H14" s="107"/>
      <c r="I14" s="107"/>
      <c r="J14" s="107"/>
      <c r="K14" s="107"/>
      <c r="L14" s="107"/>
      <c r="M14" s="107"/>
      <c r="N14" s="107"/>
      <c r="O14" s="107"/>
      <c r="P14" s="107"/>
      <c r="Q14" s="107"/>
      <c r="R14" s="331"/>
      <c r="S14" s="416"/>
    </row>
    <row r="15" spans="1:36" ht="22.5" customHeight="1" x14ac:dyDescent="0.2">
      <c r="B15" s="1015" t="s">
        <v>1319</v>
      </c>
      <c r="C15" s="1387">
        <f>OBJETIVOS!M12</f>
        <v>0</v>
      </c>
      <c r="D15" s="1388">
        <f>+OBJETIVOS!Q12</f>
        <v>0</v>
      </c>
      <c r="E15" s="107"/>
      <c r="F15" s="107"/>
      <c r="G15" s="2606" t="s">
        <v>1320</v>
      </c>
      <c r="H15" s="2606"/>
      <c r="I15" s="2893">
        <f>OBJETIVOS!M16</f>
        <v>0</v>
      </c>
      <c r="J15" s="2893"/>
      <c r="K15" s="1388">
        <f>+OBJETIVOS!Q16</f>
        <v>0</v>
      </c>
      <c r="L15" s="107"/>
      <c r="M15" s="107"/>
      <c r="N15" s="107"/>
      <c r="O15" s="107"/>
      <c r="P15" s="107"/>
      <c r="Q15" s="107"/>
      <c r="R15" s="331"/>
      <c r="S15" s="416"/>
    </row>
    <row r="16" spans="1:36" s="773" customFormat="1" ht="9.75" customHeight="1" x14ac:dyDescent="0.3">
      <c r="A16" s="402"/>
      <c r="B16" s="879"/>
      <c r="E16" s="1014"/>
      <c r="S16" s="880"/>
      <c r="T16" s="402"/>
      <c r="U16" s="402"/>
      <c r="V16" s="402"/>
      <c r="W16" s="402"/>
      <c r="X16" s="402"/>
      <c r="Y16" s="402"/>
      <c r="Z16" s="402"/>
      <c r="AA16" s="402"/>
      <c r="AB16" s="402"/>
      <c r="AC16" s="402"/>
      <c r="AD16" s="402"/>
      <c r="AE16" s="402"/>
      <c r="AF16" s="402"/>
      <c r="AG16" s="402"/>
      <c r="AH16" s="402"/>
      <c r="AI16" s="402"/>
      <c r="AJ16" s="402"/>
    </row>
    <row r="17" spans="1:36" s="1" customFormat="1" ht="18" customHeight="1" x14ac:dyDescent="0.2">
      <c r="A17" s="335"/>
      <c r="B17" s="1074"/>
      <c r="C17" s="1390" t="s">
        <v>218</v>
      </c>
      <c r="D17" s="2890" t="s">
        <v>310</v>
      </c>
      <c r="E17" s="2891"/>
      <c r="F17" s="2890" t="s">
        <v>1252</v>
      </c>
      <c r="G17" s="2892"/>
      <c r="H17" s="2891"/>
      <c r="I17" s="2890" t="s">
        <v>1253</v>
      </c>
      <c r="J17" s="2892"/>
      <c r="K17" s="2891"/>
      <c r="L17" s="2890" t="s">
        <v>1254</v>
      </c>
      <c r="M17" s="2892"/>
      <c r="N17" s="2891"/>
      <c r="O17" s="1103"/>
      <c r="P17" s="1103"/>
      <c r="Q17" s="1103"/>
      <c r="R17" s="1103"/>
      <c r="S17" s="1104"/>
      <c r="T17" s="335"/>
      <c r="U17" s="335"/>
      <c r="V17" s="335"/>
      <c r="W17" s="335"/>
      <c r="X17" s="335"/>
      <c r="Y17" s="335"/>
      <c r="Z17" s="335"/>
      <c r="AA17" s="335"/>
      <c r="AB17" s="335"/>
      <c r="AC17" s="335"/>
      <c r="AD17" s="335"/>
      <c r="AE17" s="335"/>
      <c r="AF17" s="335"/>
      <c r="AG17" s="335"/>
      <c r="AH17" s="335"/>
      <c r="AI17" s="335"/>
      <c r="AJ17" s="335"/>
    </row>
    <row r="18" spans="1:36" ht="17.25" customHeight="1" x14ac:dyDescent="0.3">
      <c r="B18" s="616"/>
      <c r="C18" s="1391" t="str">
        <f>'POA-1'!C20</f>
        <v>Sucre</v>
      </c>
      <c r="D18" s="2821" t="str">
        <f>'POA-1'!E20</f>
        <v>San Benito Abad, San Marcos, Sucre, Caimito, La Union.</v>
      </c>
      <c r="E18" s="2822"/>
      <c r="F18" s="2821" t="str">
        <f>'POA-1'!I20</f>
        <v>Río San Jorge</v>
      </c>
      <c r="G18" s="2823"/>
      <c r="H18" s="2822"/>
      <c r="I18" s="2821">
        <f>'POA-1'!K20</f>
        <v>0</v>
      </c>
      <c r="J18" s="2823"/>
      <c r="K18" s="2822"/>
      <c r="L18" s="2821">
        <f>'POA-1'!M20</f>
        <v>0</v>
      </c>
      <c r="M18" s="2823"/>
      <c r="N18" s="2822"/>
      <c r="O18" s="617"/>
      <c r="P18" s="617"/>
      <c r="Q18" s="617"/>
      <c r="R18" s="617"/>
      <c r="S18" s="618"/>
    </row>
    <row r="19" spans="1:36" ht="17.25" customHeight="1" x14ac:dyDescent="0.3">
      <c r="B19" s="616"/>
      <c r="C19" s="1392">
        <f>'POA-1'!C21</f>
        <v>0</v>
      </c>
      <c r="D19" s="2821">
        <f>'POA-1'!E21</f>
        <v>0</v>
      </c>
      <c r="E19" s="2822"/>
      <c r="F19" s="2821" t="str">
        <f>'POA-1'!I21</f>
        <v>Río San Jorge</v>
      </c>
      <c r="G19" s="2823"/>
      <c r="H19" s="2822"/>
      <c r="I19" s="2821">
        <f>'POA-1'!K21</f>
        <v>0</v>
      </c>
      <c r="J19" s="2823"/>
      <c r="K19" s="2822"/>
      <c r="L19" s="2821">
        <f>'POA-1'!M21</f>
        <v>0</v>
      </c>
      <c r="M19" s="2823"/>
      <c r="N19" s="2822"/>
      <c r="O19" s="617"/>
      <c r="P19" s="617"/>
      <c r="Q19" s="617"/>
      <c r="R19" s="617"/>
      <c r="S19" s="618"/>
    </row>
    <row r="20" spans="1:36" ht="17.25" customHeight="1" x14ac:dyDescent="0.3">
      <c r="B20" s="616"/>
      <c r="C20" s="1392">
        <f>'POA-1'!C22</f>
        <v>0</v>
      </c>
      <c r="D20" s="2821">
        <f>'POA-1'!E22</f>
        <v>0</v>
      </c>
      <c r="E20" s="2822"/>
      <c r="F20" s="2821">
        <f>'POA-1'!I22</f>
        <v>0</v>
      </c>
      <c r="G20" s="2823"/>
      <c r="H20" s="2822"/>
      <c r="I20" s="2821">
        <f>'POA-1'!K22</f>
        <v>0</v>
      </c>
      <c r="J20" s="2823"/>
      <c r="K20" s="2822"/>
      <c r="L20" s="2821">
        <f>'POA-1'!M22</f>
        <v>0</v>
      </c>
      <c r="M20" s="2823"/>
      <c r="N20" s="2822"/>
      <c r="O20" s="617"/>
      <c r="P20" s="617"/>
      <c r="Q20" s="617"/>
      <c r="R20" s="617"/>
      <c r="S20" s="618"/>
    </row>
    <row r="21" spans="1:36" ht="17.25" customHeight="1" x14ac:dyDescent="0.3">
      <c r="B21" s="616"/>
      <c r="C21" s="1392">
        <f>'POA-1'!C23</f>
        <v>0</v>
      </c>
      <c r="D21" s="2821">
        <f>'POA-1'!E23</f>
        <v>0</v>
      </c>
      <c r="E21" s="2822"/>
      <c r="F21" s="2821">
        <f>'POA-1'!I23</f>
        <v>0</v>
      </c>
      <c r="G21" s="2823"/>
      <c r="H21" s="2822"/>
      <c r="I21" s="2821">
        <f>'POA-1'!K23</f>
        <v>0</v>
      </c>
      <c r="J21" s="2823"/>
      <c r="K21" s="2822"/>
      <c r="L21" s="2821">
        <f>'POA-1'!M23</f>
        <v>0</v>
      </c>
      <c r="M21" s="2823"/>
      <c r="N21" s="2822"/>
      <c r="O21" s="617"/>
      <c r="P21" s="617"/>
      <c r="Q21" s="617"/>
      <c r="R21" s="617"/>
      <c r="S21" s="618"/>
    </row>
    <row r="22" spans="1:36" ht="17.25" customHeight="1" x14ac:dyDescent="0.3">
      <c r="B22" s="616"/>
      <c r="C22" s="1392">
        <f>'POA-1'!C24</f>
        <v>0</v>
      </c>
      <c r="D22" s="2821">
        <f>'POA-1'!E24</f>
        <v>0</v>
      </c>
      <c r="E22" s="2822"/>
      <c r="F22" s="2821">
        <f>'POA-1'!I24</f>
        <v>0</v>
      </c>
      <c r="G22" s="2823"/>
      <c r="H22" s="2822"/>
      <c r="I22" s="2821">
        <f>'POA-1'!K24</f>
        <v>0</v>
      </c>
      <c r="J22" s="2823"/>
      <c r="K22" s="2822"/>
      <c r="L22" s="2821">
        <f>'POA-1'!M24</f>
        <v>0</v>
      </c>
      <c r="M22" s="2823"/>
      <c r="N22" s="2822"/>
      <c r="O22" s="617"/>
      <c r="P22" s="617"/>
      <c r="Q22" s="617"/>
      <c r="R22" s="617"/>
      <c r="S22" s="618"/>
    </row>
    <row r="23" spans="1:36" ht="17.25" customHeight="1" x14ac:dyDescent="0.3">
      <c r="B23" s="616"/>
      <c r="C23" s="1392">
        <f>'POA-1'!C25</f>
        <v>0</v>
      </c>
      <c r="D23" s="2821">
        <f>'POA-1'!E25</f>
        <v>0</v>
      </c>
      <c r="E23" s="2822"/>
      <c r="F23" s="2821">
        <f>'POA-1'!I25</f>
        <v>0</v>
      </c>
      <c r="G23" s="2823"/>
      <c r="H23" s="2822"/>
      <c r="I23" s="2821">
        <f>'POA-1'!K25</f>
        <v>0</v>
      </c>
      <c r="J23" s="2823"/>
      <c r="K23" s="2822"/>
      <c r="L23" s="2821">
        <f>'POA-1'!M25</f>
        <v>0</v>
      </c>
      <c r="M23" s="2823"/>
      <c r="N23" s="2822"/>
      <c r="O23" s="617"/>
      <c r="P23" s="617"/>
      <c r="Q23" s="617"/>
      <c r="R23" s="617"/>
      <c r="S23" s="618"/>
    </row>
    <row r="24" spans="1:36" ht="17.25" customHeight="1" x14ac:dyDescent="0.3">
      <c r="B24" s="616"/>
      <c r="C24" s="1392">
        <f>'POA-1'!C26</f>
        <v>0</v>
      </c>
      <c r="D24" s="2821">
        <f>'POA-1'!E26</f>
        <v>0</v>
      </c>
      <c r="E24" s="2822"/>
      <c r="F24" s="2821">
        <f>'POA-1'!I26</f>
        <v>0</v>
      </c>
      <c r="G24" s="2823"/>
      <c r="H24" s="2822"/>
      <c r="I24" s="2821">
        <f>'POA-1'!K26</f>
        <v>0</v>
      </c>
      <c r="J24" s="2823"/>
      <c r="K24" s="2822"/>
      <c r="L24" s="2821">
        <f>'POA-1'!M26</f>
        <v>0</v>
      </c>
      <c r="M24" s="2823"/>
      <c r="N24" s="2822"/>
      <c r="O24" s="617"/>
      <c r="P24" s="617"/>
      <c r="Q24" s="617"/>
      <c r="R24" s="617"/>
      <c r="S24" s="618"/>
    </row>
    <row r="25" spans="1:36" ht="12.75" customHeight="1" x14ac:dyDescent="0.3">
      <c r="B25" s="616"/>
      <c r="C25" s="617"/>
      <c r="D25" s="617"/>
      <c r="E25" s="617"/>
      <c r="F25" s="617"/>
      <c r="G25" s="617"/>
      <c r="H25" s="617"/>
      <c r="I25" s="617"/>
      <c r="J25" s="617"/>
      <c r="K25" s="617"/>
      <c r="L25" s="617"/>
      <c r="M25" s="617"/>
      <c r="N25" s="617"/>
      <c r="O25" s="617"/>
      <c r="P25" s="617"/>
      <c r="Q25" s="617"/>
      <c r="R25" s="617"/>
      <c r="S25" s="618"/>
    </row>
    <row r="26" spans="1:36" ht="12.75" customHeight="1" x14ac:dyDescent="0.2">
      <c r="B26" s="2849" t="s">
        <v>1212</v>
      </c>
      <c r="C26" s="2847">
        <f>OBJETIVOS!B36</f>
        <v>0</v>
      </c>
      <c r="D26" s="2847"/>
      <c r="E26" s="2847"/>
      <c r="F26" s="2847"/>
      <c r="G26" s="2847"/>
      <c r="H26" s="2847"/>
      <c r="I26" s="2847"/>
      <c r="J26" s="2847"/>
      <c r="K26" s="2847"/>
      <c r="L26" s="2847"/>
      <c r="M26" s="2847"/>
      <c r="N26" s="2847"/>
      <c r="O26" s="2847"/>
      <c r="P26" s="2847"/>
      <c r="Q26" s="2847"/>
      <c r="R26" s="2847"/>
      <c r="S26" s="2848"/>
    </row>
    <row r="27" spans="1:36" ht="21" customHeight="1" x14ac:dyDescent="0.2">
      <c r="B27" s="2849"/>
      <c r="C27" s="2847"/>
      <c r="D27" s="2847"/>
      <c r="E27" s="2847"/>
      <c r="F27" s="2847"/>
      <c r="G27" s="2847"/>
      <c r="H27" s="2847"/>
      <c r="I27" s="2847"/>
      <c r="J27" s="2847"/>
      <c r="K27" s="2847"/>
      <c r="L27" s="2847"/>
      <c r="M27" s="2847"/>
      <c r="N27" s="2847"/>
      <c r="O27" s="2847"/>
      <c r="P27" s="2847"/>
      <c r="Q27" s="2847"/>
      <c r="R27" s="2847"/>
      <c r="S27" s="2848"/>
    </row>
    <row r="28" spans="1:36" ht="12.75" customHeight="1" x14ac:dyDescent="0.3">
      <c r="B28" s="616"/>
      <c r="C28" s="617"/>
      <c r="D28" s="617"/>
      <c r="E28" s="617"/>
      <c r="F28" s="617"/>
      <c r="G28" s="617"/>
      <c r="H28" s="617"/>
      <c r="I28" s="617"/>
      <c r="J28" s="617"/>
      <c r="K28" s="617"/>
      <c r="L28" s="617"/>
      <c r="M28" s="617"/>
      <c r="N28" s="617"/>
      <c r="O28" s="617"/>
      <c r="P28" s="617"/>
      <c r="Q28" s="617"/>
      <c r="R28" s="617"/>
      <c r="S28" s="618"/>
    </row>
    <row r="29" spans="1:36" ht="12.75" customHeight="1" x14ac:dyDescent="0.3">
      <c r="B29" s="616" t="s">
        <v>1213</v>
      </c>
      <c r="C29" s="617"/>
      <c r="J29" s="617"/>
      <c r="K29" s="617"/>
      <c r="L29" s="617"/>
      <c r="M29" s="617"/>
      <c r="N29" s="617"/>
      <c r="O29" s="617"/>
      <c r="P29" s="617"/>
      <c r="Q29" s="617"/>
      <c r="R29" s="617"/>
      <c r="S29" s="618"/>
    </row>
    <row r="30" spans="1:36" ht="12.75" customHeight="1" x14ac:dyDescent="0.3">
      <c r="B30" s="616"/>
      <c r="C30" s="617"/>
      <c r="D30" s="617"/>
      <c r="E30" s="617"/>
      <c r="F30" s="617"/>
      <c r="G30" s="617"/>
      <c r="H30" s="617"/>
      <c r="I30" s="617"/>
      <c r="J30" s="617"/>
      <c r="K30" s="617"/>
      <c r="L30" s="617"/>
      <c r="M30" s="617"/>
      <c r="N30" s="617"/>
      <c r="O30" s="617"/>
      <c r="P30" s="617"/>
      <c r="Q30" s="617"/>
      <c r="R30" s="617"/>
      <c r="S30" s="618"/>
    </row>
    <row r="31" spans="1:36" s="1" customFormat="1" ht="19.5" customHeight="1" x14ac:dyDescent="0.2">
      <c r="A31" s="335"/>
      <c r="B31" s="2841" t="str">
        <f>PROYECTO!C21</f>
        <v>Desarrollar labores de mantenimiento del año 2  a plantaciones con procesos de restauracion en las microcuencas de los caños Mojana, Rabon y arroyo Vijagual</v>
      </c>
      <c r="C31" s="2842"/>
      <c r="D31" s="2842"/>
      <c r="E31" s="2842"/>
      <c r="F31" s="2842"/>
      <c r="G31" s="2842"/>
      <c r="H31" s="2842"/>
      <c r="I31" s="2842"/>
      <c r="J31" s="2842"/>
      <c r="K31" s="2842"/>
      <c r="L31" s="2842"/>
      <c r="M31" s="2842"/>
      <c r="N31" s="2842"/>
      <c r="O31" s="2842"/>
      <c r="P31" s="2842"/>
      <c r="Q31" s="2842"/>
      <c r="R31" s="2842"/>
      <c r="S31" s="2843"/>
      <c r="T31" s="335"/>
      <c r="U31" s="335"/>
      <c r="V31" s="335"/>
      <c r="W31" s="335"/>
      <c r="X31" s="335"/>
      <c r="Y31" s="335"/>
      <c r="Z31" s="335"/>
      <c r="AA31" s="335"/>
      <c r="AB31" s="335"/>
      <c r="AC31" s="335"/>
      <c r="AD31" s="335"/>
      <c r="AE31" s="335"/>
      <c r="AF31" s="335"/>
      <c r="AG31" s="335"/>
      <c r="AH31" s="335"/>
      <c r="AI31" s="335"/>
      <c r="AJ31" s="335"/>
    </row>
    <row r="32" spans="1:36" ht="7.5" customHeight="1" x14ac:dyDescent="0.3">
      <c r="B32" s="619"/>
      <c r="C32" s="620"/>
      <c r="D32" s="620"/>
      <c r="E32" s="620"/>
      <c r="F32" s="620"/>
      <c r="G32" s="620"/>
      <c r="H32" s="620"/>
      <c r="I32" s="620"/>
      <c r="J32" s="620"/>
      <c r="K32" s="620"/>
      <c r="L32" s="620"/>
      <c r="M32" s="620"/>
      <c r="N32" s="620"/>
      <c r="O32" s="620"/>
      <c r="P32" s="620"/>
      <c r="Q32" s="620"/>
      <c r="R32" s="620"/>
      <c r="S32" s="621"/>
    </row>
    <row r="33" spans="1:36" s="1" customFormat="1" ht="19.5" hidden="1" customHeight="1" x14ac:dyDescent="0.2">
      <c r="A33" s="335"/>
      <c r="B33" s="2844" t="str">
        <f>PROYECTO!C25</f>
        <v>Objetivo del sistema Corredores Biológicos SIN INCLUIR METAS</v>
      </c>
      <c r="C33" s="2845"/>
      <c r="D33" s="2845"/>
      <c r="E33" s="2845"/>
      <c r="F33" s="2845"/>
      <c r="G33" s="2845"/>
      <c r="H33" s="2845"/>
      <c r="I33" s="2845"/>
      <c r="J33" s="2845"/>
      <c r="K33" s="2845"/>
      <c r="L33" s="2845"/>
      <c r="M33" s="2845"/>
      <c r="N33" s="2845"/>
      <c r="O33" s="2845"/>
      <c r="P33" s="2845"/>
      <c r="Q33" s="2845"/>
      <c r="R33" s="2845"/>
      <c r="S33" s="2846"/>
      <c r="T33" s="335"/>
      <c r="U33" s="335"/>
      <c r="V33" s="335"/>
      <c r="W33" s="335"/>
      <c r="X33" s="335"/>
      <c r="Y33" s="335"/>
      <c r="Z33" s="335"/>
      <c r="AA33" s="335"/>
      <c r="AB33" s="335"/>
      <c r="AC33" s="335"/>
      <c r="AD33" s="335"/>
      <c r="AE33" s="335"/>
      <c r="AF33" s="335"/>
      <c r="AG33" s="335"/>
      <c r="AH33" s="335"/>
      <c r="AI33" s="335"/>
      <c r="AJ33" s="335"/>
    </row>
    <row r="34" spans="1:36" ht="8.25" hidden="1" customHeight="1" x14ac:dyDescent="0.3">
      <c r="B34" s="619"/>
      <c r="C34" s="620"/>
      <c r="D34" s="620"/>
      <c r="E34" s="620"/>
      <c r="F34" s="620"/>
      <c r="G34" s="620"/>
      <c r="H34" s="620"/>
      <c r="I34" s="620"/>
      <c r="J34" s="620"/>
      <c r="K34" s="620"/>
      <c r="L34" s="620"/>
      <c r="M34" s="620"/>
      <c r="N34" s="620"/>
      <c r="O34" s="620"/>
      <c r="P34" s="620"/>
      <c r="Q34" s="620"/>
      <c r="R34" s="620"/>
      <c r="S34" s="621"/>
    </row>
    <row r="35" spans="1:36" s="1" customFormat="1" ht="19.5" hidden="1" customHeight="1" x14ac:dyDescent="0.2">
      <c r="A35" s="335"/>
      <c r="B35" s="2844" t="str">
        <f>PROYECTO!C29</f>
        <v>Objetivo del sistema Reforestación Protectora Productora con Guadua SIN INCLUIR METAS</v>
      </c>
      <c r="C35" s="2845"/>
      <c r="D35" s="2845"/>
      <c r="E35" s="2845"/>
      <c r="F35" s="2845"/>
      <c r="G35" s="2845"/>
      <c r="H35" s="2845"/>
      <c r="I35" s="2845"/>
      <c r="J35" s="2845"/>
      <c r="K35" s="2845"/>
      <c r="L35" s="2845"/>
      <c r="M35" s="2845"/>
      <c r="N35" s="2845"/>
      <c r="O35" s="2845"/>
      <c r="P35" s="2845"/>
      <c r="Q35" s="2845"/>
      <c r="R35" s="2845"/>
      <c r="S35" s="2846"/>
      <c r="T35" s="335"/>
      <c r="U35" s="335"/>
      <c r="V35" s="335"/>
      <c r="W35" s="335"/>
      <c r="X35" s="335"/>
      <c r="Y35" s="335"/>
      <c r="Z35" s="335"/>
      <c r="AA35" s="335"/>
      <c r="AB35" s="335"/>
      <c r="AC35" s="335"/>
      <c r="AD35" s="335"/>
      <c r="AE35" s="335"/>
      <c r="AF35" s="335"/>
      <c r="AG35" s="335"/>
      <c r="AH35" s="335"/>
      <c r="AI35" s="335"/>
      <c r="AJ35" s="335"/>
    </row>
    <row r="36" spans="1:36" ht="6.75" hidden="1" customHeight="1" x14ac:dyDescent="0.3">
      <c r="B36" s="619"/>
      <c r="C36" s="620"/>
      <c r="D36" s="620"/>
      <c r="E36" s="620"/>
      <c r="F36" s="620"/>
      <c r="G36" s="620"/>
      <c r="H36" s="620"/>
      <c r="I36" s="620"/>
      <c r="J36" s="620"/>
      <c r="K36" s="620"/>
      <c r="L36" s="620"/>
      <c r="M36" s="620"/>
      <c r="N36" s="620"/>
      <c r="O36" s="620"/>
      <c r="P36" s="620"/>
      <c r="Q36" s="620"/>
      <c r="R36" s="620"/>
      <c r="S36" s="621"/>
    </row>
    <row r="37" spans="1:36" s="1" customFormat="1" ht="19.5" hidden="1" customHeight="1" x14ac:dyDescent="0.2">
      <c r="A37" s="335"/>
      <c r="B37" s="2844" t="str">
        <f>PROYECTO!C33</f>
        <v>Objetivo del sistema Sistemas Agroforestales SIN INCLUIR METAS</v>
      </c>
      <c r="C37" s="2845"/>
      <c r="D37" s="2845"/>
      <c r="E37" s="2845"/>
      <c r="F37" s="2845"/>
      <c r="G37" s="2845"/>
      <c r="H37" s="2845"/>
      <c r="I37" s="2845"/>
      <c r="J37" s="2845"/>
      <c r="K37" s="2845"/>
      <c r="L37" s="2845"/>
      <c r="M37" s="2845"/>
      <c r="N37" s="2845"/>
      <c r="O37" s="2845"/>
      <c r="P37" s="2845"/>
      <c r="Q37" s="2845"/>
      <c r="R37" s="2845"/>
      <c r="S37" s="2846"/>
      <c r="T37" s="335"/>
      <c r="U37" s="335"/>
      <c r="V37" s="335"/>
      <c r="W37" s="335"/>
      <c r="X37" s="335"/>
      <c r="Y37" s="335"/>
      <c r="Z37" s="335"/>
      <c r="AA37" s="335"/>
      <c r="AB37" s="335"/>
      <c r="AC37" s="335"/>
      <c r="AD37" s="335"/>
      <c r="AE37" s="335"/>
      <c r="AF37" s="335"/>
      <c r="AG37" s="335"/>
      <c r="AH37" s="335"/>
      <c r="AI37" s="335"/>
      <c r="AJ37" s="335"/>
    </row>
    <row r="38" spans="1:36" ht="7.5" hidden="1" customHeight="1" x14ac:dyDescent="0.3">
      <c r="B38" s="619"/>
      <c r="C38" s="620"/>
      <c r="D38" s="620"/>
      <c r="E38" s="620"/>
      <c r="F38" s="620"/>
      <c r="G38" s="620"/>
      <c r="H38" s="620"/>
      <c r="I38" s="620"/>
      <c r="J38" s="620"/>
      <c r="K38" s="620"/>
      <c r="L38" s="620"/>
      <c r="M38" s="620"/>
      <c r="N38" s="620"/>
      <c r="O38" s="620"/>
      <c r="P38" s="620"/>
      <c r="Q38" s="620"/>
      <c r="R38" s="620"/>
      <c r="S38" s="621"/>
    </row>
    <row r="39" spans="1:36" s="1" customFormat="1" ht="19.5" hidden="1" customHeight="1" x14ac:dyDescent="0.2">
      <c r="A39" s="335"/>
      <c r="B39" s="2844" t="str">
        <f>PROYECTO!C37</f>
        <v>Objetivo del sistema Cercas Vivas SIN INCLUIR METAS</v>
      </c>
      <c r="C39" s="2845"/>
      <c r="D39" s="2845"/>
      <c r="E39" s="2845"/>
      <c r="F39" s="2845"/>
      <c r="G39" s="2845"/>
      <c r="H39" s="2845"/>
      <c r="I39" s="2845"/>
      <c r="J39" s="2845"/>
      <c r="K39" s="2845"/>
      <c r="L39" s="2845"/>
      <c r="M39" s="2845"/>
      <c r="N39" s="2845"/>
      <c r="O39" s="2845"/>
      <c r="P39" s="2845"/>
      <c r="Q39" s="2845"/>
      <c r="R39" s="2845"/>
      <c r="S39" s="2846"/>
      <c r="T39" s="335"/>
      <c r="U39" s="335"/>
      <c r="V39" s="335"/>
      <c r="W39" s="335"/>
      <c r="X39" s="335"/>
      <c r="Y39" s="335"/>
      <c r="Z39" s="335"/>
      <c r="AA39" s="335"/>
      <c r="AB39" s="335"/>
      <c r="AC39" s="335"/>
      <c r="AD39" s="335"/>
      <c r="AE39" s="335"/>
      <c r="AF39" s="335"/>
      <c r="AG39" s="335"/>
      <c r="AH39" s="335"/>
      <c r="AI39" s="335"/>
      <c r="AJ39" s="335"/>
    </row>
    <row r="40" spans="1:36" ht="7.5" hidden="1" customHeight="1" x14ac:dyDescent="0.3">
      <c r="B40" s="619"/>
      <c r="C40" s="620"/>
      <c r="D40" s="620"/>
      <c r="E40" s="620"/>
      <c r="F40" s="620"/>
      <c r="G40" s="620"/>
      <c r="H40" s="620"/>
      <c r="I40" s="620"/>
      <c r="J40" s="620"/>
      <c r="K40" s="620"/>
      <c r="L40" s="620"/>
      <c r="M40" s="620"/>
      <c r="N40" s="620"/>
      <c r="O40" s="620"/>
      <c r="P40" s="620"/>
      <c r="Q40" s="620"/>
      <c r="R40" s="620"/>
      <c r="S40" s="621"/>
    </row>
    <row r="41" spans="1:36" s="1" customFormat="1" ht="19.5" hidden="1" customHeight="1" x14ac:dyDescent="0.2">
      <c r="A41" s="335"/>
      <c r="B41" s="2844" t="str">
        <f>PROYECTO!C40</f>
        <v>Objetivo del sistema Enriquecimientos Vegetales SIN INCLUIR METAS</v>
      </c>
      <c r="C41" s="2845"/>
      <c r="D41" s="2845"/>
      <c r="E41" s="2845"/>
      <c r="F41" s="2845"/>
      <c r="G41" s="2845"/>
      <c r="H41" s="2845"/>
      <c r="I41" s="2845"/>
      <c r="J41" s="2845"/>
      <c r="K41" s="2845"/>
      <c r="L41" s="2845"/>
      <c r="M41" s="2845"/>
      <c r="N41" s="2845"/>
      <c r="O41" s="2845"/>
      <c r="P41" s="2845"/>
      <c r="Q41" s="2845"/>
      <c r="R41" s="2845"/>
      <c r="S41" s="2846"/>
      <c r="T41" s="335"/>
      <c r="U41" s="335"/>
      <c r="V41" s="335"/>
      <c r="W41" s="335"/>
      <c r="X41" s="335"/>
      <c r="Y41" s="335"/>
      <c r="Z41" s="335"/>
      <c r="AA41" s="335"/>
      <c r="AB41" s="335"/>
      <c r="AC41" s="335"/>
      <c r="AD41" s="335"/>
      <c r="AE41" s="335"/>
      <c r="AF41" s="335"/>
      <c r="AG41" s="335"/>
      <c r="AH41" s="335"/>
      <c r="AI41" s="335"/>
      <c r="AJ41" s="335"/>
    </row>
    <row r="42" spans="1:36" ht="0.6" hidden="1" customHeight="1" x14ac:dyDescent="0.3">
      <c r="B42" s="619"/>
      <c r="C42" s="620"/>
      <c r="D42" s="620"/>
      <c r="E42" s="620"/>
      <c r="F42" s="620"/>
      <c r="G42" s="620"/>
      <c r="H42" s="620"/>
      <c r="I42" s="620"/>
      <c r="J42" s="620"/>
      <c r="K42" s="620"/>
      <c r="L42" s="620"/>
      <c r="M42" s="620"/>
      <c r="N42" s="620"/>
      <c r="O42" s="620"/>
      <c r="P42" s="620"/>
      <c r="Q42" s="620"/>
      <c r="R42" s="620"/>
      <c r="S42" s="621"/>
    </row>
    <row r="43" spans="1:36" s="1" customFormat="1" ht="0.6" customHeight="1" x14ac:dyDescent="0.2">
      <c r="A43" s="335"/>
      <c r="B43" s="2844" t="str">
        <f>PROYECTO!C44</f>
        <v>Objetivo del sistema Conservación de Bosque Natural - Aislamiento</v>
      </c>
      <c r="C43" s="2845"/>
      <c r="D43" s="2845"/>
      <c r="E43" s="2845"/>
      <c r="F43" s="2845"/>
      <c r="G43" s="2845"/>
      <c r="H43" s="2845"/>
      <c r="I43" s="2845"/>
      <c r="J43" s="2845"/>
      <c r="K43" s="2845"/>
      <c r="L43" s="2845"/>
      <c r="M43" s="2845"/>
      <c r="N43" s="2845"/>
      <c r="O43" s="2845"/>
      <c r="P43" s="2845"/>
      <c r="Q43" s="2845"/>
      <c r="R43" s="2845"/>
      <c r="S43" s="2846"/>
      <c r="T43" s="335"/>
      <c r="U43" s="335"/>
      <c r="V43" s="335"/>
      <c r="W43" s="335"/>
      <c r="X43" s="335"/>
      <c r="Y43" s="335"/>
      <c r="Z43" s="335"/>
      <c r="AA43" s="335"/>
      <c r="AB43" s="335"/>
      <c r="AC43" s="335"/>
      <c r="AD43" s="335"/>
      <c r="AE43" s="335"/>
      <c r="AF43" s="335"/>
      <c r="AG43" s="335"/>
      <c r="AH43" s="335"/>
      <c r="AI43" s="335"/>
      <c r="AJ43" s="335"/>
    </row>
    <row r="44" spans="1:36" ht="6" customHeight="1" thickBot="1" x14ac:dyDescent="0.35">
      <c r="B44" s="616"/>
      <c r="C44" s="617"/>
      <c r="D44" s="617"/>
      <c r="E44" s="617"/>
      <c r="F44" s="617"/>
      <c r="G44" s="617"/>
      <c r="H44" s="617"/>
      <c r="I44" s="617"/>
      <c r="J44" s="617"/>
      <c r="K44" s="617"/>
      <c r="L44" s="617"/>
      <c r="M44" s="617"/>
      <c r="N44" s="617"/>
      <c r="O44" s="617"/>
      <c r="P44" s="617"/>
      <c r="Q44" s="617"/>
      <c r="R44" s="617"/>
      <c r="S44" s="618"/>
    </row>
    <row r="45" spans="1:36" ht="21" customHeight="1" thickBot="1" x14ac:dyDescent="0.25">
      <c r="B45" s="1933" t="s">
        <v>406</v>
      </c>
      <c r="C45" s="1934"/>
      <c r="D45" s="1934"/>
      <c r="E45" s="1934"/>
      <c r="F45" s="1934"/>
      <c r="G45" s="1934"/>
      <c r="H45" s="1934"/>
      <c r="I45" s="1934"/>
      <c r="J45" s="1934"/>
      <c r="K45" s="1934"/>
      <c r="L45" s="1934"/>
      <c r="M45" s="1934"/>
      <c r="N45" s="1934"/>
      <c r="O45" s="1934"/>
      <c r="P45" s="1934"/>
      <c r="Q45" s="1934"/>
      <c r="R45" s="1934"/>
      <c r="S45" s="1935"/>
    </row>
    <row r="46" spans="1:36" s="1" customFormat="1" ht="18" customHeight="1" x14ac:dyDescent="0.2">
      <c r="A46" s="335"/>
      <c r="B46" s="2884" t="s">
        <v>296</v>
      </c>
      <c r="C46" s="2452" t="s">
        <v>398</v>
      </c>
      <c r="D46" s="2452" t="s">
        <v>399</v>
      </c>
      <c r="E46" s="2887" t="s">
        <v>401</v>
      </c>
      <c r="F46" s="2858" t="s">
        <v>407</v>
      </c>
      <c r="G46" s="2858"/>
      <c r="H46" s="2858"/>
      <c r="I46" s="2858"/>
      <c r="J46" s="2858"/>
      <c r="K46" s="2858"/>
      <c r="L46" s="2858"/>
      <c r="M46" s="2858"/>
      <c r="N46" s="2858"/>
      <c r="O46" s="2858"/>
      <c r="P46" s="2858"/>
      <c r="Q46" s="2858"/>
      <c r="R46" s="2858"/>
      <c r="S46" s="2859"/>
      <c r="T46" s="335"/>
      <c r="U46" s="335"/>
      <c r="V46" s="335"/>
      <c r="W46" s="335"/>
      <c r="X46" s="335"/>
      <c r="Y46" s="335"/>
      <c r="Z46" s="335"/>
      <c r="AA46" s="335"/>
      <c r="AB46" s="335"/>
      <c r="AC46" s="335"/>
      <c r="AD46" s="335"/>
      <c r="AE46" s="335"/>
      <c r="AF46" s="335"/>
      <c r="AG46" s="335"/>
      <c r="AH46" s="335"/>
      <c r="AI46" s="335"/>
      <c r="AJ46" s="335"/>
    </row>
    <row r="47" spans="1:36" hidden="1" x14ac:dyDescent="0.2">
      <c r="B47" s="2426"/>
      <c r="C47" s="2428"/>
      <c r="D47" s="2428"/>
      <c r="E47" s="2888"/>
      <c r="F47" s="1393" t="s">
        <v>160</v>
      </c>
      <c r="G47" s="1393" t="s">
        <v>161</v>
      </c>
      <c r="H47" s="1393" t="s">
        <v>162</v>
      </c>
      <c r="I47" s="1393" t="s">
        <v>163</v>
      </c>
      <c r="J47" s="1393" t="s">
        <v>164</v>
      </c>
      <c r="K47" s="1393" t="s">
        <v>165</v>
      </c>
      <c r="L47" s="1393" t="s">
        <v>166</v>
      </c>
      <c r="M47" s="1393" t="s">
        <v>167</v>
      </c>
      <c r="N47" s="1393" t="s">
        <v>168</v>
      </c>
      <c r="O47" s="1393" t="s">
        <v>169</v>
      </c>
      <c r="P47" s="1393" t="s">
        <v>170</v>
      </c>
      <c r="Q47" s="1393" t="s">
        <v>171</v>
      </c>
      <c r="R47" s="2897" t="s">
        <v>66</v>
      </c>
      <c r="S47" s="2860" t="s">
        <v>408</v>
      </c>
    </row>
    <row r="48" spans="1:36" ht="26.25" customHeight="1" x14ac:dyDescent="0.2">
      <c r="B48" s="2885"/>
      <c r="C48" s="2886"/>
      <c r="D48" s="2886"/>
      <c r="E48" s="2889"/>
      <c r="F48" s="1394" t="str">
        <f>'POA-5'!D16</f>
        <v>0-18</v>
      </c>
      <c r="G48" s="1394" t="str">
        <f>'POA-5'!E16</f>
        <v>0-18</v>
      </c>
      <c r="H48" s="1394" t="str">
        <f>'POA-5'!F16</f>
        <v>0-18</v>
      </c>
      <c r="I48" s="1394" t="str">
        <f>'POA-5'!G16</f>
        <v>0-18</v>
      </c>
      <c r="J48" s="1394" t="str">
        <f>'POA-5'!H16</f>
        <v>0-18</v>
      </c>
      <c r="K48" s="1394" t="str">
        <f>'POA-5'!I16</f>
        <v>0-18</v>
      </c>
      <c r="L48" s="1394" t="str">
        <f>'POA-5'!J16</f>
        <v>0-18</v>
      </c>
      <c r="M48" s="1394" t="str">
        <f>'POA-5'!K16</f>
        <v>0-18</v>
      </c>
      <c r="N48" s="1394" t="str">
        <f>'POA-5'!L16</f>
        <v>0-18</v>
      </c>
      <c r="O48" s="1394" t="str">
        <f>'POA-5'!M16</f>
        <v>0-18</v>
      </c>
      <c r="P48" s="1394" t="e">
        <f>'POA-5'!N16</f>
        <v>#VALUE!</v>
      </c>
      <c r="Q48" s="1394" t="e">
        <f>'POA-5'!O16</f>
        <v>#VALUE!</v>
      </c>
      <c r="R48" s="2897"/>
      <c r="S48" s="2860"/>
    </row>
    <row r="49" spans="2:19" x14ac:dyDescent="0.2">
      <c r="B49" s="2877" t="str">
        <f>PROYECTO!C51</f>
        <v>Plantación de Material Vegetal en sistema tradicional</v>
      </c>
      <c r="C49" s="2880" t="str">
        <f>'POA-2'!E16</f>
        <v>Area mantenida</v>
      </c>
      <c r="D49" s="2883">
        <f>'POA-2'!F16</f>
        <v>10</v>
      </c>
      <c r="E49" s="1759" t="str">
        <f>'POA-2'!H16</f>
        <v>Sucre</v>
      </c>
      <c r="F49" s="2854"/>
      <c r="G49" s="2854"/>
      <c r="H49" s="2854">
        <f>+SEGUIMIENTO!$J$39</f>
        <v>0</v>
      </c>
      <c r="I49" s="2854"/>
      <c r="J49" s="2854"/>
      <c r="K49" s="2854"/>
      <c r="L49" s="2854"/>
      <c r="M49" s="2854"/>
      <c r="N49" s="2854"/>
      <c r="O49" s="2854"/>
      <c r="P49" s="2854"/>
      <c r="Q49" s="2854"/>
      <c r="R49" s="2855">
        <f>SUM(F49:Q52)</f>
        <v>0</v>
      </c>
      <c r="S49" s="2850">
        <f>R49/D49</f>
        <v>0</v>
      </c>
    </row>
    <row r="50" spans="2:19" x14ac:dyDescent="0.2">
      <c r="B50" s="2878"/>
      <c r="C50" s="2881"/>
      <c r="D50" s="2881"/>
      <c r="E50" s="2414"/>
      <c r="F50" s="2854"/>
      <c r="G50" s="2854"/>
      <c r="H50" s="2854"/>
      <c r="I50" s="2854"/>
      <c r="J50" s="2854"/>
      <c r="K50" s="2854"/>
      <c r="L50" s="2854"/>
      <c r="M50" s="2854"/>
      <c r="N50" s="2854"/>
      <c r="O50" s="2854"/>
      <c r="P50" s="2854"/>
      <c r="Q50" s="2854"/>
      <c r="R50" s="2855"/>
      <c r="S50" s="2850"/>
    </row>
    <row r="51" spans="2:19" x14ac:dyDescent="0.2">
      <c r="B51" s="2878"/>
      <c r="C51" s="2881"/>
      <c r="D51" s="2881"/>
      <c r="E51" s="2414"/>
      <c r="F51" s="2854"/>
      <c r="G51" s="2854"/>
      <c r="H51" s="2854"/>
      <c r="I51" s="2854"/>
      <c r="J51" s="2854"/>
      <c r="K51" s="2854"/>
      <c r="L51" s="2854"/>
      <c r="M51" s="2854"/>
      <c r="N51" s="2854"/>
      <c r="O51" s="2854"/>
      <c r="P51" s="2854"/>
      <c r="Q51" s="2854"/>
      <c r="R51" s="2855"/>
      <c r="S51" s="2850"/>
    </row>
    <row r="52" spans="2:19" x14ac:dyDescent="0.2">
      <c r="B52" s="2879"/>
      <c r="C52" s="2882"/>
      <c r="D52" s="2882"/>
      <c r="E52" s="2868"/>
      <c r="F52" s="2854"/>
      <c r="G52" s="2854"/>
      <c r="H52" s="2854"/>
      <c r="I52" s="2854"/>
      <c r="J52" s="2854"/>
      <c r="K52" s="2854"/>
      <c r="L52" s="2854"/>
      <c r="M52" s="2854"/>
      <c r="N52" s="2854"/>
      <c r="O52" s="2854"/>
      <c r="P52" s="2854"/>
      <c r="Q52" s="2854"/>
      <c r="R52" s="2855"/>
      <c r="S52" s="2850"/>
    </row>
    <row r="53" spans="2:19" hidden="1" x14ac:dyDescent="0.2">
      <c r="B53" s="2861" t="str">
        <f>PROYECTO!C52</f>
        <v>Plantación de Material Vegetal al azar o por núcleos</v>
      </c>
      <c r="C53" s="2864" t="str">
        <f>'POA-2'!E21</f>
        <v>Area mantenida</v>
      </c>
      <c r="D53" s="2867">
        <f>'POA-2'!F21</f>
        <v>0</v>
      </c>
      <c r="E53" s="1759">
        <f>'POA-2'!H21</f>
        <v>0</v>
      </c>
      <c r="F53" s="2854"/>
      <c r="G53" s="2854"/>
      <c r="H53" s="2854">
        <f>+SEGUIMIENTO!$J$61</f>
        <v>0</v>
      </c>
      <c r="I53" s="2854"/>
      <c r="J53" s="2854"/>
      <c r="K53" s="2854"/>
      <c r="L53" s="2854"/>
      <c r="M53" s="2854"/>
      <c r="N53" s="2854"/>
      <c r="O53" s="2854"/>
      <c r="P53" s="2854"/>
      <c r="Q53" s="2854"/>
      <c r="R53" s="2855">
        <f>SUM(F53:Q56)</f>
        <v>0</v>
      </c>
      <c r="S53" s="2850" t="e">
        <f t="shared" ref="S53" si="0">R53/D53</f>
        <v>#DIV/0!</v>
      </c>
    </row>
    <row r="54" spans="2:19" hidden="1" x14ac:dyDescent="0.2">
      <c r="B54" s="2862"/>
      <c r="C54" s="2865"/>
      <c r="D54" s="2865"/>
      <c r="E54" s="2414"/>
      <c r="F54" s="2854"/>
      <c r="G54" s="2854"/>
      <c r="H54" s="2854"/>
      <c r="I54" s="2854"/>
      <c r="J54" s="2854"/>
      <c r="K54" s="2854"/>
      <c r="L54" s="2854"/>
      <c r="M54" s="2854"/>
      <c r="N54" s="2854"/>
      <c r="O54" s="2854"/>
      <c r="P54" s="2854"/>
      <c r="Q54" s="2854"/>
      <c r="R54" s="2855"/>
      <c r="S54" s="2850"/>
    </row>
    <row r="55" spans="2:19" hidden="1" x14ac:dyDescent="0.2">
      <c r="B55" s="2862"/>
      <c r="C55" s="2865"/>
      <c r="D55" s="2865"/>
      <c r="E55" s="2414"/>
      <c r="F55" s="2854"/>
      <c r="G55" s="2854"/>
      <c r="H55" s="2854"/>
      <c r="I55" s="2854"/>
      <c r="J55" s="2854"/>
      <c r="K55" s="2854"/>
      <c r="L55" s="2854"/>
      <c r="M55" s="2854"/>
      <c r="N55" s="2854"/>
      <c r="O55" s="2854"/>
      <c r="P55" s="2854"/>
      <c r="Q55" s="2854"/>
      <c r="R55" s="2855"/>
      <c r="S55" s="2850"/>
    </row>
    <row r="56" spans="2:19" hidden="1" x14ac:dyDescent="0.2">
      <c r="B56" s="2863"/>
      <c r="C56" s="2866"/>
      <c r="D56" s="2866"/>
      <c r="E56" s="2868"/>
      <c r="F56" s="2854"/>
      <c r="G56" s="2854"/>
      <c r="H56" s="2854"/>
      <c r="I56" s="2854"/>
      <c r="J56" s="2854"/>
      <c r="K56" s="2854"/>
      <c r="L56" s="2854"/>
      <c r="M56" s="2854"/>
      <c r="N56" s="2854"/>
      <c r="O56" s="2854"/>
      <c r="P56" s="2854"/>
      <c r="Q56" s="2854"/>
      <c r="R56" s="2855"/>
      <c r="S56" s="2850"/>
    </row>
    <row r="57" spans="2:19" hidden="1" x14ac:dyDescent="0.2">
      <c r="B57" s="2861" t="str">
        <f>PROYECTO!C53</f>
        <v>Reforestación Protectora - Productora con Guadua</v>
      </c>
      <c r="C57" s="2864" t="str">
        <f>'POA-2'!E26</f>
        <v>Area mantenida</v>
      </c>
      <c r="D57" s="2867">
        <f>'POA-2'!F26</f>
        <v>0</v>
      </c>
      <c r="E57" s="1759">
        <f>'POA-2'!H26</f>
        <v>0</v>
      </c>
      <c r="F57" s="2854"/>
      <c r="G57" s="2854"/>
      <c r="H57" s="2854">
        <f>+SEGUIMIENTO!$J$83</f>
        <v>0</v>
      </c>
      <c r="I57" s="2854"/>
      <c r="J57" s="2854"/>
      <c r="K57" s="2854"/>
      <c r="L57" s="2854"/>
      <c r="M57" s="2854"/>
      <c r="N57" s="2854"/>
      <c r="O57" s="2854"/>
      <c r="P57" s="2854"/>
      <c r="Q57" s="2854"/>
      <c r="R57" s="2855">
        <f>SUM(F57:Q60)</f>
        <v>0</v>
      </c>
      <c r="S57" s="2850" t="e">
        <f t="shared" ref="S57" si="1">R57/D57</f>
        <v>#DIV/0!</v>
      </c>
    </row>
    <row r="58" spans="2:19" hidden="1" x14ac:dyDescent="0.2">
      <c r="B58" s="2862"/>
      <c r="C58" s="2865"/>
      <c r="D58" s="2865"/>
      <c r="E58" s="2414"/>
      <c r="F58" s="2854"/>
      <c r="G58" s="2854"/>
      <c r="H58" s="2854"/>
      <c r="I58" s="2854"/>
      <c r="J58" s="2854"/>
      <c r="K58" s="2854"/>
      <c r="L58" s="2854"/>
      <c r="M58" s="2854"/>
      <c r="N58" s="2854"/>
      <c r="O58" s="2854"/>
      <c r="P58" s="2854"/>
      <c r="Q58" s="2854"/>
      <c r="R58" s="2855"/>
      <c r="S58" s="2850"/>
    </row>
    <row r="59" spans="2:19" hidden="1" x14ac:dyDescent="0.2">
      <c r="B59" s="2862"/>
      <c r="C59" s="2865"/>
      <c r="D59" s="2865"/>
      <c r="E59" s="2414"/>
      <c r="F59" s="2854"/>
      <c r="G59" s="2854"/>
      <c r="H59" s="2854"/>
      <c r="I59" s="2854"/>
      <c r="J59" s="2854"/>
      <c r="K59" s="2854"/>
      <c r="L59" s="2854"/>
      <c r="M59" s="2854"/>
      <c r="N59" s="2854"/>
      <c r="O59" s="2854"/>
      <c r="P59" s="2854"/>
      <c r="Q59" s="2854"/>
      <c r="R59" s="2855"/>
      <c r="S59" s="2850"/>
    </row>
    <row r="60" spans="2:19" hidden="1" x14ac:dyDescent="0.2">
      <c r="B60" s="2863"/>
      <c r="C60" s="2866"/>
      <c r="D60" s="2866"/>
      <c r="E60" s="2868"/>
      <c r="F60" s="2854"/>
      <c r="G60" s="2854"/>
      <c r="H60" s="2854"/>
      <c r="I60" s="2854"/>
      <c r="J60" s="2854"/>
      <c r="K60" s="2854"/>
      <c r="L60" s="2854"/>
      <c r="M60" s="2854"/>
      <c r="N60" s="2854"/>
      <c r="O60" s="2854"/>
      <c r="P60" s="2854"/>
      <c r="Q60" s="2854"/>
      <c r="R60" s="2855"/>
      <c r="S60" s="2850"/>
    </row>
    <row r="61" spans="2:19" hidden="1" x14ac:dyDescent="0.2">
      <c r="B61" s="2861" t="str">
        <f>PROYECTO!C54</f>
        <v>Establecimiento de cobertura arbórea mediante Sistemas Agroforestales / Silvopastoriles (SAF/SSP)</v>
      </c>
      <c r="C61" s="2864" t="str">
        <f>'POA-2'!E31</f>
        <v>Area mantenida</v>
      </c>
      <c r="D61" s="2867">
        <f>'POA-2'!F31</f>
        <v>0</v>
      </c>
      <c r="E61" s="1759">
        <f>'POA-2'!H31</f>
        <v>0</v>
      </c>
      <c r="F61" s="2854"/>
      <c r="G61" s="2854"/>
      <c r="H61" s="2854">
        <f>+SEGUIMIENTO!$J$105</f>
        <v>0</v>
      </c>
      <c r="I61" s="2854"/>
      <c r="J61" s="2854"/>
      <c r="K61" s="2854"/>
      <c r="L61" s="2854"/>
      <c r="M61" s="2854"/>
      <c r="N61" s="2854"/>
      <c r="O61" s="2854"/>
      <c r="P61" s="2854"/>
      <c r="Q61" s="2854"/>
      <c r="R61" s="2855">
        <f>SUM(F61:Q64)</f>
        <v>0</v>
      </c>
      <c r="S61" s="2850" t="e">
        <f t="shared" ref="S61" si="2">R61/D61</f>
        <v>#DIV/0!</v>
      </c>
    </row>
    <row r="62" spans="2:19" hidden="1" x14ac:dyDescent="0.2">
      <c r="B62" s="2862"/>
      <c r="C62" s="2865"/>
      <c r="D62" s="2865"/>
      <c r="E62" s="2414"/>
      <c r="F62" s="2854"/>
      <c r="G62" s="2854"/>
      <c r="H62" s="2854"/>
      <c r="I62" s="2854"/>
      <c r="J62" s="2854"/>
      <c r="K62" s="2854"/>
      <c r="L62" s="2854"/>
      <c r="M62" s="2854"/>
      <c r="N62" s="2854"/>
      <c r="O62" s="2854"/>
      <c r="P62" s="2854"/>
      <c r="Q62" s="2854"/>
      <c r="R62" s="2855"/>
      <c r="S62" s="2850"/>
    </row>
    <row r="63" spans="2:19" hidden="1" x14ac:dyDescent="0.2">
      <c r="B63" s="2862"/>
      <c r="C63" s="2865"/>
      <c r="D63" s="2865"/>
      <c r="E63" s="2414"/>
      <c r="F63" s="2854"/>
      <c r="G63" s="2854"/>
      <c r="H63" s="2854"/>
      <c r="I63" s="2854"/>
      <c r="J63" s="2854"/>
      <c r="K63" s="2854"/>
      <c r="L63" s="2854"/>
      <c r="M63" s="2854"/>
      <c r="N63" s="2854"/>
      <c r="O63" s="2854"/>
      <c r="P63" s="2854"/>
      <c r="Q63" s="2854"/>
      <c r="R63" s="2855"/>
      <c r="S63" s="2850"/>
    </row>
    <row r="64" spans="2:19" hidden="1" x14ac:dyDescent="0.2">
      <c r="B64" s="2863"/>
      <c r="C64" s="2866"/>
      <c r="D64" s="2866"/>
      <c r="E64" s="2868"/>
      <c r="F64" s="2854"/>
      <c r="G64" s="2854"/>
      <c r="H64" s="2854"/>
      <c r="I64" s="2854"/>
      <c r="J64" s="2854"/>
      <c r="K64" s="2854"/>
      <c r="L64" s="2854"/>
      <c r="M64" s="2854"/>
      <c r="N64" s="2854"/>
      <c r="O64" s="2854"/>
      <c r="P64" s="2854"/>
      <c r="Q64" s="2854"/>
      <c r="R64" s="2855"/>
      <c r="S64" s="2850"/>
    </row>
    <row r="65" spans="1:36" hidden="1" x14ac:dyDescent="0.2">
      <c r="B65" s="2861" t="str">
        <f>PROYECTO!C55</f>
        <v>Cercas o Barreras Vivas (CV - BV)</v>
      </c>
      <c r="C65" s="2864" t="str">
        <f>'POA-2'!E36</f>
        <v>Area mantenida</v>
      </c>
      <c r="D65" s="2867" t="e">
        <f>'POA-2'!F36</f>
        <v>#REF!</v>
      </c>
      <c r="E65" s="1759">
        <f>'POA-2'!H36</f>
        <v>0</v>
      </c>
      <c r="F65" s="2854"/>
      <c r="G65" s="2854"/>
      <c r="H65" s="2854">
        <f>+SEGUIMIENTO!$J$127</f>
        <v>0</v>
      </c>
      <c r="I65" s="2854"/>
      <c r="J65" s="2854"/>
      <c r="K65" s="2854"/>
      <c r="L65" s="2854"/>
      <c r="M65" s="2854"/>
      <c r="N65" s="2854"/>
      <c r="O65" s="2854"/>
      <c r="P65" s="2854"/>
      <c r="Q65" s="2854"/>
      <c r="R65" s="2855">
        <f>SUM(F65:Q67)</f>
        <v>0</v>
      </c>
      <c r="S65" s="2850" t="e">
        <f>R65/D65</f>
        <v>#REF!</v>
      </c>
    </row>
    <row r="66" spans="1:36" hidden="1" x14ac:dyDescent="0.2">
      <c r="B66" s="2862"/>
      <c r="C66" s="2865"/>
      <c r="D66" s="2865"/>
      <c r="E66" s="2414"/>
      <c r="F66" s="2854"/>
      <c r="G66" s="2854"/>
      <c r="H66" s="2854"/>
      <c r="I66" s="2854"/>
      <c r="J66" s="2854"/>
      <c r="K66" s="2854"/>
      <c r="L66" s="2854"/>
      <c r="M66" s="2854"/>
      <c r="N66" s="2854"/>
      <c r="O66" s="2854"/>
      <c r="P66" s="2854"/>
      <c r="Q66" s="2854"/>
      <c r="R66" s="2855"/>
      <c r="S66" s="2850"/>
    </row>
    <row r="67" spans="1:36" hidden="1" x14ac:dyDescent="0.2">
      <c r="B67" s="2862"/>
      <c r="C67" s="2865"/>
      <c r="D67" s="2865"/>
      <c r="E67" s="2414"/>
      <c r="F67" s="2854"/>
      <c r="G67" s="2854"/>
      <c r="H67" s="2854"/>
      <c r="I67" s="2854"/>
      <c r="J67" s="2854"/>
      <c r="K67" s="2854"/>
      <c r="L67" s="2854"/>
      <c r="M67" s="2854"/>
      <c r="N67" s="2854"/>
      <c r="O67" s="2854"/>
      <c r="P67" s="2854"/>
      <c r="Q67" s="2854"/>
      <c r="R67" s="2855"/>
      <c r="S67" s="2850"/>
    </row>
    <row r="68" spans="1:36" hidden="1" x14ac:dyDescent="0.2">
      <c r="B68" s="2861" t="str">
        <f>PROYECTO!C56</f>
        <v>Enriquecimientos vegetales</v>
      </c>
      <c r="C68" s="2864" t="str">
        <f>'POA-2'!E40</f>
        <v>Area mantenida</v>
      </c>
      <c r="D68" s="2867" t="e">
        <f>'POA-2'!F40</f>
        <v>#REF!</v>
      </c>
      <c r="E68" s="1759">
        <f>'POA-2'!H40</f>
        <v>0</v>
      </c>
      <c r="F68" s="2854"/>
      <c r="G68" s="2854"/>
      <c r="H68" s="2854">
        <f>+SEGUIMIENTO!$J$149</f>
        <v>0</v>
      </c>
      <c r="I68" s="2854"/>
      <c r="J68" s="2854"/>
      <c r="K68" s="2854"/>
      <c r="L68" s="2854"/>
      <c r="M68" s="2854"/>
      <c r="N68" s="2854"/>
      <c r="O68" s="2854"/>
      <c r="P68" s="2854"/>
      <c r="Q68" s="2854"/>
      <c r="R68" s="2855">
        <f>SUM(F68:Q71)</f>
        <v>0</v>
      </c>
      <c r="S68" s="2850" t="e">
        <f>R68/D68</f>
        <v>#REF!</v>
      </c>
    </row>
    <row r="69" spans="1:36" hidden="1" x14ac:dyDescent="0.2">
      <c r="B69" s="2862"/>
      <c r="C69" s="2865"/>
      <c r="D69" s="2865"/>
      <c r="E69" s="2414"/>
      <c r="F69" s="2854"/>
      <c r="G69" s="2854"/>
      <c r="H69" s="2854"/>
      <c r="I69" s="2854"/>
      <c r="J69" s="2854"/>
      <c r="K69" s="2854"/>
      <c r="L69" s="2854"/>
      <c r="M69" s="2854"/>
      <c r="N69" s="2854"/>
      <c r="O69" s="2854"/>
      <c r="P69" s="2854"/>
      <c r="Q69" s="2854"/>
      <c r="R69" s="2855"/>
      <c r="S69" s="2850"/>
    </row>
    <row r="70" spans="1:36" hidden="1" x14ac:dyDescent="0.2">
      <c r="B70" s="2862"/>
      <c r="C70" s="2865"/>
      <c r="D70" s="2865"/>
      <c r="E70" s="2414"/>
      <c r="F70" s="2854"/>
      <c r="G70" s="2854"/>
      <c r="H70" s="2854"/>
      <c r="I70" s="2854"/>
      <c r="J70" s="2854"/>
      <c r="K70" s="2854"/>
      <c r="L70" s="2854"/>
      <c r="M70" s="2854"/>
      <c r="N70" s="2854"/>
      <c r="O70" s="2854"/>
      <c r="P70" s="2854"/>
      <c r="Q70" s="2854"/>
      <c r="R70" s="2855"/>
      <c r="S70" s="2850"/>
    </row>
    <row r="71" spans="1:36" hidden="1" x14ac:dyDescent="0.2">
      <c r="B71" s="2863"/>
      <c r="C71" s="2866"/>
      <c r="D71" s="2866"/>
      <c r="E71" s="2868"/>
      <c r="F71" s="2854"/>
      <c r="G71" s="2854"/>
      <c r="H71" s="2854"/>
      <c r="I71" s="2854"/>
      <c r="J71" s="2854"/>
      <c r="K71" s="2854"/>
      <c r="L71" s="2854"/>
      <c r="M71" s="2854"/>
      <c r="N71" s="2854"/>
      <c r="O71" s="2854"/>
      <c r="P71" s="2854"/>
      <c r="Q71" s="2854"/>
      <c r="R71" s="2855"/>
      <c r="S71" s="2850"/>
    </row>
    <row r="72" spans="1:36" hidden="1" x14ac:dyDescent="0.2">
      <c r="B72" s="2869" t="str">
        <f>PROYECTO!C57</f>
        <v>Conservación de Bosque Natural - Aislamiento</v>
      </c>
      <c r="C72" s="2856" t="str">
        <f>'POA-2'!E45</f>
        <v>Hectáreas conservadas y monitoreadas</v>
      </c>
      <c r="D72" s="2872">
        <f>'POA-2'!F45</f>
        <v>0</v>
      </c>
      <c r="E72" s="1756">
        <f>'POA-2'!H45</f>
        <v>0</v>
      </c>
      <c r="F72" s="1756"/>
      <c r="G72" s="1756"/>
      <c r="H72" s="1756"/>
      <c r="I72" s="1756"/>
      <c r="J72" s="1756"/>
      <c r="K72" s="1756"/>
      <c r="L72" s="1756"/>
      <c r="M72" s="1756"/>
      <c r="N72" s="1756"/>
      <c r="O72" s="1756"/>
      <c r="P72" s="1756"/>
      <c r="Q72" s="1756"/>
      <c r="R72" s="2856">
        <f>SUM(F72:Q74)</f>
        <v>0</v>
      </c>
      <c r="S72" s="2851" t="e">
        <f>R72/D72</f>
        <v>#DIV/0!</v>
      </c>
    </row>
    <row r="73" spans="1:36" hidden="1" x14ac:dyDescent="0.2">
      <c r="B73" s="2870"/>
      <c r="C73" s="2856"/>
      <c r="D73" s="2856"/>
      <c r="E73" s="1756"/>
      <c r="F73" s="1756"/>
      <c r="G73" s="1756"/>
      <c r="H73" s="1756"/>
      <c r="I73" s="1756"/>
      <c r="J73" s="1756"/>
      <c r="K73" s="1756"/>
      <c r="L73" s="1756"/>
      <c r="M73" s="1756"/>
      <c r="N73" s="1756"/>
      <c r="O73" s="1756"/>
      <c r="P73" s="1756"/>
      <c r="Q73" s="1756"/>
      <c r="R73" s="2856"/>
      <c r="S73" s="2851"/>
    </row>
    <row r="74" spans="1:36" ht="13.5" hidden="1" thickBot="1" x14ac:dyDescent="0.25">
      <c r="B74" s="2871"/>
      <c r="C74" s="2857"/>
      <c r="D74" s="2857"/>
      <c r="E74" s="2853"/>
      <c r="F74" s="2853"/>
      <c r="G74" s="2853"/>
      <c r="H74" s="2853"/>
      <c r="I74" s="2853"/>
      <c r="J74" s="2853"/>
      <c r="K74" s="2853"/>
      <c r="L74" s="2853"/>
      <c r="M74" s="2853"/>
      <c r="N74" s="2853"/>
      <c r="O74" s="2853"/>
      <c r="P74" s="2853"/>
      <c r="Q74" s="2853"/>
      <c r="R74" s="2857"/>
      <c r="S74" s="2852"/>
    </row>
    <row r="75" spans="1:36" s="402" customFormat="1" x14ac:dyDescent="0.2">
      <c r="B75" s="482"/>
      <c r="C75" s="483"/>
      <c r="D75" s="483"/>
      <c r="E75" s="483"/>
      <c r="F75" s="483"/>
      <c r="G75" s="483"/>
      <c r="H75" s="483"/>
      <c r="I75" s="483"/>
      <c r="J75" s="483"/>
      <c r="K75" s="483"/>
      <c r="L75" s="483"/>
      <c r="M75" s="483"/>
      <c r="N75" s="483"/>
      <c r="O75" s="483"/>
      <c r="P75" s="483"/>
      <c r="Q75" s="483"/>
      <c r="R75" s="483"/>
      <c r="S75" s="490"/>
    </row>
    <row r="76" spans="1:36" s="773" customFormat="1" ht="16.5" x14ac:dyDescent="0.3">
      <c r="A76" s="402"/>
      <c r="B76" s="882" t="s">
        <v>63</v>
      </c>
      <c r="C76" s="679"/>
      <c r="D76" s="679"/>
      <c r="E76" s="679"/>
      <c r="F76" s="679"/>
      <c r="G76" s="679"/>
      <c r="H76" s="679"/>
      <c r="I76" s="679"/>
      <c r="J76" s="679"/>
      <c r="K76" s="679"/>
      <c r="L76" s="679"/>
      <c r="M76" s="679"/>
      <c r="N76" s="679"/>
      <c r="O76" s="679"/>
      <c r="P76" s="679"/>
      <c r="Q76" s="679"/>
      <c r="R76" s="679"/>
      <c r="S76" s="881"/>
      <c r="T76" s="402"/>
      <c r="U76" s="402"/>
      <c r="V76" s="402"/>
      <c r="W76" s="402"/>
      <c r="X76" s="402"/>
      <c r="Y76" s="402"/>
      <c r="Z76" s="402"/>
      <c r="AA76" s="402"/>
      <c r="AB76" s="402"/>
      <c r="AC76" s="402"/>
      <c r="AD76" s="402"/>
      <c r="AE76" s="402"/>
      <c r="AF76" s="402"/>
      <c r="AG76" s="402"/>
      <c r="AH76" s="402"/>
      <c r="AI76" s="402"/>
      <c r="AJ76" s="402"/>
    </row>
    <row r="77" spans="1:36" s="402" customFormat="1" ht="13.5" thickBot="1" x14ac:dyDescent="0.25">
      <c r="B77" s="482"/>
      <c r="C77" s="483"/>
      <c r="D77" s="483"/>
      <c r="E77" s="483"/>
      <c r="F77" s="483"/>
      <c r="G77" s="483"/>
      <c r="H77" s="483"/>
      <c r="I77" s="483"/>
      <c r="J77" s="483"/>
      <c r="K77" s="483"/>
      <c r="L77" s="483"/>
      <c r="M77" s="483"/>
      <c r="N77" s="483"/>
      <c r="O77" s="483"/>
      <c r="P77" s="483"/>
      <c r="Q77" s="483"/>
      <c r="R77" s="483"/>
      <c r="S77" s="490"/>
    </row>
    <row r="78" spans="1:36" s="402" customFormat="1" x14ac:dyDescent="0.2">
      <c r="B78" s="2832"/>
      <c r="C78" s="2833"/>
      <c r="D78" s="2833"/>
      <c r="E78" s="2833"/>
      <c r="F78" s="2833"/>
      <c r="G78" s="2833"/>
      <c r="H78" s="2833"/>
      <c r="I78" s="2833"/>
      <c r="J78" s="2833"/>
      <c r="K78" s="2833"/>
      <c r="L78" s="2833"/>
      <c r="M78" s="2833"/>
      <c r="N78" s="2833"/>
      <c r="O78" s="2833"/>
      <c r="P78" s="2833"/>
      <c r="Q78" s="2833"/>
      <c r="R78" s="2833"/>
      <c r="S78" s="2834"/>
    </row>
    <row r="79" spans="1:36" s="402" customFormat="1" x14ac:dyDescent="0.2">
      <c r="B79" s="2835"/>
      <c r="C79" s="2836"/>
      <c r="D79" s="2836"/>
      <c r="E79" s="2836"/>
      <c r="F79" s="2836"/>
      <c r="G79" s="2836"/>
      <c r="H79" s="2836"/>
      <c r="I79" s="2836"/>
      <c r="J79" s="2836"/>
      <c r="K79" s="2836"/>
      <c r="L79" s="2836"/>
      <c r="M79" s="2836"/>
      <c r="N79" s="2836"/>
      <c r="O79" s="2836"/>
      <c r="P79" s="2836"/>
      <c r="Q79" s="2836"/>
      <c r="R79" s="2836"/>
      <c r="S79" s="2837"/>
    </row>
    <row r="80" spans="1:36" s="402" customFormat="1" x14ac:dyDescent="0.2">
      <c r="B80" s="2835"/>
      <c r="C80" s="2836"/>
      <c r="D80" s="2836"/>
      <c r="E80" s="2836"/>
      <c r="F80" s="2836"/>
      <c r="G80" s="2836"/>
      <c r="H80" s="2836"/>
      <c r="I80" s="2836"/>
      <c r="J80" s="2836"/>
      <c r="K80" s="2836"/>
      <c r="L80" s="2836"/>
      <c r="M80" s="2836"/>
      <c r="N80" s="2836"/>
      <c r="O80" s="2836"/>
      <c r="P80" s="2836"/>
      <c r="Q80" s="2836"/>
      <c r="R80" s="2836"/>
      <c r="S80" s="2837"/>
    </row>
    <row r="81" spans="2:19" s="402" customFormat="1" x14ac:dyDescent="0.2">
      <c r="B81" s="2835"/>
      <c r="C81" s="2836"/>
      <c r="D81" s="2836"/>
      <c r="E81" s="2836"/>
      <c r="F81" s="2836"/>
      <c r="G81" s="2836"/>
      <c r="H81" s="2836"/>
      <c r="I81" s="2836"/>
      <c r="J81" s="2836"/>
      <c r="K81" s="2836"/>
      <c r="L81" s="2836"/>
      <c r="M81" s="2836"/>
      <c r="N81" s="2836"/>
      <c r="O81" s="2836"/>
      <c r="P81" s="2836"/>
      <c r="Q81" s="2836"/>
      <c r="R81" s="2836"/>
      <c r="S81" s="2837"/>
    </row>
    <row r="82" spans="2:19" s="402" customFormat="1" x14ac:dyDescent="0.2">
      <c r="B82" s="2835"/>
      <c r="C82" s="2836"/>
      <c r="D82" s="2836"/>
      <c r="E82" s="2836"/>
      <c r="F82" s="2836"/>
      <c r="G82" s="2836"/>
      <c r="H82" s="2836"/>
      <c r="I82" s="2836"/>
      <c r="J82" s="2836"/>
      <c r="K82" s="2836"/>
      <c r="L82" s="2836"/>
      <c r="M82" s="2836"/>
      <c r="N82" s="2836"/>
      <c r="O82" s="2836"/>
      <c r="P82" s="2836"/>
      <c r="Q82" s="2836"/>
      <c r="R82" s="2836"/>
      <c r="S82" s="2837"/>
    </row>
    <row r="83" spans="2:19" s="402" customFormat="1" x14ac:dyDescent="0.2">
      <c r="B83" s="2835"/>
      <c r="C83" s="2836"/>
      <c r="D83" s="2836"/>
      <c r="E83" s="2836"/>
      <c r="F83" s="2836"/>
      <c r="G83" s="2836"/>
      <c r="H83" s="2836"/>
      <c r="I83" s="2836"/>
      <c r="J83" s="2836"/>
      <c r="K83" s="2836"/>
      <c r="L83" s="2836"/>
      <c r="M83" s="2836"/>
      <c r="N83" s="2836"/>
      <c r="O83" s="2836"/>
      <c r="P83" s="2836"/>
      <c r="Q83" s="2836"/>
      <c r="R83" s="2836"/>
      <c r="S83" s="2837"/>
    </row>
    <row r="84" spans="2:19" s="402" customFormat="1" ht="13.5" thickBot="1" x14ac:dyDescent="0.25">
      <c r="B84" s="2838"/>
      <c r="C84" s="2839"/>
      <c r="D84" s="2839"/>
      <c r="E84" s="2839"/>
      <c r="F84" s="2839"/>
      <c r="G84" s="2839"/>
      <c r="H84" s="2839"/>
      <c r="I84" s="2839"/>
      <c r="J84" s="2839"/>
      <c r="K84" s="2839"/>
      <c r="L84" s="2839"/>
      <c r="M84" s="2839"/>
      <c r="N84" s="2839"/>
      <c r="O84" s="2839"/>
      <c r="P84" s="2839"/>
      <c r="Q84" s="2839"/>
      <c r="R84" s="2839"/>
      <c r="S84" s="2840"/>
    </row>
    <row r="85" spans="2:19" s="402" customFormat="1" x14ac:dyDescent="0.2"/>
    <row r="86" spans="2:19" s="402" customFormat="1" x14ac:dyDescent="0.2"/>
    <row r="87" spans="2:19" s="402" customFormat="1" x14ac:dyDescent="0.2"/>
    <row r="88" spans="2:19" s="402" customFormat="1" x14ac:dyDescent="0.2"/>
    <row r="89" spans="2:19" s="402" customFormat="1" x14ac:dyDescent="0.2"/>
    <row r="90" spans="2:19" s="402" customFormat="1" x14ac:dyDescent="0.2"/>
    <row r="91" spans="2:19" s="402" customFormat="1" x14ac:dyDescent="0.2"/>
    <row r="92" spans="2:19" s="402" customFormat="1" x14ac:dyDescent="0.2"/>
    <row r="93" spans="2:19" s="402" customFormat="1" x14ac:dyDescent="0.2"/>
    <row r="94" spans="2:19" s="402" customFormat="1" x14ac:dyDescent="0.2"/>
    <row r="95" spans="2:19" s="402" customFormat="1" x14ac:dyDescent="0.2"/>
    <row r="96" spans="2:19"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sheetData>
  <sheetProtection algorithmName="SHA-512" hashValue="YAnW1eEK0sUH5ySxK2gTpKP8qC9IUSjbZGUse7ZZK9NOFeNP3YRXvrwTA0rSnzouy+j67pubNLXKXh2qdCJEEQ==" saltValue="I5yqnpLEXUI5hD+/J/jg4g==" spinCount="100000" sheet="1" objects="1" scenarios="1"/>
  <mergeCells count="194">
    <mergeCell ref="R2:S4"/>
    <mergeCell ref="C5:Q5"/>
    <mergeCell ref="R5:S5"/>
    <mergeCell ref="R47:R48"/>
    <mergeCell ref="R49:R52"/>
    <mergeCell ref="G49:G52"/>
    <mergeCell ref="H49:H52"/>
    <mergeCell ref="I49:I52"/>
    <mergeCell ref="J49:J52"/>
    <mergeCell ref="I17:K17"/>
    <mergeCell ref="L17:N17"/>
    <mergeCell ref="L18:N18"/>
    <mergeCell ref="I18:K18"/>
    <mergeCell ref="I11:K11"/>
    <mergeCell ref="C11:E11"/>
    <mergeCell ref="G11:H11"/>
    <mergeCell ref="P11:S11"/>
    <mergeCell ref="C13:D13"/>
    <mergeCell ref="I13:K13"/>
    <mergeCell ref="M13:O13"/>
    <mergeCell ref="G15:H15"/>
    <mergeCell ref="F13:H13"/>
    <mergeCell ref="O53:O56"/>
    <mergeCell ref="C7:S7"/>
    <mergeCell ref="C9:S9"/>
    <mergeCell ref="B45:S45"/>
    <mergeCell ref="B53:B56"/>
    <mergeCell ref="C53:C56"/>
    <mergeCell ref="D53:D56"/>
    <mergeCell ref="E53:E56"/>
    <mergeCell ref="B49:B52"/>
    <mergeCell ref="C49:C52"/>
    <mergeCell ref="D49:D52"/>
    <mergeCell ref="E49:E52"/>
    <mergeCell ref="B46:B48"/>
    <mergeCell ref="C46:C48"/>
    <mergeCell ref="D46:D48"/>
    <mergeCell ref="E46:E48"/>
    <mergeCell ref="L19:N19"/>
    <mergeCell ref="Q53:Q56"/>
    <mergeCell ref="R53:R56"/>
    <mergeCell ref="D17:E17"/>
    <mergeCell ref="D18:E18"/>
    <mergeCell ref="F17:H17"/>
    <mergeCell ref="F18:H18"/>
    <mergeCell ref="I15:J15"/>
    <mergeCell ref="B72:B74"/>
    <mergeCell ref="C72:C74"/>
    <mergeCell ref="D72:D74"/>
    <mergeCell ref="E72:E74"/>
    <mergeCell ref="B68:B71"/>
    <mergeCell ref="C68:C71"/>
    <mergeCell ref="D68:D71"/>
    <mergeCell ref="E68:E71"/>
    <mergeCell ref="B65:B67"/>
    <mergeCell ref="C65:C67"/>
    <mergeCell ref="D65:D67"/>
    <mergeCell ref="E65:E67"/>
    <mergeCell ref="B61:B64"/>
    <mergeCell ref="C61:C64"/>
    <mergeCell ref="D61:D64"/>
    <mergeCell ref="E61:E64"/>
    <mergeCell ref="B57:B60"/>
    <mergeCell ref="C57:C60"/>
    <mergeCell ref="D57:D60"/>
    <mergeCell ref="E57:E60"/>
    <mergeCell ref="Q49:Q52"/>
    <mergeCell ref="F53:F56"/>
    <mergeCell ref="G53:G56"/>
    <mergeCell ref="H53:H56"/>
    <mergeCell ref="I53:I56"/>
    <mergeCell ref="J53:J56"/>
    <mergeCell ref="K53:K56"/>
    <mergeCell ref="L53:L56"/>
    <mergeCell ref="M53:M56"/>
    <mergeCell ref="K49:K52"/>
    <mergeCell ref="L49:L52"/>
    <mergeCell ref="M49:M52"/>
    <mergeCell ref="N49:N52"/>
    <mergeCell ref="O49:O52"/>
    <mergeCell ref="P49:P52"/>
    <mergeCell ref="F49:F52"/>
    <mergeCell ref="Q61:Q64"/>
    <mergeCell ref="R61:R64"/>
    <mergeCell ref="F57:F60"/>
    <mergeCell ref="G57:G60"/>
    <mergeCell ref="H57:H60"/>
    <mergeCell ref="I57:I60"/>
    <mergeCell ref="J57:J60"/>
    <mergeCell ref="Q57:Q60"/>
    <mergeCell ref="R57:R60"/>
    <mergeCell ref="N57:N60"/>
    <mergeCell ref="O57:O60"/>
    <mergeCell ref="P57:P60"/>
    <mergeCell ref="F72:F74"/>
    <mergeCell ref="G72:G74"/>
    <mergeCell ref="H65:H67"/>
    <mergeCell ref="I65:I67"/>
    <mergeCell ref="J65:J67"/>
    <mergeCell ref="F61:F64"/>
    <mergeCell ref="G61:G64"/>
    <mergeCell ref="H61:H64"/>
    <mergeCell ref="I61:I64"/>
    <mergeCell ref="J61:J64"/>
    <mergeCell ref="F65:F67"/>
    <mergeCell ref="G65:G67"/>
    <mergeCell ref="R72:R74"/>
    <mergeCell ref="F46:S46"/>
    <mergeCell ref="S47:S48"/>
    <mergeCell ref="S49:S52"/>
    <mergeCell ref="S53:S56"/>
    <mergeCell ref="S57:S60"/>
    <mergeCell ref="S61:S64"/>
    <mergeCell ref="K72:K74"/>
    <mergeCell ref="L72:L74"/>
    <mergeCell ref="M72:M74"/>
    <mergeCell ref="N72:N74"/>
    <mergeCell ref="O72:O74"/>
    <mergeCell ref="P72:P74"/>
    <mergeCell ref="N68:N71"/>
    <mergeCell ref="O68:O71"/>
    <mergeCell ref="P68:P71"/>
    <mergeCell ref="Q68:Q71"/>
    <mergeCell ref="R68:R71"/>
    <mergeCell ref="H68:H71"/>
    <mergeCell ref="I68:I71"/>
    <mergeCell ref="J68:J71"/>
    <mergeCell ref="K68:K71"/>
    <mergeCell ref="L68:L71"/>
    <mergeCell ref="M68:M71"/>
    <mergeCell ref="N65:N67"/>
    <mergeCell ref="O65:O67"/>
    <mergeCell ref="P65:P67"/>
    <mergeCell ref="N61:N64"/>
    <mergeCell ref="O61:O64"/>
    <mergeCell ref="F20:H20"/>
    <mergeCell ref="F21:H21"/>
    <mergeCell ref="F22:H22"/>
    <mergeCell ref="I19:K19"/>
    <mergeCell ref="I20:K20"/>
    <mergeCell ref="I21:K21"/>
    <mergeCell ref="K61:K64"/>
    <mergeCell ref="L61:L64"/>
    <mergeCell ref="M61:M64"/>
    <mergeCell ref="K57:K60"/>
    <mergeCell ref="L57:L60"/>
    <mergeCell ref="M57:M60"/>
    <mergeCell ref="P53:P56"/>
    <mergeCell ref="L24:N24"/>
    <mergeCell ref="L20:N20"/>
    <mergeCell ref="L21:N21"/>
    <mergeCell ref="L22:N22"/>
    <mergeCell ref="P61:P64"/>
    <mergeCell ref="N53:N56"/>
    <mergeCell ref="B78:S84"/>
    <mergeCell ref="B31:S31"/>
    <mergeCell ref="B33:S33"/>
    <mergeCell ref="B35:S35"/>
    <mergeCell ref="B37:S37"/>
    <mergeCell ref="B39:S39"/>
    <mergeCell ref="B41:S41"/>
    <mergeCell ref="B43:S43"/>
    <mergeCell ref="C26:S27"/>
    <mergeCell ref="B26:B27"/>
    <mergeCell ref="S68:S71"/>
    <mergeCell ref="S72:S74"/>
    <mergeCell ref="H72:H74"/>
    <mergeCell ref="I72:I74"/>
    <mergeCell ref="J72:J74"/>
    <mergeCell ref="F68:F71"/>
    <mergeCell ref="G68:G71"/>
    <mergeCell ref="Q72:Q74"/>
    <mergeCell ref="S65:S67"/>
    <mergeCell ref="Q65:Q67"/>
    <mergeCell ref="R65:R67"/>
    <mergeCell ref="K65:K67"/>
    <mergeCell ref="L65:L67"/>
    <mergeCell ref="M65:M67"/>
    <mergeCell ref="B2:B4"/>
    <mergeCell ref="D23:E23"/>
    <mergeCell ref="F23:H23"/>
    <mergeCell ref="I23:K23"/>
    <mergeCell ref="L23:N23"/>
    <mergeCell ref="D24:E24"/>
    <mergeCell ref="F24:H24"/>
    <mergeCell ref="I24:K24"/>
    <mergeCell ref="D19:E19"/>
    <mergeCell ref="D20:E20"/>
    <mergeCell ref="D21:E21"/>
    <mergeCell ref="D22:E22"/>
    <mergeCell ref="F19:H19"/>
    <mergeCell ref="I22:K22"/>
    <mergeCell ref="C2:Q3"/>
    <mergeCell ref="C4:Q4"/>
  </mergeCells>
  <conditionalFormatting sqref="C18:D24 F18:F24 I18:I24 L18:N24 E19:E22 G19:H22 J19:K22">
    <cfRule type="cellIs" dxfId="23" priority="1" operator="equal">
      <formula>0</formula>
    </cfRule>
  </conditionalFormatting>
  <conditionalFormatting sqref="F48:Q48">
    <cfRule type="cellIs" dxfId="22" priority="2" stopIfTrue="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FF0000"/>
    <pageSetUpPr fitToPage="1"/>
  </sheetPr>
  <dimension ref="A1:AJ176"/>
  <sheetViews>
    <sheetView showGridLines="0" topLeftCell="C1" workbookViewId="0">
      <selection activeCell="R5" sqref="R5:S5"/>
    </sheetView>
  </sheetViews>
  <sheetFormatPr baseColWidth="10" defaultRowHeight="12.75" x14ac:dyDescent="0.2"/>
  <cols>
    <col min="1" max="1" width="2.5703125" style="402" customWidth="1"/>
    <col min="2" max="2" width="29.7109375" customWidth="1"/>
    <col min="3" max="3" width="29" customWidth="1"/>
    <col min="4" max="4" width="38.7109375" customWidth="1"/>
    <col min="6" max="17" width="12.7109375" customWidth="1"/>
    <col min="20" max="34" width="11.42578125" style="402"/>
  </cols>
  <sheetData>
    <row r="1" spans="1:36" s="402" customFormat="1" ht="13.5" thickBot="1" x14ac:dyDescent="0.25"/>
    <row r="2" spans="1:36" ht="24.75" customHeight="1" x14ac:dyDescent="0.2">
      <c r="B2" s="2908" t="s">
        <v>1532</v>
      </c>
      <c r="C2" s="2911" t="s">
        <v>1541</v>
      </c>
      <c r="D2" s="2912"/>
      <c r="E2" s="2912"/>
      <c r="F2" s="2912"/>
      <c r="G2" s="2912"/>
      <c r="H2" s="2912"/>
      <c r="I2" s="2912"/>
      <c r="J2" s="2912"/>
      <c r="K2" s="2912"/>
      <c r="L2" s="2912"/>
      <c r="M2" s="2912"/>
      <c r="N2" s="2912"/>
      <c r="O2" s="2912"/>
      <c r="P2" s="2912"/>
      <c r="Q2" s="2912"/>
      <c r="R2" s="2526"/>
      <c r="S2" s="2527"/>
      <c r="AI2" s="402"/>
      <c r="AJ2" s="402"/>
    </row>
    <row r="3" spans="1:36" ht="3" customHeight="1" x14ac:dyDescent="0.2">
      <c r="B3" s="2909"/>
      <c r="C3" s="2913"/>
      <c r="D3" s="2914"/>
      <c r="E3" s="2914"/>
      <c r="F3" s="2914"/>
      <c r="G3" s="2914"/>
      <c r="H3" s="2914"/>
      <c r="I3" s="2914"/>
      <c r="J3" s="2914"/>
      <c r="K3" s="2914"/>
      <c r="L3" s="2914"/>
      <c r="M3" s="2914"/>
      <c r="N3" s="2914"/>
      <c r="O3" s="2914"/>
      <c r="P3" s="2914"/>
      <c r="Q3" s="2914"/>
      <c r="R3" s="2528"/>
      <c r="S3" s="2529"/>
      <c r="AI3" s="402"/>
      <c r="AJ3" s="402"/>
    </row>
    <row r="4" spans="1:36" ht="17.25" customHeight="1" x14ac:dyDescent="0.2">
      <c r="B4" s="2910"/>
      <c r="C4" s="2915" t="s">
        <v>1530</v>
      </c>
      <c r="D4" s="2916"/>
      <c r="E4" s="2916"/>
      <c r="F4" s="2916"/>
      <c r="G4" s="2916"/>
      <c r="H4" s="2916"/>
      <c r="I4" s="2916"/>
      <c r="J4" s="2916"/>
      <c r="K4" s="2916"/>
      <c r="L4" s="2916"/>
      <c r="M4" s="2916"/>
      <c r="N4" s="2916"/>
      <c r="O4" s="2916"/>
      <c r="P4" s="2916"/>
      <c r="Q4" s="2917"/>
      <c r="R4" s="2528"/>
      <c r="S4" s="2529"/>
      <c r="AI4" s="402"/>
      <c r="AJ4" s="402"/>
    </row>
    <row r="5" spans="1:36" ht="17.25" customHeight="1" x14ac:dyDescent="0.2">
      <c r="B5" s="1300" t="s">
        <v>1529</v>
      </c>
      <c r="C5" s="2896" t="s">
        <v>1545</v>
      </c>
      <c r="D5" s="2380"/>
      <c r="E5" s="2380"/>
      <c r="F5" s="2380"/>
      <c r="G5" s="2380"/>
      <c r="H5" s="2380"/>
      <c r="I5" s="2380"/>
      <c r="J5" s="2380"/>
      <c r="K5" s="2380"/>
      <c r="L5" s="2380"/>
      <c r="M5" s="2380"/>
      <c r="N5" s="2380"/>
      <c r="O5" s="2380"/>
      <c r="P5" s="2380"/>
      <c r="Q5" s="2918"/>
      <c r="R5" s="2505" t="s">
        <v>1548</v>
      </c>
      <c r="S5" s="2506"/>
      <c r="AI5" s="402"/>
      <c r="AJ5" s="402"/>
    </row>
    <row r="6" spans="1:36" ht="12.75" customHeight="1" x14ac:dyDescent="0.2">
      <c r="B6" s="1022"/>
      <c r="C6" s="1020"/>
      <c r="D6" s="1020"/>
      <c r="E6" s="1020"/>
      <c r="F6" s="1020"/>
      <c r="G6" s="1020"/>
      <c r="H6" s="1020"/>
      <c r="I6" s="1020"/>
      <c r="J6" s="1020"/>
      <c r="K6" s="1020"/>
      <c r="L6" s="1020"/>
      <c r="M6" s="1020"/>
      <c r="N6" s="1020"/>
      <c r="O6" s="1020"/>
      <c r="P6" s="1020"/>
      <c r="Q6" s="1020"/>
      <c r="R6" s="1021"/>
      <c r="S6" s="1016"/>
    </row>
    <row r="7" spans="1:36" ht="17.25" customHeight="1" x14ac:dyDescent="0.2">
      <c r="B7" s="406" t="s">
        <v>294</v>
      </c>
      <c r="C7" s="2388">
        <f>+PROYECTO!C7</f>
        <v>0</v>
      </c>
      <c r="D7" s="2388"/>
      <c r="E7" s="2388"/>
      <c r="F7" s="2388"/>
      <c r="G7" s="2388"/>
      <c r="H7" s="2388"/>
      <c r="I7" s="2388"/>
      <c r="J7" s="2388"/>
      <c r="K7" s="2388"/>
      <c r="L7" s="2388"/>
      <c r="M7" s="2388"/>
      <c r="N7" s="2388"/>
      <c r="O7" s="2388"/>
      <c r="P7" s="2388"/>
      <c r="Q7" s="2388"/>
      <c r="R7" s="2388"/>
      <c r="S7" s="2389"/>
    </row>
    <row r="8" spans="1:36" x14ac:dyDescent="0.2">
      <c r="B8" s="406"/>
      <c r="S8" s="409"/>
    </row>
    <row r="9" spans="1:36" ht="24.75" customHeight="1" x14ac:dyDescent="0.2">
      <c r="B9" s="406" t="s">
        <v>1188</v>
      </c>
      <c r="C9" s="2390">
        <f>+PROYECTO!B17</f>
        <v>0</v>
      </c>
      <c r="D9" s="2390"/>
      <c r="E9" s="2390"/>
      <c r="F9" s="2390"/>
      <c r="G9" s="2390"/>
      <c r="H9" s="2390"/>
      <c r="I9" s="2390"/>
      <c r="J9" s="2390"/>
      <c r="K9" s="2390"/>
      <c r="L9" s="2390"/>
      <c r="M9" s="2390"/>
      <c r="N9" s="2390"/>
      <c r="O9" s="2390"/>
      <c r="P9" s="2390"/>
      <c r="Q9" s="2390"/>
      <c r="R9" s="2390"/>
      <c r="S9" s="2391"/>
    </row>
    <row r="10" spans="1:36" x14ac:dyDescent="0.2">
      <c r="B10" s="406"/>
      <c r="C10" s="2461"/>
      <c r="D10" s="2461"/>
      <c r="E10" s="2461"/>
      <c r="F10" s="2461"/>
      <c r="G10" s="2461"/>
      <c r="H10" s="2461"/>
      <c r="I10" s="2461"/>
      <c r="J10" s="2461"/>
      <c r="K10" s="2461"/>
      <c r="L10" s="2461"/>
      <c r="M10" s="2461"/>
      <c r="N10" s="2461"/>
      <c r="O10" s="2461"/>
      <c r="P10" s="2461"/>
      <c r="Q10" s="2461"/>
      <c r="R10" s="2461"/>
      <c r="S10" s="2462"/>
    </row>
    <row r="11" spans="1:36" s="1" customFormat="1" ht="17.25" customHeight="1" x14ac:dyDescent="0.2">
      <c r="A11" s="335"/>
      <c r="B11" s="1023" t="s">
        <v>415</v>
      </c>
      <c r="C11" s="1395">
        <f>'EJEC-1I'!I11</f>
        <v>41090</v>
      </c>
      <c r="D11" s="1117"/>
      <c r="E11" s="2906" t="s">
        <v>1208</v>
      </c>
      <c r="F11" s="2907"/>
      <c r="G11" s="2929" t="str">
        <f>'EJEC-1I'!P11</f>
        <v>De avance</v>
      </c>
      <c r="H11" s="2930"/>
      <c r="J11" s="1118"/>
      <c r="K11" s="1118"/>
      <c r="M11" s="1117"/>
      <c r="N11" s="1119"/>
      <c r="O11" s="1118"/>
      <c r="S11" s="859"/>
      <c r="T11" s="335"/>
      <c r="U11" s="335"/>
      <c r="V11" s="335"/>
      <c r="W11" s="335"/>
      <c r="X11" s="335"/>
      <c r="Y11" s="335"/>
      <c r="Z11" s="335"/>
      <c r="AA11" s="335"/>
      <c r="AB11" s="335"/>
      <c r="AC11" s="335"/>
      <c r="AD11" s="335"/>
      <c r="AE11" s="335"/>
      <c r="AF11" s="335"/>
      <c r="AG11" s="335"/>
      <c r="AH11" s="335"/>
    </row>
    <row r="12" spans="1:36" x14ac:dyDescent="0.2">
      <c r="B12" s="403"/>
      <c r="J12" s="483"/>
      <c r="K12" s="483"/>
      <c r="S12" s="409"/>
    </row>
    <row r="13" spans="1:36" ht="12.75" customHeight="1" x14ac:dyDescent="0.2">
      <c r="B13" s="1015" t="s">
        <v>1319</v>
      </c>
      <c r="C13" s="1396">
        <f>'EJEC-1I'!C15</f>
        <v>0</v>
      </c>
      <c r="D13" s="1024"/>
      <c r="E13" s="2606" t="s">
        <v>1320</v>
      </c>
      <c r="F13" s="2606"/>
      <c r="G13" s="2905">
        <f>'EJEC-1I'!I15</f>
        <v>0</v>
      </c>
      <c r="H13" s="2905"/>
      <c r="J13" s="483"/>
      <c r="K13" s="1024"/>
      <c r="S13" s="409"/>
    </row>
    <row r="14" spans="1:36" ht="13.5" thickBot="1" x14ac:dyDescent="0.25">
      <c r="B14" s="403"/>
      <c r="S14" s="409"/>
    </row>
    <row r="15" spans="1:36" ht="21.75" customHeight="1" thickBot="1" x14ac:dyDescent="0.25">
      <c r="B15" s="2931" t="s">
        <v>409</v>
      </c>
      <c r="C15" s="2932"/>
      <c r="D15" s="2932"/>
      <c r="E15" s="2932"/>
      <c r="F15" s="2932"/>
      <c r="G15" s="2932"/>
      <c r="H15" s="2932"/>
      <c r="I15" s="2932"/>
      <c r="J15" s="2932"/>
      <c r="K15" s="2932"/>
      <c r="L15" s="2932"/>
      <c r="M15" s="2932"/>
      <c r="N15" s="2932"/>
      <c r="O15" s="2932"/>
      <c r="P15" s="2932"/>
      <c r="Q15" s="2932"/>
      <c r="R15" s="2932"/>
      <c r="S15" s="2933"/>
    </row>
    <row r="16" spans="1:36" s="1" customFormat="1" ht="19.5" customHeight="1" x14ac:dyDescent="0.2">
      <c r="A16" s="335"/>
      <c r="B16" s="2919" t="s">
        <v>296</v>
      </c>
      <c r="C16" s="2452" t="s">
        <v>402</v>
      </c>
      <c r="D16" s="2921" t="s">
        <v>403</v>
      </c>
      <c r="E16" s="2452" t="s">
        <v>399</v>
      </c>
      <c r="F16" s="2858" t="s">
        <v>407</v>
      </c>
      <c r="G16" s="2858"/>
      <c r="H16" s="2858"/>
      <c r="I16" s="2858"/>
      <c r="J16" s="2858"/>
      <c r="K16" s="2858"/>
      <c r="L16" s="2858"/>
      <c r="M16" s="2858"/>
      <c r="N16" s="2858"/>
      <c r="O16" s="2858"/>
      <c r="P16" s="2858"/>
      <c r="Q16" s="2858"/>
      <c r="R16" s="2858"/>
      <c r="S16" s="2859"/>
      <c r="T16" s="335"/>
      <c r="U16" s="335"/>
      <c r="V16" s="335"/>
      <c r="W16" s="335"/>
      <c r="X16" s="335"/>
      <c r="Y16" s="335"/>
      <c r="Z16" s="335"/>
      <c r="AA16" s="335"/>
      <c r="AB16" s="335"/>
      <c r="AC16" s="335"/>
      <c r="AD16" s="335"/>
      <c r="AE16" s="335"/>
      <c r="AF16" s="335"/>
      <c r="AG16" s="335"/>
      <c r="AH16" s="335"/>
    </row>
    <row r="17" spans="2:19" ht="26.25" customHeight="1" thickBot="1" x14ac:dyDescent="0.25">
      <c r="B17" s="2920"/>
      <c r="C17" s="2429"/>
      <c r="D17" s="2922"/>
      <c r="E17" s="2429"/>
      <c r="F17" s="1397" t="str">
        <f>'EJEC-1I'!F48</f>
        <v>0-18</v>
      </c>
      <c r="G17" s="1397" t="str">
        <f>'EJEC-1I'!G48</f>
        <v>0-18</v>
      </c>
      <c r="H17" s="1397" t="str">
        <f>'EJEC-1I'!H48</f>
        <v>0-18</v>
      </c>
      <c r="I17" s="1397" t="str">
        <f>'EJEC-1I'!I48</f>
        <v>0-18</v>
      </c>
      <c r="J17" s="1397" t="str">
        <f>'EJEC-1I'!J48</f>
        <v>0-18</v>
      </c>
      <c r="K17" s="1397" t="str">
        <f>'EJEC-1I'!K48</f>
        <v>0-18</v>
      </c>
      <c r="L17" s="1397" t="str">
        <f>'EJEC-1I'!L48</f>
        <v>0-18</v>
      </c>
      <c r="M17" s="1397" t="str">
        <f>'EJEC-1I'!M48</f>
        <v>0-18</v>
      </c>
      <c r="N17" s="1397" t="str">
        <f>'EJEC-1I'!N48</f>
        <v>0-18</v>
      </c>
      <c r="O17" s="1397" t="str">
        <f>'EJEC-1I'!O48</f>
        <v>0-18</v>
      </c>
      <c r="P17" s="1397" t="e">
        <f>'EJEC-1I'!P48</f>
        <v>#VALUE!</v>
      </c>
      <c r="Q17" s="1397" t="e">
        <f>'EJEC-1I'!Q48</f>
        <v>#VALUE!</v>
      </c>
      <c r="R17" s="1398" t="s">
        <v>66</v>
      </c>
      <c r="S17" s="1399" t="s">
        <v>408</v>
      </c>
    </row>
    <row r="18" spans="2:19" ht="25.5" x14ac:dyDescent="0.2">
      <c r="B18" s="2904" t="str">
        <f>PROYECTO!C51</f>
        <v>Plantación de Material Vegetal en sistema tradicional</v>
      </c>
      <c r="C18" s="1400" t="str">
        <f>'POA-1'!I33</f>
        <v>Aprestamiento del proyecto (Gestión)</v>
      </c>
      <c r="D18" s="1401" t="str">
        <f>'POA-2'!L16</f>
        <v>Cumplimiento del Plan de Adquisiciones (contratación del presupuesto en $).</v>
      </c>
      <c r="E18" s="1402">
        <f>'POA-2'!M16</f>
        <v>21013968.036746308</v>
      </c>
      <c r="F18" s="1105"/>
      <c r="G18" s="1105"/>
      <c r="H18" s="1105">
        <f>+$E$18*SEGUIMIENTO!$L$35</f>
        <v>11315213.558248011</v>
      </c>
      <c r="I18" s="1105"/>
      <c r="J18" s="1105"/>
      <c r="K18" s="1105"/>
      <c r="L18" s="1105"/>
      <c r="M18" s="1105"/>
      <c r="N18" s="1105"/>
      <c r="O18" s="1105"/>
      <c r="P18" s="1105"/>
      <c r="Q18" s="1105"/>
      <c r="R18" s="1406">
        <f>SUM(F18:Q18)</f>
        <v>11315213.558248011</v>
      </c>
      <c r="S18" s="1407">
        <f>+R18/E18</f>
        <v>0.53846153846153844</v>
      </c>
    </row>
    <row r="19" spans="2:19" ht="38.25" x14ac:dyDescent="0.2">
      <c r="B19" s="2878"/>
      <c r="C19" s="1313" t="str">
        <f>'POA-1'!I34</f>
        <v>Mantenimiento</v>
      </c>
      <c r="D19" s="1403" t="str">
        <f>'POA-2'!L17</f>
        <v>Hectáreas establecidas de sistemas forestales para la recuperación, conservación y protección de Recursos Naturales Renovables .</v>
      </c>
      <c r="E19" s="1404">
        <f>'POA-2'!M17</f>
        <v>10</v>
      </c>
      <c r="F19" s="1107"/>
      <c r="G19" s="1107"/>
      <c r="H19" s="1107">
        <f>+'EJEC-1I'!$H$49</f>
        <v>0</v>
      </c>
      <c r="I19" s="1107"/>
      <c r="J19" s="1107"/>
      <c r="K19" s="1107"/>
      <c r="L19" s="1107"/>
      <c r="M19" s="1107"/>
      <c r="N19" s="1107"/>
      <c r="O19" s="1107"/>
      <c r="P19" s="1107"/>
      <c r="Q19" s="1107"/>
      <c r="R19" s="1408">
        <f t="shared" ref="R19:R40" si="0">SUM(F19:Q19)</f>
        <v>0</v>
      </c>
      <c r="S19" s="1407">
        <f t="shared" ref="S19:S40" si="1">+R19/E19</f>
        <v>0</v>
      </c>
    </row>
    <row r="20" spans="2:19" ht="0.6" customHeight="1" x14ac:dyDescent="0.2">
      <c r="B20" s="2878"/>
      <c r="C20" s="1313" t="str">
        <f>'POA-1'!I35</f>
        <v>Aislamiento</v>
      </c>
      <c r="D20" s="1403" t="str">
        <f>'POA-2'!L18</f>
        <v>Hectáreas aisladas de sistemas forestales para la recuperación, conservación y protección de Recursos Naturales Renovables.</v>
      </c>
      <c r="E20" s="1404">
        <f>'POA-2'!M18</f>
        <v>0</v>
      </c>
      <c r="F20" s="1107"/>
      <c r="G20" s="1107"/>
      <c r="H20" s="1107"/>
      <c r="I20" s="1107"/>
      <c r="J20" s="1107"/>
      <c r="K20" s="1107"/>
      <c r="L20" s="1107"/>
      <c r="M20" s="1107"/>
      <c r="N20" s="1107"/>
      <c r="O20" s="1107"/>
      <c r="P20" s="1107"/>
      <c r="Q20" s="1107"/>
      <c r="R20" s="1408">
        <f t="shared" si="0"/>
        <v>0</v>
      </c>
      <c r="S20" s="1407" t="e">
        <f t="shared" si="1"/>
        <v>#DIV/0!</v>
      </c>
    </row>
    <row r="21" spans="2:19" ht="37.5" customHeight="1" thickBot="1" x14ac:dyDescent="0.25">
      <c r="B21" s="2878"/>
      <c r="C21" s="1405" t="str">
        <f>'POA-1'!I36</f>
        <v>Divulgación, Capacitación y Seguimiento</v>
      </c>
      <c r="D21" s="1314" t="str">
        <f>'POA-2'!L19</f>
        <v>Talleres de divulgación y capacitación de proyectos de recuperación, conservación y protección de Recursos Naturales Renovables.</v>
      </c>
      <c r="E21" s="1317">
        <f>'POA-2'!M19</f>
        <v>0</v>
      </c>
      <c r="F21" s="1109"/>
      <c r="G21" s="1109"/>
      <c r="H21" s="1113">
        <f>+$E$21*SEGUIMIENTO!$K$232</f>
        <v>0</v>
      </c>
      <c r="I21" s="1109"/>
      <c r="J21" s="1109"/>
      <c r="K21" s="1109"/>
      <c r="L21" s="1109"/>
      <c r="M21" s="1109"/>
      <c r="N21" s="1109"/>
      <c r="O21" s="1109"/>
      <c r="P21" s="1109"/>
      <c r="Q21" s="1109"/>
      <c r="R21" s="1409">
        <f t="shared" si="0"/>
        <v>0</v>
      </c>
      <c r="S21" s="1410" t="e">
        <f t="shared" si="1"/>
        <v>#DIV/0!</v>
      </c>
    </row>
    <row r="22" spans="2:19" ht="25.5" hidden="1" x14ac:dyDescent="0.2">
      <c r="B22" s="2926" t="str">
        <f>PROYECTO!C52</f>
        <v>Plantación de Material Vegetal al azar o por núcleos</v>
      </c>
      <c r="C22" s="516" t="str">
        <f>'POA-1'!I37</f>
        <v>Aprestamiento del proyecto (Gestión)</v>
      </c>
      <c r="D22" s="1018" t="str">
        <f>'POA-2'!L21</f>
        <v>Cumplimiento del Plan de Adquisiciones (contratación del presupuesto en $).</v>
      </c>
      <c r="E22" s="971">
        <f>'POA-2'!M21</f>
        <v>0</v>
      </c>
      <c r="F22" s="1111"/>
      <c r="G22" s="1111"/>
      <c r="H22" s="1105">
        <f>+$E$22*SEGUIMIENTO!$L$35</f>
        <v>0</v>
      </c>
      <c r="I22" s="1111"/>
      <c r="J22" s="1111"/>
      <c r="K22" s="1111"/>
      <c r="L22" s="1111"/>
      <c r="M22" s="1111"/>
      <c r="N22" s="1111"/>
      <c r="O22" s="1111"/>
      <c r="P22" s="1111"/>
      <c r="Q22" s="1111"/>
      <c r="R22" s="1112">
        <f t="shared" si="0"/>
        <v>0</v>
      </c>
      <c r="S22" s="1115" t="e">
        <f t="shared" si="1"/>
        <v>#DIV/0!</v>
      </c>
    </row>
    <row r="23" spans="2:19" ht="38.25" hidden="1" x14ac:dyDescent="0.2">
      <c r="B23" s="2934"/>
      <c r="C23" s="505" t="str">
        <f>'POA-1'!I38</f>
        <v>Mantenimiento</v>
      </c>
      <c r="D23" s="1017" t="str">
        <f>'POA-2'!L22</f>
        <v>Hectáreas establecidas de sistemas forestales para la recuperación, conservación y protección de Recursos Naturales Renovables .</v>
      </c>
      <c r="E23" s="972">
        <f>'POA-2'!M22</f>
        <v>0</v>
      </c>
      <c r="F23" s="1107"/>
      <c r="G23" s="1107"/>
      <c r="H23" s="1107">
        <f>+'EJEC-1I'!$H$53</f>
        <v>0</v>
      </c>
      <c r="I23" s="1107"/>
      <c r="J23" s="1107"/>
      <c r="K23" s="1107"/>
      <c r="L23" s="1107"/>
      <c r="M23" s="1107"/>
      <c r="N23" s="1107"/>
      <c r="O23" s="1107"/>
      <c r="P23" s="1107"/>
      <c r="Q23" s="1107"/>
      <c r="R23" s="1108">
        <f t="shared" si="0"/>
        <v>0</v>
      </c>
      <c r="S23" s="1115" t="e">
        <f t="shared" si="1"/>
        <v>#DIV/0!</v>
      </c>
    </row>
    <row r="24" spans="2:19" ht="0.6" hidden="1" customHeight="1" x14ac:dyDescent="0.2">
      <c r="B24" s="2934"/>
      <c r="C24" s="505" t="str">
        <f>'POA-1'!I39</f>
        <v>Aislamiento</v>
      </c>
      <c r="D24" s="1017" t="str">
        <f>'POA-2'!L23</f>
        <v>Hectáreas aisladas de sistemas forestales para la recuperación, conservación y protección de Recursos Naturales Renovables.</v>
      </c>
      <c r="E24" s="972">
        <f>'POA-2'!M23</f>
        <v>0</v>
      </c>
      <c r="F24" s="1107"/>
      <c r="G24" s="1107"/>
      <c r="H24" s="1107"/>
      <c r="I24" s="1107"/>
      <c r="J24" s="1107"/>
      <c r="K24" s="1107"/>
      <c r="L24" s="1107"/>
      <c r="M24" s="1107"/>
      <c r="N24" s="1107"/>
      <c r="O24" s="1107"/>
      <c r="P24" s="1107"/>
      <c r="Q24" s="1107"/>
      <c r="R24" s="1108">
        <f t="shared" si="0"/>
        <v>0</v>
      </c>
      <c r="S24" s="1115" t="e">
        <f t="shared" si="1"/>
        <v>#DIV/0!</v>
      </c>
    </row>
    <row r="25" spans="2:19" ht="39" hidden="1" thickBot="1" x14ac:dyDescent="0.25">
      <c r="B25" s="2935"/>
      <c r="C25" s="506" t="str">
        <f>'POA-1'!I40</f>
        <v>Divulgación, Capacitación y Seguimiento</v>
      </c>
      <c r="D25" s="1019" t="str">
        <f>'POA-2'!L24</f>
        <v>Talleres de divulgación y capacitación de proyectos de recuperación, conservación y protección de Recursos Naturales Renovables.</v>
      </c>
      <c r="E25" s="974">
        <f>'POA-2'!M24</f>
        <v>0</v>
      </c>
      <c r="F25" s="1113"/>
      <c r="G25" s="1113"/>
      <c r="H25" s="1113">
        <f>+$E$25*SEGUIMIENTO!$K$232</f>
        <v>0</v>
      </c>
      <c r="I25" s="1113"/>
      <c r="J25" s="1113"/>
      <c r="K25" s="1113"/>
      <c r="L25" s="1113"/>
      <c r="M25" s="1113"/>
      <c r="N25" s="1113"/>
      <c r="O25" s="1113"/>
      <c r="P25" s="1113"/>
      <c r="Q25" s="1113"/>
      <c r="R25" s="1114">
        <f t="shared" si="0"/>
        <v>0</v>
      </c>
      <c r="S25" s="1116" t="e">
        <f t="shared" si="1"/>
        <v>#DIV/0!</v>
      </c>
    </row>
    <row r="26" spans="2:19" ht="25.5" hidden="1" x14ac:dyDescent="0.2">
      <c r="B26" s="2928" t="str">
        <f>PROYECTO!C53</f>
        <v>Reforestación Protectora - Productora con Guadua</v>
      </c>
      <c r="C26" s="512" t="str">
        <f>'POA-1'!I41</f>
        <v>Aprestamiento del proyecto (Gestión)</v>
      </c>
      <c r="D26" s="980" t="str">
        <f>'POA-2'!L26</f>
        <v>Cumplimiento del Plan de Adquisiciones (contratación del presupuesto en $).</v>
      </c>
      <c r="E26" s="1100">
        <f>'POA-2'!M26</f>
        <v>0</v>
      </c>
      <c r="F26" s="1105"/>
      <c r="G26" s="1105"/>
      <c r="H26" s="1105">
        <f>+$E$26*SEGUIMIENTO!$L$35</f>
        <v>0</v>
      </c>
      <c r="I26" s="1105"/>
      <c r="J26" s="1105"/>
      <c r="K26" s="1105"/>
      <c r="L26" s="1105"/>
      <c r="M26" s="1105"/>
      <c r="N26" s="1105"/>
      <c r="O26" s="1105"/>
      <c r="P26" s="1105"/>
      <c r="Q26" s="1105"/>
      <c r="R26" s="1106">
        <f t="shared" si="0"/>
        <v>0</v>
      </c>
      <c r="S26" s="1115" t="e">
        <f t="shared" si="1"/>
        <v>#DIV/0!</v>
      </c>
    </row>
    <row r="27" spans="2:19" ht="38.25" hidden="1" x14ac:dyDescent="0.2">
      <c r="B27" s="2862"/>
      <c r="C27" s="505" t="str">
        <f>'POA-1'!I42</f>
        <v>Mantenimiento</v>
      </c>
      <c r="D27" s="1017" t="str">
        <f>'POA-2'!L27</f>
        <v>Hectáreas establecidas de sistemas forestales para la recuperación, conservación y protección de Recursos Naturales Renovables .</v>
      </c>
      <c r="E27" s="972">
        <f>'POA-2'!M27</f>
        <v>0</v>
      </c>
      <c r="F27" s="1107"/>
      <c r="G27" s="1107"/>
      <c r="H27" s="1107">
        <f>+'EJEC-1I'!$H$57</f>
        <v>0</v>
      </c>
      <c r="I27" s="1107"/>
      <c r="J27" s="1107"/>
      <c r="K27" s="1107"/>
      <c r="L27" s="1107"/>
      <c r="M27" s="1107"/>
      <c r="N27" s="1107"/>
      <c r="O27" s="1107"/>
      <c r="P27" s="1107"/>
      <c r="Q27" s="1107"/>
      <c r="R27" s="1108">
        <f t="shared" si="0"/>
        <v>0</v>
      </c>
      <c r="S27" s="1115" t="e">
        <f t="shared" si="1"/>
        <v>#DIV/0!</v>
      </c>
    </row>
    <row r="28" spans="2:19" ht="0.6" hidden="1" customHeight="1" x14ac:dyDescent="0.2">
      <c r="B28" s="2862"/>
      <c r="C28" s="505" t="str">
        <f>'POA-1'!I43</f>
        <v>Aislamiento</v>
      </c>
      <c r="D28" s="1017" t="str">
        <f>'POA-2'!L28</f>
        <v>Hectáreas aisladas de sistemas forestales para la recuperación, conservación y protección de Recursos Naturales Renovables.</v>
      </c>
      <c r="E28" s="972">
        <f>'POA-2'!M28</f>
        <v>0</v>
      </c>
      <c r="F28" s="1107"/>
      <c r="G28" s="1107"/>
      <c r="H28" s="1107"/>
      <c r="I28" s="1107"/>
      <c r="J28" s="1107"/>
      <c r="K28" s="1107"/>
      <c r="L28" s="1107"/>
      <c r="M28" s="1107"/>
      <c r="N28" s="1107"/>
      <c r="O28" s="1107"/>
      <c r="P28" s="1107"/>
      <c r="Q28" s="1107"/>
      <c r="R28" s="1108">
        <f t="shared" si="0"/>
        <v>0</v>
      </c>
      <c r="S28" s="1115" t="e">
        <f t="shared" si="1"/>
        <v>#DIV/0!</v>
      </c>
    </row>
    <row r="29" spans="2:19" ht="39" hidden="1" thickBot="1" x14ac:dyDescent="0.25">
      <c r="B29" s="2862"/>
      <c r="C29" s="511" t="str">
        <f>'POA-1'!I44</f>
        <v>Divulgación, Capacitación y Seguimiento</v>
      </c>
      <c r="D29" s="979" t="str">
        <f>'POA-2'!L29</f>
        <v>Talleres de divulgación y capacitación de proyectos de recuperación, conservación y protección de Recursos Naturales Renovables.</v>
      </c>
      <c r="E29" s="973">
        <f>'POA-2'!M29</f>
        <v>0</v>
      </c>
      <c r="F29" s="1109"/>
      <c r="G29" s="1109"/>
      <c r="H29" s="1113">
        <f>+$E$29*SEGUIMIENTO!$K$232</f>
        <v>0</v>
      </c>
      <c r="I29" s="1109"/>
      <c r="J29" s="1109"/>
      <c r="K29" s="1109"/>
      <c r="L29" s="1109"/>
      <c r="M29" s="1109"/>
      <c r="N29" s="1109"/>
      <c r="O29" s="1109"/>
      <c r="P29" s="1109"/>
      <c r="Q29" s="1109"/>
      <c r="R29" s="1110">
        <f t="shared" si="0"/>
        <v>0</v>
      </c>
      <c r="S29" s="1116" t="e">
        <f t="shared" si="1"/>
        <v>#DIV/0!</v>
      </c>
    </row>
    <row r="30" spans="2:19" ht="25.5" hidden="1" x14ac:dyDescent="0.2">
      <c r="B30" s="2926" t="str">
        <f>PROYECTO!C54</f>
        <v>Establecimiento de cobertura arbórea mediante Sistemas Agroforestales / Silvopastoriles (SAF/SSP)</v>
      </c>
      <c r="C30" s="516" t="str">
        <f>'POA-1'!I45</f>
        <v>Aprestamiento del proyecto (Gestión)</v>
      </c>
      <c r="D30" s="1018" t="str">
        <f>'POA-2'!L31</f>
        <v>Cumplimiento del Plan de Adquisiciones (contratación del presupuesto en $).</v>
      </c>
      <c r="E30" s="971">
        <f>'POA-2'!M31</f>
        <v>0</v>
      </c>
      <c r="F30" s="1111"/>
      <c r="G30" s="1111"/>
      <c r="H30" s="1105">
        <f>+$E$30*SEGUIMIENTO!$L$35</f>
        <v>0</v>
      </c>
      <c r="I30" s="1111"/>
      <c r="J30" s="1111"/>
      <c r="K30" s="1111"/>
      <c r="L30" s="1111"/>
      <c r="M30" s="1111"/>
      <c r="N30" s="1111"/>
      <c r="O30" s="1111"/>
      <c r="P30" s="1111"/>
      <c r="Q30" s="1111"/>
      <c r="R30" s="1112">
        <f t="shared" si="0"/>
        <v>0</v>
      </c>
      <c r="S30" s="1115" t="e">
        <f t="shared" si="1"/>
        <v>#DIV/0!</v>
      </c>
    </row>
    <row r="31" spans="2:19" ht="38.25" hidden="1" x14ac:dyDescent="0.2">
      <c r="B31" s="2862"/>
      <c r="C31" s="505" t="str">
        <f>'POA-1'!I46</f>
        <v>Mantenimiento</v>
      </c>
      <c r="D31" s="1017" t="str">
        <f>'POA-2'!L32</f>
        <v>Hectáreas establecidas de sistemas forestales para la recuperación, conservación y protección de Recursos Naturales Renovables .</v>
      </c>
      <c r="E31" s="972">
        <f>'POA-2'!M32</f>
        <v>0</v>
      </c>
      <c r="F31" s="1107"/>
      <c r="G31" s="1107"/>
      <c r="H31" s="1107">
        <f>+'EJEC-1I'!$H$61</f>
        <v>0</v>
      </c>
      <c r="I31" s="1107"/>
      <c r="J31" s="1107"/>
      <c r="K31" s="1107"/>
      <c r="L31" s="1107"/>
      <c r="M31" s="1107"/>
      <c r="N31" s="1107"/>
      <c r="O31" s="1107"/>
      <c r="P31" s="1107"/>
      <c r="Q31" s="1107"/>
      <c r="R31" s="1108">
        <f t="shared" si="0"/>
        <v>0</v>
      </c>
      <c r="S31" s="1115" t="e">
        <f t="shared" si="1"/>
        <v>#DIV/0!</v>
      </c>
    </row>
    <row r="32" spans="2:19" ht="0.6" hidden="1" customHeight="1" x14ac:dyDescent="0.2">
      <c r="B32" s="2862"/>
      <c r="C32" s="505" t="str">
        <f>'POA-1'!I47</f>
        <v>Aislamiento</v>
      </c>
      <c r="D32" s="1017" t="str">
        <f>'POA-2'!L33</f>
        <v>Hectáreas aisladas de sistemas forestales para la recuperación, conservación y protección de Recursos Naturales Renovables.</v>
      </c>
      <c r="E32" s="972">
        <f>'POA-2'!M33</f>
        <v>0</v>
      </c>
      <c r="F32" s="1107"/>
      <c r="G32" s="1107"/>
      <c r="H32" s="1107"/>
      <c r="I32" s="1107"/>
      <c r="J32" s="1107"/>
      <c r="K32" s="1107"/>
      <c r="L32" s="1107"/>
      <c r="M32" s="1107"/>
      <c r="N32" s="1107"/>
      <c r="O32" s="1107"/>
      <c r="P32" s="1107"/>
      <c r="Q32" s="1107"/>
      <c r="R32" s="1108">
        <f t="shared" si="0"/>
        <v>0</v>
      </c>
      <c r="S32" s="1115" t="e">
        <f t="shared" si="1"/>
        <v>#DIV/0!</v>
      </c>
    </row>
    <row r="33" spans="2:19" ht="39" hidden="1" thickBot="1" x14ac:dyDescent="0.25">
      <c r="B33" s="2927"/>
      <c r="C33" s="506" t="str">
        <f>'POA-1'!I48</f>
        <v>Divulgación, Capacitación y Seguimiento</v>
      </c>
      <c r="D33" s="1019" t="str">
        <f>'POA-2'!L34</f>
        <v>Talleres de divulgación y capacitación de proyectos de recuperación, conservación y protección de Recursos Naturales Renovables.</v>
      </c>
      <c r="E33" s="974">
        <f>'POA-2'!M34</f>
        <v>0</v>
      </c>
      <c r="F33" s="1113"/>
      <c r="G33" s="1113"/>
      <c r="H33" s="1113">
        <f>+$E$33*SEGUIMIENTO!$K$232</f>
        <v>0</v>
      </c>
      <c r="I33" s="1113"/>
      <c r="J33" s="1113"/>
      <c r="K33" s="1113"/>
      <c r="L33" s="1113"/>
      <c r="M33" s="1113"/>
      <c r="N33" s="1113"/>
      <c r="O33" s="1113"/>
      <c r="P33" s="1113"/>
      <c r="Q33" s="1113"/>
      <c r="R33" s="1114">
        <f t="shared" si="0"/>
        <v>0</v>
      </c>
      <c r="S33" s="1116" t="e">
        <f t="shared" si="1"/>
        <v>#DIV/0!</v>
      </c>
    </row>
    <row r="34" spans="2:19" ht="25.5" hidden="1" x14ac:dyDescent="0.2">
      <c r="B34" s="2928" t="str">
        <f>PROYECTO!C55</f>
        <v>Cercas o Barreras Vivas (CV - BV)</v>
      </c>
      <c r="C34" s="512" t="str">
        <f>'POA-1'!I49</f>
        <v>Aprestamiento del proyecto (Gestión)</v>
      </c>
      <c r="D34" s="980" t="str">
        <f>'POA-2'!L36</f>
        <v>Cumplimiento del Plan de Adquisiciones (contratación del presupuesto en $).</v>
      </c>
      <c r="E34" s="1100" t="e">
        <f>'POA-2'!M36</f>
        <v>#REF!</v>
      </c>
      <c r="F34" s="1105"/>
      <c r="G34" s="1105"/>
      <c r="H34" s="1105" t="e">
        <f>+$E$34*SEGUIMIENTO!$L$35</f>
        <v>#REF!</v>
      </c>
      <c r="I34" s="1105"/>
      <c r="J34" s="1105"/>
      <c r="K34" s="1105"/>
      <c r="L34" s="1105"/>
      <c r="M34" s="1105"/>
      <c r="N34" s="1105"/>
      <c r="O34" s="1105"/>
      <c r="P34" s="1105"/>
      <c r="Q34" s="1105"/>
      <c r="R34" s="1106" t="e">
        <f t="shared" si="0"/>
        <v>#REF!</v>
      </c>
      <c r="S34" s="1115" t="e">
        <f t="shared" si="1"/>
        <v>#REF!</v>
      </c>
    </row>
    <row r="35" spans="2:19" ht="38.25" hidden="1" x14ac:dyDescent="0.2">
      <c r="B35" s="2862"/>
      <c r="C35" s="505" t="str">
        <f>'POA-1'!I50</f>
        <v>Mantenimiento</v>
      </c>
      <c r="D35" s="1017" t="str">
        <f>'POA-2'!L37</f>
        <v>Hectáreas establecidas de sistemas forestales para la recuperación, conservación y protección de Recursos Naturales Renovables .</v>
      </c>
      <c r="E35" s="972" t="e">
        <f>'POA-2'!M37</f>
        <v>#REF!</v>
      </c>
      <c r="F35" s="1107"/>
      <c r="G35" s="1107"/>
      <c r="H35" s="1107">
        <f>+'EJEC-1I'!$H$65</f>
        <v>0</v>
      </c>
      <c r="I35" s="1107"/>
      <c r="J35" s="1107"/>
      <c r="K35" s="1107"/>
      <c r="L35" s="1107"/>
      <c r="M35" s="1107"/>
      <c r="N35" s="1107"/>
      <c r="O35" s="1107"/>
      <c r="P35" s="1107"/>
      <c r="Q35" s="1107"/>
      <c r="R35" s="1108">
        <f t="shared" si="0"/>
        <v>0</v>
      </c>
      <c r="S35" s="1115" t="e">
        <f t="shared" si="1"/>
        <v>#REF!</v>
      </c>
    </row>
    <row r="36" spans="2:19" ht="39" hidden="1" thickBot="1" x14ac:dyDescent="0.25">
      <c r="B36" s="2862"/>
      <c r="C36" s="511" t="str">
        <f>'POA-1'!I51</f>
        <v>Divulgación, Capacitación y Seguimiento</v>
      </c>
      <c r="D36" s="979" t="str">
        <f>'POA-2'!L38</f>
        <v>Talleres de divulgación y capacitación de proyectos de recuperación, conservación y protección de Recursos Naturales Renovables.</v>
      </c>
      <c r="E36" s="973">
        <f>'POA-2'!M38</f>
        <v>0</v>
      </c>
      <c r="F36" s="1109"/>
      <c r="G36" s="1109"/>
      <c r="H36" s="1113">
        <f>+$E$36*SEGUIMIENTO!$K$232</f>
        <v>0</v>
      </c>
      <c r="I36" s="1109"/>
      <c r="J36" s="1109"/>
      <c r="K36" s="1109"/>
      <c r="L36" s="1109"/>
      <c r="M36" s="1109"/>
      <c r="N36" s="1109"/>
      <c r="O36" s="1109"/>
      <c r="P36" s="1109"/>
      <c r="Q36" s="1109"/>
      <c r="R36" s="1110">
        <f t="shared" si="0"/>
        <v>0</v>
      </c>
      <c r="S36" s="1116" t="e">
        <f t="shared" si="1"/>
        <v>#DIV/0!</v>
      </c>
    </row>
    <row r="37" spans="2:19" ht="25.5" hidden="1" x14ac:dyDescent="0.2">
      <c r="B37" s="2926" t="str">
        <f>PROYECTO!C56</f>
        <v>Enriquecimientos vegetales</v>
      </c>
      <c r="C37" s="516" t="str">
        <f>'POA-1'!I52</f>
        <v>Aprestamiento del proyecto (Gestión)</v>
      </c>
      <c r="D37" s="1018" t="str">
        <f>'POA-2'!L40</f>
        <v>Cumplimiento del Plan de Adquisiciones (contratación del presupuesto en $).</v>
      </c>
      <c r="E37" s="971" t="e">
        <f>'POA-2'!M40</f>
        <v>#REF!</v>
      </c>
      <c r="F37" s="1111"/>
      <c r="G37" s="1111"/>
      <c r="H37" s="1105" t="e">
        <f>+$E$37*SEGUIMIENTO!$L$35</f>
        <v>#REF!</v>
      </c>
      <c r="I37" s="1111"/>
      <c r="J37" s="1111"/>
      <c r="K37" s="1111"/>
      <c r="L37" s="1111"/>
      <c r="M37" s="1111"/>
      <c r="N37" s="1111"/>
      <c r="O37" s="1111"/>
      <c r="P37" s="1111"/>
      <c r="Q37" s="1111"/>
      <c r="R37" s="1112" t="e">
        <f t="shared" si="0"/>
        <v>#REF!</v>
      </c>
      <c r="S37" s="1115" t="e">
        <f t="shared" si="1"/>
        <v>#REF!</v>
      </c>
    </row>
    <row r="38" spans="2:19" ht="38.25" hidden="1" x14ac:dyDescent="0.2">
      <c r="B38" s="2862"/>
      <c r="C38" s="505" t="str">
        <f>'POA-1'!I53</f>
        <v>Mantenimiento</v>
      </c>
      <c r="D38" s="1017" t="str">
        <f>'POA-2'!L41</f>
        <v>Hectáreas establecidas de sistemas forestales para la recuperación, conservación y protección de Recursos Naturales Renovables .</v>
      </c>
      <c r="E38" s="972" t="e">
        <f>'POA-2'!M41</f>
        <v>#REF!</v>
      </c>
      <c r="F38" s="1107"/>
      <c r="G38" s="1107"/>
      <c r="H38" s="1107">
        <f>+'EJEC-1I'!$H$68</f>
        <v>0</v>
      </c>
      <c r="I38" s="1107"/>
      <c r="J38" s="1107"/>
      <c r="K38" s="1107"/>
      <c r="L38" s="1107"/>
      <c r="M38" s="1107"/>
      <c r="N38" s="1107"/>
      <c r="O38" s="1107"/>
      <c r="P38" s="1107"/>
      <c r="Q38" s="1107"/>
      <c r="R38" s="1108">
        <f t="shared" si="0"/>
        <v>0</v>
      </c>
      <c r="S38" s="1115" t="e">
        <f t="shared" si="1"/>
        <v>#REF!</v>
      </c>
    </row>
    <row r="39" spans="2:19" ht="0.6" hidden="1" customHeight="1" x14ac:dyDescent="0.2">
      <c r="B39" s="2862"/>
      <c r="C39" s="505" t="str">
        <f>'POA-1'!I54</f>
        <v>Aislamiento</v>
      </c>
      <c r="D39" s="1017" t="str">
        <f>'POA-2'!L42</f>
        <v>Hectáreas aisladas de sistemas forestales para la recuperación, conservación y protección de Recursos Naturales Renovables.</v>
      </c>
      <c r="E39" s="972">
        <f>'POA-2'!M42</f>
        <v>0</v>
      </c>
      <c r="F39" s="1107"/>
      <c r="G39" s="1107"/>
      <c r="H39" s="1107"/>
      <c r="I39" s="1107"/>
      <c r="J39" s="1107"/>
      <c r="K39" s="1107"/>
      <c r="L39" s="1107"/>
      <c r="M39" s="1107"/>
      <c r="N39" s="1107"/>
      <c r="O39" s="1107"/>
      <c r="P39" s="1107"/>
      <c r="Q39" s="1107"/>
      <c r="R39" s="1108">
        <f t="shared" si="0"/>
        <v>0</v>
      </c>
      <c r="S39" s="1115" t="e">
        <f t="shared" si="1"/>
        <v>#DIV/0!</v>
      </c>
    </row>
    <row r="40" spans="2:19" ht="39" hidden="1" thickBot="1" x14ac:dyDescent="0.25">
      <c r="B40" s="2927"/>
      <c r="C40" s="506" t="str">
        <f>'POA-1'!I55</f>
        <v>Divulgación, Capacitación y Seguimiento</v>
      </c>
      <c r="D40" s="1019" t="str">
        <f>'POA-2'!L43</f>
        <v>Talleres de divulgación y capacitación de proyectos de recuperación, conservación y protección de Recursos Naturales Renovables.</v>
      </c>
      <c r="E40" s="974">
        <f>'POA-2'!M43</f>
        <v>0</v>
      </c>
      <c r="F40" s="1113"/>
      <c r="G40" s="1113"/>
      <c r="H40" s="1113">
        <f>+$E$40*SEGUIMIENTO!$K$232</f>
        <v>0</v>
      </c>
      <c r="I40" s="1113"/>
      <c r="J40" s="1113"/>
      <c r="K40" s="1113"/>
      <c r="L40" s="1113"/>
      <c r="M40" s="1113"/>
      <c r="N40" s="1113"/>
      <c r="O40" s="1113"/>
      <c r="P40" s="1113"/>
      <c r="Q40" s="1113"/>
      <c r="R40" s="1114">
        <f t="shared" si="0"/>
        <v>0</v>
      </c>
      <c r="S40" s="1115" t="e">
        <f t="shared" si="1"/>
        <v>#DIV/0!</v>
      </c>
    </row>
    <row r="41" spans="2:19" ht="29.25" hidden="1" customHeight="1" x14ac:dyDescent="0.2">
      <c r="B41" s="2923" t="str">
        <f>PROYECTO!C57</f>
        <v>Conservación de Bosque Natural - Aislamiento</v>
      </c>
      <c r="C41" s="512" t="str">
        <f>'POA-1'!I56</f>
        <v>Aprestamiento del proyecto (Gestión)</v>
      </c>
      <c r="D41" s="980" t="str">
        <f>'POA-2'!L45</f>
        <v>Cumplimiento del Plan de Adquisiciones (contratación del presupuesto en $).</v>
      </c>
      <c r="E41" s="502">
        <f>'POA-2'!M45</f>
        <v>0</v>
      </c>
      <c r="F41" s="513"/>
      <c r="G41" s="513"/>
      <c r="H41" s="513"/>
      <c r="I41" s="513"/>
      <c r="J41" s="513"/>
      <c r="K41" s="513"/>
      <c r="L41" s="513"/>
      <c r="M41" s="513"/>
      <c r="N41" s="513"/>
      <c r="O41" s="513"/>
      <c r="P41" s="513"/>
      <c r="Q41" s="513"/>
      <c r="R41" s="514"/>
      <c r="S41" s="515"/>
    </row>
    <row r="42" spans="2:19" ht="29.25" hidden="1" customHeight="1" x14ac:dyDescent="0.2">
      <c r="B42" s="2924"/>
      <c r="C42" s="505" t="str">
        <f>'POA-1'!I57</f>
        <v>Establecimiento</v>
      </c>
      <c r="D42" s="1017" t="str">
        <f>'POA-2'!L46</f>
        <v>Hectáreas establecidas de sistemas forestales para la recuperación, conservación y protección de Recursos Naturales Renovables .</v>
      </c>
      <c r="E42" s="503">
        <f>'POA-2'!M46</f>
        <v>0</v>
      </c>
      <c r="F42" s="168"/>
      <c r="G42" s="168"/>
      <c r="H42" s="168"/>
      <c r="I42" s="168"/>
      <c r="J42" s="168"/>
      <c r="K42" s="168"/>
      <c r="L42" s="168"/>
      <c r="M42" s="168"/>
      <c r="N42" s="168"/>
      <c r="O42" s="168"/>
      <c r="P42" s="168"/>
      <c r="Q42" s="168"/>
      <c r="R42" s="507"/>
      <c r="S42" s="508"/>
    </row>
    <row r="43" spans="2:19" ht="29.25" hidden="1" customHeight="1" thickBot="1" x14ac:dyDescent="0.25">
      <c r="B43" s="2925"/>
      <c r="C43" s="506" t="str">
        <f>'POA-1'!I58</f>
        <v>Divulgación, Capacitación y Seguimiento</v>
      </c>
      <c r="D43" s="1019" t="str">
        <f>'POA-2'!L47</f>
        <v>Talleres de divulgación y capacitación de proyectos de recuperación, conservación y protección de Recursos Naturales Renovables.</v>
      </c>
      <c r="E43" s="504">
        <f>'POA-2'!M47</f>
        <v>0</v>
      </c>
      <c r="F43" s="410"/>
      <c r="G43" s="410"/>
      <c r="H43" s="410"/>
      <c r="I43" s="410"/>
      <c r="J43" s="410"/>
      <c r="K43" s="410"/>
      <c r="L43" s="410"/>
      <c r="M43" s="410"/>
      <c r="N43" s="410"/>
      <c r="O43" s="410"/>
      <c r="P43" s="410"/>
      <c r="Q43" s="410"/>
      <c r="R43" s="509"/>
      <c r="S43" s="510"/>
    </row>
    <row r="44" spans="2:19" s="402" customFormat="1" x14ac:dyDescent="0.2">
      <c r="B44" s="569"/>
      <c r="C44" s="570"/>
      <c r="D44" s="570"/>
      <c r="E44" s="570"/>
      <c r="F44" s="570"/>
      <c r="G44" s="570"/>
      <c r="H44" s="570"/>
      <c r="I44" s="570"/>
      <c r="J44" s="570"/>
      <c r="K44" s="570"/>
      <c r="L44" s="570"/>
      <c r="M44" s="570"/>
      <c r="N44" s="570"/>
      <c r="O44" s="570"/>
      <c r="P44" s="570"/>
      <c r="Q44" s="570"/>
      <c r="R44" s="570"/>
      <c r="S44" s="571"/>
    </row>
    <row r="45" spans="2:19" s="402" customFormat="1" x14ac:dyDescent="0.2">
      <c r="B45" s="572" t="s">
        <v>63</v>
      </c>
      <c r="C45" s="483"/>
      <c r="D45" s="483"/>
      <c r="E45" s="483"/>
      <c r="F45" s="483"/>
      <c r="G45" s="483"/>
      <c r="H45" s="483"/>
      <c r="I45" s="483"/>
      <c r="J45" s="483"/>
      <c r="K45" s="483"/>
      <c r="L45" s="483"/>
      <c r="M45" s="483"/>
      <c r="N45" s="483"/>
      <c r="O45" s="483"/>
      <c r="P45" s="483"/>
      <c r="Q45" s="483"/>
      <c r="R45" s="483"/>
      <c r="S45" s="490"/>
    </row>
    <row r="46" spans="2:19" s="402" customFormat="1" ht="13.5" thickBot="1" x14ac:dyDescent="0.25">
      <c r="B46" s="482"/>
      <c r="C46" s="483"/>
      <c r="D46" s="483"/>
      <c r="E46" s="483"/>
      <c r="F46" s="483"/>
      <c r="G46" s="483"/>
      <c r="H46" s="483"/>
      <c r="I46" s="483"/>
      <c r="J46" s="483"/>
      <c r="K46" s="483"/>
      <c r="L46" s="483"/>
      <c r="M46" s="483"/>
      <c r="N46" s="483"/>
      <c r="O46" s="483"/>
      <c r="P46" s="483"/>
      <c r="Q46" s="483"/>
      <c r="R46" s="483"/>
      <c r="S46" s="490"/>
    </row>
    <row r="47" spans="2:19" s="402" customFormat="1" x14ac:dyDescent="0.2">
      <c r="B47" s="2832"/>
      <c r="C47" s="2833"/>
      <c r="D47" s="2833"/>
      <c r="E47" s="2833"/>
      <c r="F47" s="2833"/>
      <c r="G47" s="2833"/>
      <c r="H47" s="2833"/>
      <c r="I47" s="2833"/>
      <c r="J47" s="2833"/>
      <c r="K47" s="2833"/>
      <c r="L47" s="2833"/>
      <c r="M47" s="2833"/>
      <c r="N47" s="2833"/>
      <c r="O47" s="2833"/>
      <c r="P47" s="2833"/>
      <c r="Q47" s="2833"/>
      <c r="R47" s="2833"/>
      <c r="S47" s="2834"/>
    </row>
    <row r="48" spans="2:19" s="402" customFormat="1" x14ac:dyDescent="0.2">
      <c r="B48" s="2835"/>
      <c r="C48" s="2836"/>
      <c r="D48" s="2836"/>
      <c r="E48" s="2836"/>
      <c r="F48" s="2836"/>
      <c r="G48" s="2836"/>
      <c r="H48" s="2836"/>
      <c r="I48" s="2836"/>
      <c r="J48" s="2836"/>
      <c r="K48" s="2836"/>
      <c r="L48" s="2836"/>
      <c r="M48" s="2836"/>
      <c r="N48" s="2836"/>
      <c r="O48" s="2836"/>
      <c r="P48" s="2836"/>
      <c r="Q48" s="2836"/>
      <c r="R48" s="2836"/>
      <c r="S48" s="2837"/>
    </row>
    <row r="49" spans="2:19" s="402" customFormat="1" x14ac:dyDescent="0.2">
      <c r="B49" s="2835"/>
      <c r="C49" s="2836"/>
      <c r="D49" s="2836"/>
      <c r="E49" s="2836"/>
      <c r="F49" s="2836"/>
      <c r="G49" s="2836"/>
      <c r="H49" s="2836"/>
      <c r="I49" s="2836"/>
      <c r="J49" s="2836"/>
      <c r="K49" s="2836"/>
      <c r="L49" s="2836"/>
      <c r="M49" s="2836"/>
      <c r="N49" s="2836"/>
      <c r="O49" s="2836"/>
      <c r="P49" s="2836"/>
      <c r="Q49" s="2836"/>
      <c r="R49" s="2836"/>
      <c r="S49" s="2837"/>
    </row>
    <row r="50" spans="2:19" s="402" customFormat="1" x14ac:dyDescent="0.2">
      <c r="B50" s="2835"/>
      <c r="C50" s="2836"/>
      <c r="D50" s="2836"/>
      <c r="E50" s="2836"/>
      <c r="F50" s="2836"/>
      <c r="G50" s="2836"/>
      <c r="H50" s="2836"/>
      <c r="I50" s="2836"/>
      <c r="J50" s="2836"/>
      <c r="K50" s="2836"/>
      <c r="L50" s="2836"/>
      <c r="M50" s="2836"/>
      <c r="N50" s="2836"/>
      <c r="O50" s="2836"/>
      <c r="P50" s="2836"/>
      <c r="Q50" s="2836"/>
      <c r="R50" s="2836"/>
      <c r="S50" s="2837"/>
    </row>
    <row r="51" spans="2:19" s="402" customFormat="1" x14ac:dyDescent="0.2">
      <c r="B51" s="2835"/>
      <c r="C51" s="2836"/>
      <c r="D51" s="2836"/>
      <c r="E51" s="2836"/>
      <c r="F51" s="2836"/>
      <c r="G51" s="2836"/>
      <c r="H51" s="2836"/>
      <c r="I51" s="2836"/>
      <c r="J51" s="2836"/>
      <c r="K51" s="2836"/>
      <c r="L51" s="2836"/>
      <c r="M51" s="2836"/>
      <c r="N51" s="2836"/>
      <c r="O51" s="2836"/>
      <c r="P51" s="2836"/>
      <c r="Q51" s="2836"/>
      <c r="R51" s="2836"/>
      <c r="S51" s="2837"/>
    </row>
    <row r="52" spans="2:19" s="402" customFormat="1" x14ac:dyDescent="0.2">
      <c r="B52" s="2835"/>
      <c r="C52" s="2836"/>
      <c r="D52" s="2836"/>
      <c r="E52" s="2836"/>
      <c r="F52" s="2836"/>
      <c r="G52" s="2836"/>
      <c r="H52" s="2836"/>
      <c r="I52" s="2836"/>
      <c r="J52" s="2836"/>
      <c r="K52" s="2836"/>
      <c r="L52" s="2836"/>
      <c r="M52" s="2836"/>
      <c r="N52" s="2836"/>
      <c r="O52" s="2836"/>
      <c r="P52" s="2836"/>
      <c r="Q52" s="2836"/>
      <c r="R52" s="2836"/>
      <c r="S52" s="2837"/>
    </row>
    <row r="53" spans="2:19" s="402" customFormat="1" ht="13.5" thickBot="1" x14ac:dyDescent="0.25">
      <c r="B53" s="2838"/>
      <c r="C53" s="2839"/>
      <c r="D53" s="2839"/>
      <c r="E53" s="2839"/>
      <c r="F53" s="2839"/>
      <c r="G53" s="2839"/>
      <c r="H53" s="2839"/>
      <c r="I53" s="2839"/>
      <c r="J53" s="2839"/>
      <c r="K53" s="2839"/>
      <c r="L53" s="2839"/>
      <c r="M53" s="2839"/>
      <c r="N53" s="2839"/>
      <c r="O53" s="2839"/>
      <c r="P53" s="2839"/>
      <c r="Q53" s="2839"/>
      <c r="R53" s="2839"/>
      <c r="S53" s="2840"/>
    </row>
    <row r="54" spans="2:19" s="402" customFormat="1" x14ac:dyDescent="0.2"/>
    <row r="55" spans="2:19" s="402" customFormat="1" x14ac:dyDescent="0.2"/>
    <row r="56" spans="2:19" s="402" customFormat="1" x14ac:dyDescent="0.2"/>
    <row r="57" spans="2:19" s="402" customFormat="1" x14ac:dyDescent="0.2"/>
    <row r="58" spans="2:19" s="402" customFormat="1" x14ac:dyDescent="0.2"/>
    <row r="59" spans="2:19" s="402" customFormat="1" x14ac:dyDescent="0.2"/>
    <row r="60" spans="2:19" s="402" customFormat="1" x14ac:dyDescent="0.2"/>
    <row r="61" spans="2:19" s="402" customFormat="1" x14ac:dyDescent="0.2"/>
    <row r="62" spans="2:19" s="402" customFormat="1" x14ac:dyDescent="0.2"/>
    <row r="63" spans="2:19" s="402" customFormat="1" x14ac:dyDescent="0.2"/>
    <row r="64" spans="2:19"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row r="135" s="402" customFormat="1" x14ac:dyDescent="0.2"/>
    <row r="136" s="402" customFormat="1" x14ac:dyDescent="0.2"/>
    <row r="137" s="402" customFormat="1" x14ac:dyDescent="0.2"/>
    <row r="138" s="402" customFormat="1" x14ac:dyDescent="0.2"/>
    <row r="139" s="402" customFormat="1" x14ac:dyDescent="0.2"/>
    <row r="140" s="402" customFormat="1" x14ac:dyDescent="0.2"/>
    <row r="141" s="402" customFormat="1" x14ac:dyDescent="0.2"/>
    <row r="142" s="402" customFormat="1" x14ac:dyDescent="0.2"/>
    <row r="143" s="402" customFormat="1" x14ac:dyDescent="0.2"/>
    <row r="144" s="402" customFormat="1" x14ac:dyDescent="0.2"/>
    <row r="145" s="402" customFormat="1" x14ac:dyDescent="0.2"/>
    <row r="146" s="402" customFormat="1" x14ac:dyDescent="0.2"/>
    <row r="147" s="402" customFormat="1" x14ac:dyDescent="0.2"/>
    <row r="148" s="402" customFormat="1" x14ac:dyDescent="0.2"/>
    <row r="149" s="402" customFormat="1" x14ac:dyDescent="0.2"/>
    <row r="150" s="402" customFormat="1" x14ac:dyDescent="0.2"/>
    <row r="151" s="402" customFormat="1" x14ac:dyDescent="0.2"/>
    <row r="152" s="402" customFormat="1" x14ac:dyDescent="0.2"/>
    <row r="153" s="402" customFormat="1" x14ac:dyDescent="0.2"/>
    <row r="154" s="402" customFormat="1" x14ac:dyDescent="0.2"/>
    <row r="155" s="402" customFormat="1" x14ac:dyDescent="0.2"/>
    <row r="156" s="402" customFormat="1" x14ac:dyDescent="0.2"/>
    <row r="157" s="402" customFormat="1" x14ac:dyDescent="0.2"/>
    <row r="158" s="402" customFormat="1" x14ac:dyDescent="0.2"/>
    <row r="159" s="402" customFormat="1" x14ac:dyDescent="0.2"/>
    <row r="16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sheetData>
  <sheetProtection algorithmName="SHA-512" hashValue="3EqCGttiMScnf3we85OqkQ5wA9vrOK0CdcRrWLGRuWJjo1h22gALJUMtK8BSoXbPaX5xm+xgVwaMbiDRfb5M+Q==" saltValue="bjSbErhjv2ydCuyE/JfqHg==" spinCount="100000" sheet="1" objects="1" scenarios="1"/>
  <mergeCells count="27">
    <mergeCell ref="B47:S53"/>
    <mergeCell ref="C9:S9"/>
    <mergeCell ref="B16:B17"/>
    <mergeCell ref="C16:C17"/>
    <mergeCell ref="D16:D17"/>
    <mergeCell ref="E16:E17"/>
    <mergeCell ref="F16:S16"/>
    <mergeCell ref="C10:S10"/>
    <mergeCell ref="B41:B43"/>
    <mergeCell ref="B37:B40"/>
    <mergeCell ref="B34:B36"/>
    <mergeCell ref="B30:B33"/>
    <mergeCell ref="B26:B29"/>
    <mergeCell ref="G11:H11"/>
    <mergeCell ref="B15:S15"/>
    <mergeCell ref="B22:B25"/>
    <mergeCell ref="B18:B21"/>
    <mergeCell ref="G13:H13"/>
    <mergeCell ref="E13:F13"/>
    <mergeCell ref="R2:S4"/>
    <mergeCell ref="E11:F11"/>
    <mergeCell ref="B2:B4"/>
    <mergeCell ref="C2:Q3"/>
    <mergeCell ref="C4:Q4"/>
    <mergeCell ref="C5:Q5"/>
    <mergeCell ref="R5:S5"/>
    <mergeCell ref="C7:S7"/>
  </mergeCells>
  <conditionalFormatting sqref="C11:D11 G11 M11:N11">
    <cfRule type="cellIs" dxfId="21" priority="1" operator="notEqual">
      <formula>0</formula>
    </cfRule>
  </conditionalFormatting>
  <conditionalFormatting sqref="F17:Q17">
    <cfRule type="cellIs" dxfId="20" priority="2" stopIfTrue="1" operator="equal">
      <formula>0</formula>
    </cfRule>
  </conditionalFormatting>
  <dataValidations count="1">
    <dataValidation allowBlank="1" showInputMessage="1" showErrorMessage="1" sqref="M11:N11 G11" xr:uid="{00000000-0002-0000-10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tabColor rgb="FFFF0000"/>
    <pageSetUpPr fitToPage="1"/>
  </sheetPr>
  <dimension ref="A1:AJ134"/>
  <sheetViews>
    <sheetView showGridLines="0" workbookViewId="0">
      <selection activeCell="C6" sqref="C6:S6"/>
    </sheetView>
  </sheetViews>
  <sheetFormatPr baseColWidth="10" defaultRowHeight="12.75" x14ac:dyDescent="0.2"/>
  <cols>
    <col min="1" max="1" width="2.5703125" style="402" customWidth="1"/>
    <col min="2" max="2" width="34.140625" customWidth="1"/>
    <col min="3" max="3" width="29" customWidth="1"/>
    <col min="4" max="4" width="15.85546875" customWidth="1"/>
    <col min="5" max="5" width="15.7109375" customWidth="1"/>
    <col min="6" max="17" width="10.7109375" customWidth="1"/>
    <col min="20" max="31" width="11.42578125" style="402"/>
  </cols>
  <sheetData>
    <row r="1" spans="2:36" s="402" customFormat="1" ht="13.5" thickBot="1" x14ac:dyDescent="0.25"/>
    <row r="2" spans="2:36" ht="29.25" customHeight="1" x14ac:dyDescent="0.2">
      <c r="B2" s="2974" t="s">
        <v>1532</v>
      </c>
      <c r="C2" s="2824" t="s">
        <v>1541</v>
      </c>
      <c r="D2" s="2825"/>
      <c r="E2" s="2825"/>
      <c r="F2" s="2825"/>
      <c r="G2" s="2825"/>
      <c r="H2" s="2825"/>
      <c r="I2" s="2825"/>
      <c r="J2" s="2825"/>
      <c r="K2" s="2825"/>
      <c r="L2" s="2825"/>
      <c r="M2" s="2825"/>
      <c r="N2" s="2825"/>
      <c r="O2" s="2825"/>
      <c r="P2" s="2825"/>
      <c r="Q2" s="2826"/>
      <c r="R2" s="2500"/>
      <c r="S2" s="2501"/>
      <c r="AF2" s="402"/>
      <c r="AG2" s="402"/>
      <c r="AH2" s="402"/>
      <c r="AI2" s="402"/>
      <c r="AJ2" s="402"/>
    </row>
    <row r="3" spans="2:36" ht="23.25" customHeight="1" x14ac:dyDescent="0.2">
      <c r="B3" s="2975"/>
      <c r="C3" s="1764" t="s">
        <v>1530</v>
      </c>
      <c r="D3" s="2976"/>
      <c r="E3" s="2976"/>
      <c r="F3" s="2976"/>
      <c r="G3" s="2976"/>
      <c r="H3" s="2976"/>
      <c r="I3" s="2976"/>
      <c r="J3" s="2976"/>
      <c r="K3" s="2976"/>
      <c r="L3" s="2976"/>
      <c r="M3" s="2976"/>
      <c r="N3" s="2976"/>
      <c r="O3" s="2976"/>
      <c r="P3" s="2976"/>
      <c r="Q3" s="2976"/>
      <c r="R3" s="2622"/>
      <c r="S3" s="2569"/>
      <c r="AF3" s="402"/>
      <c r="AG3" s="402"/>
      <c r="AH3" s="402"/>
      <c r="AI3" s="402"/>
      <c r="AJ3" s="402"/>
    </row>
    <row r="4" spans="2:36" ht="17.25" customHeight="1" x14ac:dyDescent="0.2">
      <c r="B4" s="1616" t="s">
        <v>1529</v>
      </c>
      <c r="C4" s="2896" t="s">
        <v>1545</v>
      </c>
      <c r="D4" s="2380"/>
      <c r="E4" s="2380"/>
      <c r="F4" s="2380"/>
      <c r="G4" s="2380"/>
      <c r="H4" s="2380"/>
      <c r="I4" s="2380"/>
      <c r="J4" s="2380"/>
      <c r="K4" s="2380"/>
      <c r="L4" s="2380"/>
      <c r="M4" s="2380"/>
      <c r="N4" s="2380"/>
      <c r="O4" s="2380"/>
      <c r="P4" s="2380"/>
      <c r="Q4" s="2918"/>
      <c r="R4" s="2896" t="s">
        <v>1548</v>
      </c>
      <c r="S4" s="2381"/>
      <c r="AF4" s="402"/>
      <c r="AG4" s="402"/>
      <c r="AH4" s="402"/>
      <c r="AI4" s="402"/>
      <c r="AJ4" s="402"/>
    </row>
    <row r="5" spans="2:36" ht="21" customHeight="1" x14ac:dyDescent="0.2">
      <c r="B5" s="857"/>
      <c r="C5" s="107"/>
      <c r="D5" s="107"/>
      <c r="E5" s="107"/>
      <c r="F5" s="107"/>
      <c r="G5" s="107"/>
      <c r="H5" s="107"/>
      <c r="I5" s="107"/>
      <c r="J5" s="107"/>
      <c r="K5" s="107"/>
      <c r="L5" s="107"/>
      <c r="M5" s="107"/>
      <c r="N5" s="107"/>
      <c r="O5" s="107"/>
      <c r="P5" s="107"/>
      <c r="Q5" s="107"/>
      <c r="R5" s="331"/>
      <c r="S5" s="416"/>
      <c r="AF5" s="402"/>
      <c r="AG5" s="402"/>
      <c r="AH5" s="402"/>
      <c r="AI5" s="402"/>
      <c r="AJ5" s="402"/>
    </row>
    <row r="6" spans="2:36" ht="18.75" customHeight="1" x14ac:dyDescent="0.2">
      <c r="B6" s="406" t="s">
        <v>294</v>
      </c>
      <c r="C6" s="2388">
        <f>+SEGUIMIENTO!H8</f>
        <v>0</v>
      </c>
      <c r="D6" s="2388"/>
      <c r="E6" s="2388"/>
      <c r="F6" s="2388"/>
      <c r="G6" s="2388"/>
      <c r="H6" s="2388"/>
      <c r="I6" s="2388"/>
      <c r="J6" s="2388"/>
      <c r="K6" s="2388"/>
      <c r="L6" s="2388"/>
      <c r="M6" s="2388"/>
      <c r="N6" s="2388"/>
      <c r="O6" s="2388"/>
      <c r="P6" s="2388"/>
      <c r="Q6" s="2388"/>
      <c r="R6" s="2388"/>
      <c r="S6" s="2389"/>
    </row>
    <row r="7" spans="2:36" x14ac:dyDescent="0.2">
      <c r="B7" s="406"/>
      <c r="S7" s="409"/>
      <c r="AF7" s="402"/>
      <c r="AG7" s="402"/>
      <c r="AH7" s="402"/>
    </row>
    <row r="8" spans="2:36" ht="24" customHeight="1" x14ac:dyDescent="0.2">
      <c r="B8" s="406" t="s">
        <v>1188</v>
      </c>
      <c r="C8" s="2390">
        <f>+PROYECTO!B17</f>
        <v>0</v>
      </c>
      <c r="D8" s="2390"/>
      <c r="E8" s="2390"/>
      <c r="F8" s="2390"/>
      <c r="G8" s="2390"/>
      <c r="H8" s="2390"/>
      <c r="I8" s="2390"/>
      <c r="J8" s="2390"/>
      <c r="K8" s="2390"/>
      <c r="L8" s="2390"/>
      <c r="M8" s="2390"/>
      <c r="N8" s="2390"/>
      <c r="O8" s="2390"/>
      <c r="P8" s="2390"/>
      <c r="Q8" s="2390"/>
      <c r="R8" s="2390"/>
      <c r="S8" s="2391"/>
      <c r="AF8" s="402"/>
      <c r="AG8" s="402"/>
      <c r="AH8" s="402"/>
    </row>
    <row r="9" spans="2:36" x14ac:dyDescent="0.2">
      <c r="B9" s="406"/>
      <c r="C9" s="1496"/>
      <c r="D9" s="1496"/>
      <c r="E9" s="1496"/>
      <c r="F9" s="1496"/>
      <c r="G9" s="1496"/>
      <c r="H9" s="1496"/>
      <c r="I9" s="1496"/>
      <c r="J9" s="1496"/>
      <c r="K9" s="1496"/>
      <c r="L9" s="1496"/>
      <c r="M9" s="1496"/>
      <c r="N9" s="1496"/>
      <c r="O9" s="1496"/>
      <c r="P9" s="1496"/>
      <c r="Q9" s="1496"/>
      <c r="R9" s="1496"/>
      <c r="S9" s="521"/>
      <c r="AF9" s="402"/>
      <c r="AG9" s="402"/>
      <c r="AH9" s="402"/>
    </row>
    <row r="10" spans="2:36" x14ac:dyDescent="0.2">
      <c r="B10" s="1025" t="s">
        <v>1321</v>
      </c>
      <c r="C10" s="1612">
        <f>'EJEC-2I'!C11</f>
        <v>41090</v>
      </c>
      <c r="E10" s="1613" t="s">
        <v>1208</v>
      </c>
      <c r="F10" s="2955" t="str">
        <f>'EJEC-2I'!G11</f>
        <v>De avance</v>
      </c>
      <c r="G10" s="2955"/>
      <c r="H10" s="1614"/>
      <c r="I10" s="1614"/>
      <c r="J10" s="483"/>
      <c r="S10" s="409"/>
      <c r="AF10" s="402"/>
      <c r="AG10" s="402"/>
      <c r="AH10" s="402"/>
    </row>
    <row r="11" spans="2:36" x14ac:dyDescent="0.2">
      <c r="B11" s="403"/>
      <c r="S11" s="409"/>
      <c r="AF11" s="402"/>
      <c r="AG11" s="402"/>
      <c r="AH11" s="402"/>
    </row>
    <row r="12" spans="2:36" ht="12.75" customHeight="1" x14ac:dyDescent="0.2">
      <c r="B12" s="1013" t="s">
        <v>1319</v>
      </c>
      <c r="C12" s="1396">
        <f>'EJEC-2I'!C13</f>
        <v>0</v>
      </c>
      <c r="D12" s="1024"/>
      <c r="E12" s="1615" t="s">
        <v>1320</v>
      </c>
      <c r="F12" s="2905">
        <f>'EJEC-2I'!G13</f>
        <v>0</v>
      </c>
      <c r="G12" s="2905"/>
      <c r="I12" s="108"/>
      <c r="O12" s="108"/>
      <c r="P12" s="108"/>
      <c r="Q12" s="108"/>
      <c r="R12" s="1557"/>
      <c r="S12" s="978"/>
    </row>
    <row r="13" spans="2:36" ht="13.5" thickBot="1" x14ac:dyDescent="0.25">
      <c r="B13" s="403"/>
      <c r="C13" s="107"/>
      <c r="D13" s="107"/>
      <c r="E13" s="107"/>
      <c r="F13" s="107"/>
      <c r="G13" s="107"/>
      <c r="H13" s="107"/>
      <c r="I13" s="107"/>
      <c r="J13" s="107"/>
      <c r="K13" s="107"/>
      <c r="L13" s="107"/>
      <c r="M13" s="107"/>
      <c r="N13" s="107"/>
      <c r="O13" s="107"/>
      <c r="P13" s="107"/>
      <c r="Q13" s="107"/>
      <c r="S13" s="409"/>
    </row>
    <row r="14" spans="2:36" ht="13.5" thickBot="1" x14ac:dyDescent="0.25">
      <c r="B14" s="2931" t="s">
        <v>410</v>
      </c>
      <c r="C14" s="2932"/>
      <c r="D14" s="2932"/>
      <c r="E14" s="2932"/>
      <c r="F14" s="2932"/>
      <c r="G14" s="2932"/>
      <c r="H14" s="2932"/>
      <c r="I14" s="2932"/>
      <c r="J14" s="2932"/>
      <c r="K14" s="2932"/>
      <c r="L14" s="2932"/>
      <c r="M14" s="2932"/>
      <c r="N14" s="2932"/>
      <c r="O14" s="2932"/>
      <c r="P14" s="2932"/>
      <c r="Q14" s="2932"/>
      <c r="R14" s="2932"/>
      <c r="S14" s="2933"/>
      <c r="AF14" s="402"/>
      <c r="AG14" s="402"/>
      <c r="AH14" s="402"/>
    </row>
    <row r="15" spans="2:36" ht="12.75" customHeight="1" x14ac:dyDescent="0.2">
      <c r="B15" s="2499" t="s">
        <v>296</v>
      </c>
      <c r="C15" s="2464" t="s">
        <v>402</v>
      </c>
      <c r="D15" s="2452" t="s">
        <v>1215</v>
      </c>
      <c r="E15" s="2464" t="s">
        <v>411</v>
      </c>
      <c r="F15" s="2947" t="s">
        <v>414</v>
      </c>
      <c r="G15" s="2948"/>
      <c r="H15" s="2948"/>
      <c r="I15" s="2948"/>
      <c r="J15" s="2948"/>
      <c r="K15" s="2948"/>
      <c r="L15" s="2948"/>
      <c r="M15" s="2948"/>
      <c r="N15" s="2948"/>
      <c r="O15" s="2948"/>
      <c r="P15" s="2948"/>
      <c r="Q15" s="2948"/>
      <c r="R15" s="2948"/>
      <c r="S15" s="2949"/>
    </row>
    <row r="16" spans="2:36" ht="22.5" x14ac:dyDescent="0.2">
      <c r="B16" s="2885"/>
      <c r="C16" s="2886"/>
      <c r="D16" s="2886"/>
      <c r="E16" s="2886"/>
      <c r="F16" s="1394" t="str">
        <f>'EJEC-2I'!F17</f>
        <v>0-18</v>
      </c>
      <c r="G16" s="1394" t="str">
        <f>'EJEC-2I'!G17</f>
        <v>0-18</v>
      </c>
      <c r="H16" s="1394" t="str">
        <f>'EJEC-2I'!H17</f>
        <v>0-18</v>
      </c>
      <c r="I16" s="1394" t="str">
        <f>'EJEC-2I'!I17</f>
        <v>0-18</v>
      </c>
      <c r="J16" s="1394" t="str">
        <f>'EJEC-2I'!J17</f>
        <v>0-18</v>
      </c>
      <c r="K16" s="1394" t="str">
        <f>'EJEC-2I'!K17</f>
        <v>0-18</v>
      </c>
      <c r="L16" s="1394" t="str">
        <f>'EJEC-2I'!L17</f>
        <v>0-18</v>
      </c>
      <c r="M16" s="1394" t="str">
        <f>'EJEC-2I'!M17</f>
        <v>0-18</v>
      </c>
      <c r="N16" s="1394" t="str">
        <f>'EJEC-2I'!N17</f>
        <v>0-18</v>
      </c>
      <c r="O16" s="1394" t="str">
        <f>'EJEC-2I'!O17</f>
        <v>0-18</v>
      </c>
      <c r="P16" s="1394" t="e">
        <f>'EJEC-2I'!P17</f>
        <v>#VALUE!</v>
      </c>
      <c r="Q16" s="1394" t="e">
        <f>'EJEC-2I'!Q17</f>
        <v>#VALUE!</v>
      </c>
      <c r="R16" s="1411" t="s">
        <v>66</v>
      </c>
      <c r="S16" s="1412" t="s">
        <v>408</v>
      </c>
    </row>
    <row r="17" spans="2:19" x14ac:dyDescent="0.2">
      <c r="B17" s="2952" t="str">
        <f>PROYECTO!C51</f>
        <v>Plantación de Material Vegetal en sistema tradicional</v>
      </c>
      <c r="C17" s="2472" t="str">
        <f>'POA-1'!I33</f>
        <v>Aprestamiento del proyecto (Gestión)</v>
      </c>
      <c r="D17" s="2956" t="e">
        <f>'POA-1'!M33</f>
        <v>#REF!</v>
      </c>
      <c r="E17" s="1413" t="s">
        <v>412</v>
      </c>
      <c r="F17" s="1414">
        <f>'POA-4'!I18</f>
        <v>8550000</v>
      </c>
      <c r="G17" s="1414">
        <f>'POA-4'!J18</f>
        <v>8550000</v>
      </c>
      <c r="H17" s="1414">
        <f>'POA-4'!K18</f>
        <v>8550000</v>
      </c>
      <c r="I17" s="1414">
        <f>'POA-4'!L18</f>
        <v>8550000</v>
      </c>
      <c r="J17" s="1414">
        <f>'POA-4'!M18</f>
        <v>8550000</v>
      </c>
      <c r="K17" s="1414">
        <f>'POA-4'!N18</f>
        <v>8550000</v>
      </c>
      <c r="L17" s="1414">
        <f>'POA-4'!O18</f>
        <v>8550000</v>
      </c>
      <c r="M17" s="1414">
        <f>'POA-4'!P18</f>
        <v>8550000</v>
      </c>
      <c r="N17" s="1414">
        <f>'POA-4'!Q18</f>
        <v>8550000</v>
      </c>
      <c r="O17" s="1414">
        <f>'POA-4'!R18</f>
        <v>8550000</v>
      </c>
      <c r="P17" s="1414">
        <f>'POA-4'!S18</f>
        <v>0</v>
      </c>
      <c r="Q17" s="1414">
        <f>'POA-4'!T18</f>
        <v>0</v>
      </c>
      <c r="R17" s="1415">
        <f t="shared" ref="R17:R28" si="0">SUM(F17:Q17)</f>
        <v>85500000</v>
      </c>
      <c r="S17" s="577"/>
    </row>
    <row r="18" spans="2:19" x14ac:dyDescent="0.2">
      <c r="B18" s="2953"/>
      <c r="C18" s="2962"/>
      <c r="D18" s="2957"/>
      <c r="E18" s="576" t="s">
        <v>413</v>
      </c>
      <c r="F18" s="1120"/>
      <c r="G18" s="1120"/>
      <c r="H18" s="1120"/>
      <c r="I18" s="1120"/>
      <c r="J18" s="1120"/>
      <c r="K18" s="1120"/>
      <c r="L18" s="1120"/>
      <c r="M18" s="1120"/>
      <c r="N18" s="1120"/>
      <c r="O18" s="1120"/>
      <c r="P18" s="1120"/>
      <c r="Q18" s="1120"/>
      <c r="R18" s="518">
        <f t="shared" si="0"/>
        <v>0</v>
      </c>
      <c r="S18" s="578">
        <f>+IF(ISERROR(R18/D17),0%,R18/D17)</f>
        <v>0</v>
      </c>
    </row>
    <row r="19" spans="2:19" x14ac:dyDescent="0.2">
      <c r="B19" s="2953"/>
      <c r="C19" s="2963"/>
      <c r="D19" s="2958"/>
      <c r="E19" s="576" t="s">
        <v>1214</v>
      </c>
      <c r="F19" s="1120"/>
      <c r="G19" s="1120"/>
      <c r="H19" s="1120"/>
      <c r="I19" s="1120"/>
      <c r="J19" s="1120"/>
      <c r="K19" s="1120"/>
      <c r="L19" s="1120"/>
      <c r="M19" s="1120"/>
      <c r="N19" s="1120"/>
      <c r="O19" s="1120"/>
      <c r="P19" s="1120"/>
      <c r="Q19" s="1120"/>
      <c r="R19" s="518">
        <f t="shared" si="0"/>
        <v>0</v>
      </c>
      <c r="S19" s="578">
        <f>+IF(ISERROR(R19/D17),0%,R19/D17)</f>
        <v>0</v>
      </c>
    </row>
    <row r="20" spans="2:19" x14ac:dyDescent="0.2">
      <c r="B20" s="2953"/>
      <c r="C20" s="2472" t="str">
        <f>'POA-1'!I34</f>
        <v>Mantenimiento</v>
      </c>
      <c r="D20" s="2956">
        <f>'POA-1'!M34</f>
        <v>17374095.110993229</v>
      </c>
      <c r="E20" s="1413" t="s">
        <v>412</v>
      </c>
      <c r="F20" s="1414">
        <f>'POA-4'!I19</f>
        <v>282340032</v>
      </c>
      <c r="G20" s="1414">
        <f>'POA-4'!J19</f>
        <v>148200000</v>
      </c>
      <c r="H20" s="1414">
        <f>'POA-4'!K19</f>
        <v>148200000</v>
      </c>
      <c r="I20" s="1414">
        <f>'POA-4'!L19</f>
        <v>0</v>
      </c>
      <c r="J20" s="1414">
        <f>'POA-4'!M19</f>
        <v>0</v>
      </c>
      <c r="K20" s="1414">
        <f>'POA-4'!N19</f>
        <v>0</v>
      </c>
      <c r="L20" s="1414">
        <f>'POA-4'!O19</f>
        <v>0</v>
      </c>
      <c r="M20" s="1414">
        <f>'POA-4'!P19</f>
        <v>148200000</v>
      </c>
      <c r="N20" s="1414">
        <f>'POA-4'!Q19</f>
        <v>148200000</v>
      </c>
      <c r="O20" s="1414">
        <f>'POA-4'!R19</f>
        <v>0</v>
      </c>
      <c r="P20" s="1414">
        <f>'POA-4'!S19</f>
        <v>0</v>
      </c>
      <c r="Q20" s="1414">
        <f>'POA-4'!T19</f>
        <v>0</v>
      </c>
      <c r="R20" s="1415">
        <f t="shared" si="0"/>
        <v>875140032</v>
      </c>
      <c r="S20" s="577"/>
    </row>
    <row r="21" spans="2:19" x14ac:dyDescent="0.2">
      <c r="B21" s="2953"/>
      <c r="C21" s="2962"/>
      <c r="D21" s="2957"/>
      <c r="E21" s="576" t="s">
        <v>413</v>
      </c>
      <c r="F21" s="1120"/>
      <c r="G21" s="1120"/>
      <c r="H21" s="1120"/>
      <c r="I21" s="1120"/>
      <c r="J21" s="1120"/>
      <c r="K21" s="1120"/>
      <c r="L21" s="1120"/>
      <c r="M21" s="1120"/>
      <c r="N21" s="1120"/>
      <c r="O21" s="1120"/>
      <c r="P21" s="1120"/>
      <c r="Q21" s="1120"/>
      <c r="R21" s="518">
        <f t="shared" si="0"/>
        <v>0</v>
      </c>
      <c r="S21" s="578">
        <f t="shared" ref="S21" si="1">+IF(ISERROR(R21/D20),0%,R21/D20)</f>
        <v>0</v>
      </c>
    </row>
    <row r="22" spans="2:19" x14ac:dyDescent="0.2">
      <c r="B22" s="2953"/>
      <c r="C22" s="2963"/>
      <c r="D22" s="2958"/>
      <c r="E22" s="576" t="s">
        <v>1214</v>
      </c>
      <c r="F22" s="1120"/>
      <c r="G22" s="1120"/>
      <c r="H22" s="1120"/>
      <c r="I22" s="1120"/>
      <c r="J22" s="1120"/>
      <c r="K22" s="1120"/>
      <c r="L22" s="1120"/>
      <c r="M22" s="1120"/>
      <c r="N22" s="1120"/>
      <c r="O22" s="1120"/>
      <c r="P22" s="1120"/>
      <c r="Q22" s="1120"/>
      <c r="R22" s="518">
        <f t="shared" si="0"/>
        <v>0</v>
      </c>
      <c r="S22" s="578">
        <f t="shared" ref="S22" si="2">+IF(ISERROR(R22/D20),0%,R22/D20)</f>
        <v>0</v>
      </c>
    </row>
    <row r="23" spans="2:19" ht="0.6" customHeight="1" x14ac:dyDescent="0.2">
      <c r="B23" s="2953"/>
      <c r="C23" s="2472" t="str">
        <f>'POA-1'!I35</f>
        <v>Aislamiento</v>
      </c>
      <c r="D23" s="2956">
        <f>'POA-1'!M35</f>
        <v>0</v>
      </c>
      <c r="E23" s="575" t="s">
        <v>412</v>
      </c>
      <c r="F23" s="573">
        <f>'POA-4'!I20</f>
        <v>0</v>
      </c>
      <c r="G23" s="573">
        <f>'POA-4'!J20</f>
        <v>0</v>
      </c>
      <c r="H23" s="573">
        <f>'POA-4'!K20</f>
        <v>0</v>
      </c>
      <c r="I23" s="573">
        <f>'POA-4'!L20</f>
        <v>0</v>
      </c>
      <c r="J23" s="573">
        <f>'POA-4'!M20</f>
        <v>0</v>
      </c>
      <c r="K23" s="573">
        <f>'POA-4'!N20</f>
        <v>0</v>
      </c>
      <c r="L23" s="573">
        <f>'POA-4'!O20</f>
        <v>0</v>
      </c>
      <c r="M23" s="573">
        <f>'POA-4'!P20</f>
        <v>0</v>
      </c>
      <c r="N23" s="573">
        <f>'POA-4'!Q20</f>
        <v>0</v>
      </c>
      <c r="O23" s="573">
        <f>'POA-4'!R20</f>
        <v>0</v>
      </c>
      <c r="P23" s="573">
        <f>'POA-4'!S20</f>
        <v>0</v>
      </c>
      <c r="Q23" s="573">
        <f>'POA-4'!T20</f>
        <v>0</v>
      </c>
      <c r="R23" s="574">
        <f t="shared" si="0"/>
        <v>0</v>
      </c>
      <c r="S23" s="577"/>
    </row>
    <row r="24" spans="2:19" ht="0.6" customHeight="1" x14ac:dyDescent="0.2">
      <c r="B24" s="2953"/>
      <c r="C24" s="2962"/>
      <c r="D24" s="2957"/>
      <c r="E24" s="576" t="s">
        <v>413</v>
      </c>
      <c r="F24" s="517"/>
      <c r="G24" s="517"/>
      <c r="H24" s="517"/>
      <c r="I24" s="517"/>
      <c r="J24" s="517"/>
      <c r="K24" s="517"/>
      <c r="L24" s="517"/>
      <c r="M24" s="517"/>
      <c r="N24" s="517"/>
      <c r="O24" s="517"/>
      <c r="P24" s="517"/>
      <c r="Q24" s="517"/>
      <c r="R24" s="518">
        <f t="shared" si="0"/>
        <v>0</v>
      </c>
      <c r="S24" s="578">
        <f t="shared" ref="S24" si="3">+IF(ISERROR(R24/D23),0%,R24/D23)</f>
        <v>0</v>
      </c>
    </row>
    <row r="25" spans="2:19" ht="0.6" customHeight="1" x14ac:dyDescent="0.2">
      <c r="B25" s="2953"/>
      <c r="C25" s="2963"/>
      <c r="D25" s="2958"/>
      <c r="E25" s="576" t="s">
        <v>1214</v>
      </c>
      <c r="F25" s="517"/>
      <c r="G25" s="517"/>
      <c r="H25" s="517"/>
      <c r="I25" s="517"/>
      <c r="J25" s="517"/>
      <c r="K25" s="517"/>
      <c r="L25" s="517"/>
      <c r="M25" s="517"/>
      <c r="N25" s="517"/>
      <c r="O25" s="517"/>
      <c r="P25" s="517"/>
      <c r="Q25" s="517"/>
      <c r="R25" s="518">
        <f t="shared" si="0"/>
        <v>0</v>
      </c>
      <c r="S25" s="578">
        <f t="shared" ref="S25" si="4">+IF(ISERROR(R25/D23),0%,R25/D23)</f>
        <v>0</v>
      </c>
    </row>
    <row r="26" spans="2:19" x14ac:dyDescent="0.2">
      <c r="B26" s="2953"/>
      <c r="C26" s="2472" t="str">
        <f>'POA-1'!I36</f>
        <v>Divulgación, Capacitación y Seguimiento</v>
      </c>
      <c r="D26" s="2956" t="e">
        <f>'POA-1'!M36</f>
        <v>#REF!</v>
      </c>
      <c r="E26" s="1413" t="s">
        <v>412</v>
      </c>
      <c r="F26" s="1414">
        <f>'POA-4'!I21</f>
        <v>0</v>
      </c>
      <c r="G26" s="1414">
        <f>'POA-4'!J21</f>
        <v>4566666</v>
      </c>
      <c r="H26" s="1414">
        <f>'POA-4'!K21</f>
        <v>0</v>
      </c>
      <c r="I26" s="1414">
        <f>'POA-4'!L21</f>
        <v>0</v>
      </c>
      <c r="J26" s="1414">
        <f>'POA-4'!M21</f>
        <v>4566666</v>
      </c>
      <c r="K26" s="1414">
        <f>'POA-4'!N21</f>
        <v>0</v>
      </c>
      <c r="L26" s="1414">
        <f>'POA-4'!O21</f>
        <v>4566667.9999999898</v>
      </c>
      <c r="M26" s="1414">
        <f>'POA-4'!P21</f>
        <v>0</v>
      </c>
      <c r="N26" s="1414">
        <f>'POA-4'!Q21</f>
        <v>0</v>
      </c>
      <c r="O26" s="1414">
        <f>'POA-4'!R21</f>
        <v>0</v>
      </c>
      <c r="P26" s="1414">
        <f>'POA-4'!S21</f>
        <v>0</v>
      </c>
      <c r="Q26" s="1414">
        <f>'POA-4'!T21</f>
        <v>0</v>
      </c>
      <c r="R26" s="1415">
        <f t="shared" si="0"/>
        <v>13699999.999999989</v>
      </c>
      <c r="S26" s="577"/>
    </row>
    <row r="27" spans="2:19" x14ac:dyDescent="0.2">
      <c r="B27" s="2953"/>
      <c r="C27" s="2962"/>
      <c r="D27" s="2957"/>
      <c r="E27" s="576" t="s">
        <v>413</v>
      </c>
      <c r="F27" s="1120"/>
      <c r="G27" s="1120"/>
      <c r="H27" s="1120"/>
      <c r="I27" s="1120"/>
      <c r="J27" s="1120"/>
      <c r="K27" s="1120"/>
      <c r="L27" s="1120"/>
      <c r="M27" s="1120"/>
      <c r="N27" s="1120"/>
      <c r="O27" s="1120"/>
      <c r="P27" s="1120"/>
      <c r="Q27" s="1120"/>
      <c r="R27" s="518">
        <f t="shared" si="0"/>
        <v>0</v>
      </c>
      <c r="S27" s="578">
        <f t="shared" ref="S27" si="5">+IF(ISERROR(R27/D26),0%,R27/D26)</f>
        <v>0</v>
      </c>
    </row>
    <row r="28" spans="2:19" ht="13.5" thickBot="1" x14ac:dyDescent="0.25">
      <c r="B28" s="2954"/>
      <c r="C28" s="2963"/>
      <c r="D28" s="2958"/>
      <c r="E28" s="576" t="s">
        <v>1214</v>
      </c>
      <c r="F28" s="1120"/>
      <c r="G28" s="1120"/>
      <c r="H28" s="1120"/>
      <c r="I28" s="1120"/>
      <c r="J28" s="1120"/>
      <c r="K28" s="1120"/>
      <c r="L28" s="1120"/>
      <c r="M28" s="1120"/>
      <c r="N28" s="1120"/>
      <c r="O28" s="1120"/>
      <c r="P28" s="1120"/>
      <c r="Q28" s="1120"/>
      <c r="R28" s="518">
        <f t="shared" si="0"/>
        <v>0</v>
      </c>
      <c r="S28" s="578">
        <f t="shared" ref="S28" si="6">+IF(ISERROR(R28/D26),0%,R28/D26)</f>
        <v>0</v>
      </c>
    </row>
    <row r="29" spans="2:19" ht="13.5" hidden="1" thickBot="1" x14ac:dyDescent="0.25">
      <c r="B29" s="2950" t="str">
        <f>PROYECTO!C52</f>
        <v>Plantación de Material Vegetal al azar o por núcleos</v>
      </c>
      <c r="C29" s="2474" t="str">
        <f>'POA-1'!I37</f>
        <v>Aprestamiento del proyecto (Gestión)</v>
      </c>
      <c r="D29" s="2959" t="e">
        <f>'POA-1'!M37</f>
        <v>#REF!</v>
      </c>
      <c r="E29" s="575" t="s">
        <v>412</v>
      </c>
      <c r="F29" s="573">
        <f>'POA-4'!I22</f>
        <v>0</v>
      </c>
      <c r="G29" s="573">
        <f>'POA-4'!J22</f>
        <v>0</v>
      </c>
      <c r="H29" s="573">
        <f>'POA-4'!K22</f>
        <v>0</v>
      </c>
      <c r="I29" s="573">
        <f>'POA-4'!L22</f>
        <v>0</v>
      </c>
      <c r="J29" s="573">
        <f>'POA-4'!M22</f>
        <v>0</v>
      </c>
      <c r="K29" s="573">
        <f>'POA-4'!N22</f>
        <v>0</v>
      </c>
      <c r="L29" s="573">
        <f>'POA-4'!O22</f>
        <v>0</v>
      </c>
      <c r="M29" s="573">
        <f>'POA-4'!P22</f>
        <v>0</v>
      </c>
      <c r="N29" s="573">
        <f>'POA-4'!Q22</f>
        <v>0</v>
      </c>
      <c r="O29" s="573">
        <f>'POA-4'!R22</f>
        <v>0</v>
      </c>
      <c r="P29" s="573">
        <f>'POA-4'!S22</f>
        <v>0</v>
      </c>
      <c r="Q29" s="573">
        <f>'POA-4'!T22</f>
        <v>0</v>
      </c>
      <c r="R29" s="574">
        <f>SUM(F29:Q29)</f>
        <v>0</v>
      </c>
      <c r="S29" s="577"/>
    </row>
    <row r="30" spans="2:19" ht="13.5" hidden="1" thickBot="1" x14ac:dyDescent="0.25">
      <c r="B30" s="2923"/>
      <c r="C30" s="2945"/>
      <c r="D30" s="2960"/>
      <c r="E30" s="576" t="s">
        <v>413</v>
      </c>
      <c r="F30" s="1120"/>
      <c r="G30" s="1120"/>
      <c r="H30" s="1120"/>
      <c r="I30" s="1120"/>
      <c r="J30" s="1120"/>
      <c r="K30" s="1120"/>
      <c r="L30" s="1120"/>
      <c r="M30" s="1120"/>
      <c r="N30" s="1120"/>
      <c r="O30" s="1120"/>
      <c r="P30" s="1120"/>
      <c r="Q30" s="1120"/>
      <c r="R30" s="518">
        <f t="shared" ref="R30:R93" si="7">SUM(F30:Q30)</f>
        <v>0</v>
      </c>
      <c r="S30" s="578">
        <f t="shared" ref="S30" si="8">+IF(ISERROR(R30/D29),0%,R30/D29)</f>
        <v>0</v>
      </c>
    </row>
    <row r="31" spans="2:19" ht="13.5" hidden="1" thickBot="1" x14ac:dyDescent="0.25">
      <c r="B31" s="2923"/>
      <c r="C31" s="2946"/>
      <c r="D31" s="2961"/>
      <c r="E31" s="576" t="s">
        <v>1214</v>
      </c>
      <c r="F31" s="1120"/>
      <c r="G31" s="1120"/>
      <c r="H31" s="1120"/>
      <c r="I31" s="1120"/>
      <c r="J31" s="1120"/>
      <c r="K31" s="1120"/>
      <c r="L31" s="1120"/>
      <c r="M31" s="1120"/>
      <c r="N31" s="1120"/>
      <c r="O31" s="1120"/>
      <c r="P31" s="1120"/>
      <c r="Q31" s="1120"/>
      <c r="R31" s="518">
        <f t="shared" si="7"/>
        <v>0</v>
      </c>
      <c r="S31" s="578">
        <f t="shared" ref="S31" si="9">+IF(ISERROR(R31/D29),0%,R31/D29)</f>
        <v>0</v>
      </c>
    </row>
    <row r="32" spans="2:19" ht="13.5" hidden="1" thickBot="1" x14ac:dyDescent="0.25">
      <c r="B32" s="2923"/>
      <c r="C32" s="2474" t="str">
        <f>'POA-1'!I38</f>
        <v>Mantenimiento</v>
      </c>
      <c r="D32" s="2959">
        <f>'POA-1'!M38</f>
        <v>0</v>
      </c>
      <c r="E32" s="575" t="s">
        <v>412</v>
      </c>
      <c r="F32" s="573">
        <f>'POA-4'!I23</f>
        <v>0</v>
      </c>
      <c r="G32" s="573">
        <f>'POA-4'!J23</f>
        <v>0</v>
      </c>
      <c r="H32" s="573">
        <f>'POA-4'!K23</f>
        <v>0</v>
      </c>
      <c r="I32" s="573">
        <f>'POA-4'!L23</f>
        <v>0</v>
      </c>
      <c r="J32" s="573">
        <f>'POA-4'!M23</f>
        <v>0</v>
      </c>
      <c r="K32" s="573">
        <f>'POA-4'!N23</f>
        <v>0</v>
      </c>
      <c r="L32" s="573">
        <f>'POA-4'!O23</f>
        <v>0</v>
      </c>
      <c r="M32" s="573">
        <f>'POA-4'!P23</f>
        <v>0</v>
      </c>
      <c r="N32" s="573">
        <f>'POA-4'!Q23</f>
        <v>0</v>
      </c>
      <c r="O32" s="573">
        <f>'POA-4'!R23</f>
        <v>0</v>
      </c>
      <c r="P32" s="573">
        <f>'POA-4'!S23</f>
        <v>0</v>
      </c>
      <c r="Q32" s="573">
        <f>'POA-4'!T23</f>
        <v>0</v>
      </c>
      <c r="R32" s="574">
        <f t="shared" si="7"/>
        <v>0</v>
      </c>
      <c r="S32" s="577"/>
    </row>
    <row r="33" spans="2:19" ht="13.5" hidden="1" thickBot="1" x14ac:dyDescent="0.25">
      <c r="B33" s="2923"/>
      <c r="C33" s="2945"/>
      <c r="D33" s="2960"/>
      <c r="E33" s="576" t="s">
        <v>413</v>
      </c>
      <c r="F33" s="1120"/>
      <c r="G33" s="1120"/>
      <c r="H33" s="1120"/>
      <c r="I33" s="1120"/>
      <c r="J33" s="1120"/>
      <c r="K33" s="1120"/>
      <c r="L33" s="1120"/>
      <c r="M33" s="1120"/>
      <c r="N33" s="1120"/>
      <c r="O33" s="1120"/>
      <c r="P33" s="1120"/>
      <c r="Q33" s="1120"/>
      <c r="R33" s="518">
        <f t="shared" si="7"/>
        <v>0</v>
      </c>
      <c r="S33" s="578">
        <f t="shared" ref="S33" si="10">+IF(ISERROR(R33/D32),0%,R33/D32)</f>
        <v>0</v>
      </c>
    </row>
    <row r="34" spans="2:19" ht="13.5" hidden="1" thickBot="1" x14ac:dyDescent="0.25">
      <c r="B34" s="2923"/>
      <c r="C34" s="2946"/>
      <c r="D34" s="2961"/>
      <c r="E34" s="576" t="s">
        <v>1214</v>
      </c>
      <c r="F34" s="1120"/>
      <c r="G34" s="1120"/>
      <c r="H34" s="1120"/>
      <c r="I34" s="1120"/>
      <c r="J34" s="1120"/>
      <c r="K34" s="1120"/>
      <c r="L34" s="1120"/>
      <c r="M34" s="1120"/>
      <c r="N34" s="1120"/>
      <c r="O34" s="1120"/>
      <c r="P34" s="1120"/>
      <c r="Q34" s="1120"/>
      <c r="R34" s="518">
        <f t="shared" si="7"/>
        <v>0</v>
      </c>
      <c r="S34" s="578">
        <f t="shared" ref="S34" si="11">+IF(ISERROR(R34/D32),0%,R34/D32)</f>
        <v>0</v>
      </c>
    </row>
    <row r="35" spans="2:19" ht="0.6" hidden="1" customHeight="1" x14ac:dyDescent="0.2">
      <c r="B35" s="2923"/>
      <c r="C35" s="2474" t="str">
        <f>'POA-1'!I39</f>
        <v>Aislamiento</v>
      </c>
      <c r="D35" s="2959">
        <f>'POA-1'!M39</f>
        <v>0</v>
      </c>
      <c r="E35" s="575" t="s">
        <v>412</v>
      </c>
      <c r="F35" s="573">
        <f>'POA-4'!I24</f>
        <v>0</v>
      </c>
      <c r="G35" s="573">
        <f>'POA-4'!J24</f>
        <v>0</v>
      </c>
      <c r="H35" s="573">
        <f>'POA-4'!K24</f>
        <v>0</v>
      </c>
      <c r="I35" s="573">
        <f>'POA-4'!L24</f>
        <v>0</v>
      </c>
      <c r="J35" s="573">
        <f>'POA-4'!M24</f>
        <v>0</v>
      </c>
      <c r="K35" s="573">
        <f>'POA-4'!N24</f>
        <v>0</v>
      </c>
      <c r="L35" s="573">
        <f>'POA-4'!O24</f>
        <v>0</v>
      </c>
      <c r="M35" s="573">
        <f>'POA-4'!P24</f>
        <v>0</v>
      </c>
      <c r="N35" s="573">
        <f>'POA-4'!Q24</f>
        <v>0</v>
      </c>
      <c r="O35" s="573">
        <f>'POA-4'!R24</f>
        <v>0</v>
      </c>
      <c r="P35" s="573">
        <f>'POA-4'!S24</f>
        <v>0</v>
      </c>
      <c r="Q35" s="573">
        <f>'POA-4'!T24</f>
        <v>0</v>
      </c>
      <c r="R35" s="574">
        <f t="shared" si="7"/>
        <v>0</v>
      </c>
      <c r="S35" s="577"/>
    </row>
    <row r="36" spans="2:19" ht="0.6" hidden="1" customHeight="1" x14ac:dyDescent="0.2">
      <c r="B36" s="2923"/>
      <c r="C36" s="2945"/>
      <c r="D36" s="2960"/>
      <c r="E36" s="576" t="s">
        <v>413</v>
      </c>
      <c r="F36" s="517"/>
      <c r="G36" s="517"/>
      <c r="H36" s="517"/>
      <c r="I36" s="517"/>
      <c r="J36" s="517"/>
      <c r="K36" s="517"/>
      <c r="L36" s="517"/>
      <c r="M36" s="517"/>
      <c r="N36" s="517"/>
      <c r="O36" s="517"/>
      <c r="P36" s="517"/>
      <c r="Q36" s="517"/>
      <c r="R36" s="518">
        <f t="shared" si="7"/>
        <v>0</v>
      </c>
      <c r="S36" s="578">
        <f t="shared" ref="S36" si="12">+IF(ISERROR(R36/D35),0%,R36/D35)</f>
        <v>0</v>
      </c>
    </row>
    <row r="37" spans="2:19" ht="0.6" hidden="1" customHeight="1" x14ac:dyDescent="0.2">
      <c r="B37" s="2923"/>
      <c r="C37" s="2946"/>
      <c r="D37" s="2961"/>
      <c r="E37" s="576" t="s">
        <v>1214</v>
      </c>
      <c r="F37" s="517"/>
      <c r="G37" s="517"/>
      <c r="H37" s="517"/>
      <c r="I37" s="517"/>
      <c r="J37" s="517"/>
      <c r="K37" s="517"/>
      <c r="L37" s="517"/>
      <c r="M37" s="517"/>
      <c r="N37" s="517"/>
      <c r="O37" s="517"/>
      <c r="P37" s="517"/>
      <c r="Q37" s="517"/>
      <c r="R37" s="518">
        <f t="shared" si="7"/>
        <v>0</v>
      </c>
      <c r="S37" s="578">
        <f t="shared" ref="S37" si="13">+IF(ISERROR(R37/D35),0%,R37/D35)</f>
        <v>0</v>
      </c>
    </row>
    <row r="38" spans="2:19" ht="13.5" hidden="1" thickBot="1" x14ac:dyDescent="0.25">
      <c r="B38" s="2923"/>
      <c r="C38" s="2474" t="str">
        <f>'POA-1'!I40</f>
        <v>Divulgación, Capacitación y Seguimiento</v>
      </c>
      <c r="D38" s="2959">
        <f>'POA-1'!M40</f>
        <v>0</v>
      </c>
      <c r="E38" s="575" t="s">
        <v>412</v>
      </c>
      <c r="F38" s="573">
        <f>'POA-4'!I25</f>
        <v>0</v>
      </c>
      <c r="G38" s="573">
        <f>'POA-4'!J25</f>
        <v>0</v>
      </c>
      <c r="H38" s="573">
        <f>'POA-4'!K25</f>
        <v>0</v>
      </c>
      <c r="I38" s="573">
        <f>'POA-4'!L25</f>
        <v>0</v>
      </c>
      <c r="J38" s="573">
        <f>'POA-4'!M25</f>
        <v>0</v>
      </c>
      <c r="K38" s="573">
        <f>'POA-4'!N25</f>
        <v>0</v>
      </c>
      <c r="L38" s="573">
        <f>'POA-4'!O25</f>
        <v>0</v>
      </c>
      <c r="M38" s="573">
        <f>'POA-4'!P25</f>
        <v>0</v>
      </c>
      <c r="N38" s="573">
        <f>'POA-4'!Q25</f>
        <v>0</v>
      </c>
      <c r="O38" s="573">
        <f>'POA-4'!R25</f>
        <v>0</v>
      </c>
      <c r="P38" s="573">
        <f>'POA-4'!S25</f>
        <v>0</v>
      </c>
      <c r="Q38" s="573">
        <f>'POA-4'!T25</f>
        <v>0</v>
      </c>
      <c r="R38" s="574">
        <f t="shared" si="7"/>
        <v>0</v>
      </c>
      <c r="S38" s="577"/>
    </row>
    <row r="39" spans="2:19" ht="13.5" hidden="1" thickBot="1" x14ac:dyDescent="0.25">
      <c r="B39" s="2923"/>
      <c r="C39" s="2945"/>
      <c r="D39" s="2960"/>
      <c r="E39" s="576" t="s">
        <v>413</v>
      </c>
      <c r="F39" s="1120"/>
      <c r="G39" s="1120"/>
      <c r="H39" s="1120"/>
      <c r="I39" s="1120"/>
      <c r="J39" s="1120"/>
      <c r="K39" s="1120"/>
      <c r="L39" s="1120"/>
      <c r="M39" s="1120"/>
      <c r="N39" s="1120"/>
      <c r="O39" s="1120"/>
      <c r="P39" s="1120"/>
      <c r="Q39" s="1120"/>
      <c r="R39" s="518">
        <f t="shared" si="7"/>
        <v>0</v>
      </c>
      <c r="S39" s="578">
        <f t="shared" ref="S39" si="14">+IF(ISERROR(R39/D38),0%,R39/D38)</f>
        <v>0</v>
      </c>
    </row>
    <row r="40" spans="2:19" ht="13.5" hidden="1" thickBot="1" x14ac:dyDescent="0.25">
      <c r="B40" s="2951"/>
      <c r="C40" s="2946"/>
      <c r="D40" s="2961"/>
      <c r="E40" s="576" t="s">
        <v>1214</v>
      </c>
      <c r="F40" s="1120"/>
      <c r="G40" s="1120"/>
      <c r="H40" s="1120"/>
      <c r="I40" s="1120"/>
      <c r="J40" s="1120"/>
      <c r="K40" s="1120"/>
      <c r="L40" s="1120"/>
      <c r="M40" s="1120"/>
      <c r="N40" s="1120"/>
      <c r="O40" s="1120"/>
      <c r="P40" s="1120"/>
      <c r="Q40" s="1120"/>
      <c r="R40" s="518">
        <f t="shared" si="7"/>
        <v>0</v>
      </c>
      <c r="S40" s="578">
        <f t="shared" ref="S40" si="15">+IF(ISERROR(R40/D38),0%,R40/D38)</f>
        <v>0</v>
      </c>
    </row>
    <row r="41" spans="2:19" ht="13.5" hidden="1" thickBot="1" x14ac:dyDescent="0.25">
      <c r="B41" s="2950" t="str">
        <f>PROYECTO!C53</f>
        <v>Reforestación Protectora - Productora con Guadua</v>
      </c>
      <c r="C41" s="2474" t="str">
        <f>'POA-1'!I41</f>
        <v>Aprestamiento del proyecto (Gestión)</v>
      </c>
      <c r="D41" s="2959" t="e">
        <f>'POA-1'!M41</f>
        <v>#REF!</v>
      </c>
      <c r="E41" s="575" t="s">
        <v>412</v>
      </c>
      <c r="F41" s="573">
        <f>'POA-4'!I26</f>
        <v>0</v>
      </c>
      <c r="G41" s="573">
        <f>'POA-4'!J26</f>
        <v>0</v>
      </c>
      <c r="H41" s="573">
        <f>'POA-4'!K26</f>
        <v>0</v>
      </c>
      <c r="I41" s="573">
        <f>'POA-4'!L26</f>
        <v>0</v>
      </c>
      <c r="J41" s="573">
        <f>'POA-4'!M26</f>
        <v>0</v>
      </c>
      <c r="K41" s="573">
        <f>'POA-4'!N26</f>
        <v>0</v>
      </c>
      <c r="L41" s="573">
        <f>'POA-4'!O26</f>
        <v>0</v>
      </c>
      <c r="M41" s="573">
        <f>'POA-4'!P26</f>
        <v>0</v>
      </c>
      <c r="N41" s="573">
        <f>'POA-4'!Q26</f>
        <v>0</v>
      </c>
      <c r="O41" s="573">
        <f>'POA-4'!R26</f>
        <v>0</v>
      </c>
      <c r="P41" s="573">
        <f>'POA-4'!S26</f>
        <v>0</v>
      </c>
      <c r="Q41" s="573">
        <f>'POA-4'!T26</f>
        <v>0</v>
      </c>
      <c r="R41" s="574">
        <f t="shared" si="7"/>
        <v>0</v>
      </c>
      <c r="S41" s="577"/>
    </row>
    <row r="42" spans="2:19" ht="13.5" hidden="1" thickBot="1" x14ac:dyDescent="0.25">
      <c r="B42" s="2923"/>
      <c r="C42" s="2945"/>
      <c r="D42" s="2960"/>
      <c r="E42" s="576" t="s">
        <v>413</v>
      </c>
      <c r="F42" s="1120"/>
      <c r="G42" s="1120"/>
      <c r="H42" s="1120"/>
      <c r="I42" s="1120"/>
      <c r="J42" s="1120"/>
      <c r="K42" s="1120"/>
      <c r="L42" s="1120"/>
      <c r="M42" s="1120"/>
      <c r="N42" s="1120"/>
      <c r="O42" s="1120"/>
      <c r="P42" s="1120"/>
      <c r="Q42" s="1120"/>
      <c r="R42" s="518">
        <f t="shared" si="7"/>
        <v>0</v>
      </c>
      <c r="S42" s="578">
        <f t="shared" ref="S42" si="16">+IF(ISERROR(R42/D41),0%,R42/D41)</f>
        <v>0</v>
      </c>
    </row>
    <row r="43" spans="2:19" ht="13.5" hidden="1" thickBot="1" x14ac:dyDescent="0.25">
      <c r="B43" s="2923"/>
      <c r="C43" s="2946"/>
      <c r="D43" s="2961"/>
      <c r="E43" s="576" t="s">
        <v>1214</v>
      </c>
      <c r="F43" s="1120"/>
      <c r="G43" s="1120"/>
      <c r="H43" s="1120"/>
      <c r="I43" s="1120"/>
      <c r="J43" s="1120"/>
      <c r="K43" s="1120"/>
      <c r="L43" s="1120"/>
      <c r="M43" s="1120"/>
      <c r="N43" s="1120"/>
      <c r="O43" s="1120"/>
      <c r="P43" s="1120"/>
      <c r="Q43" s="1120"/>
      <c r="R43" s="518">
        <f t="shared" si="7"/>
        <v>0</v>
      </c>
      <c r="S43" s="578">
        <f t="shared" ref="S43" si="17">+IF(ISERROR(R43/D41),0%,R43/D41)</f>
        <v>0</v>
      </c>
    </row>
    <row r="44" spans="2:19" ht="13.5" hidden="1" thickBot="1" x14ac:dyDescent="0.25">
      <c r="B44" s="2923"/>
      <c r="C44" s="2474" t="str">
        <f>'POA-1'!I42</f>
        <v>Mantenimiento</v>
      </c>
      <c r="D44" s="2959">
        <f>'POA-1'!M42</f>
        <v>0</v>
      </c>
      <c r="E44" s="575" t="s">
        <v>412</v>
      </c>
      <c r="F44" s="573">
        <f>'POA-4'!I27</f>
        <v>0</v>
      </c>
      <c r="G44" s="573">
        <f>'POA-4'!J27</f>
        <v>0</v>
      </c>
      <c r="H44" s="573">
        <f>'POA-4'!K27</f>
        <v>0</v>
      </c>
      <c r="I44" s="573">
        <f>'POA-4'!L27</f>
        <v>0</v>
      </c>
      <c r="J44" s="573">
        <f>'POA-4'!M27</f>
        <v>0</v>
      </c>
      <c r="K44" s="573">
        <f>'POA-4'!N27</f>
        <v>0</v>
      </c>
      <c r="L44" s="573">
        <f>'POA-4'!O27</f>
        <v>0</v>
      </c>
      <c r="M44" s="573">
        <f>'POA-4'!P27</f>
        <v>0</v>
      </c>
      <c r="N44" s="573">
        <f>'POA-4'!Q27</f>
        <v>0</v>
      </c>
      <c r="O44" s="573">
        <f>'POA-4'!R27</f>
        <v>0</v>
      </c>
      <c r="P44" s="573">
        <f>'POA-4'!S27</f>
        <v>0</v>
      </c>
      <c r="Q44" s="573">
        <f>'POA-4'!T27</f>
        <v>0</v>
      </c>
      <c r="R44" s="574">
        <f t="shared" si="7"/>
        <v>0</v>
      </c>
      <c r="S44" s="577"/>
    </row>
    <row r="45" spans="2:19" ht="13.5" hidden="1" thickBot="1" x14ac:dyDescent="0.25">
      <c r="B45" s="2923"/>
      <c r="C45" s="2945"/>
      <c r="D45" s="2960"/>
      <c r="E45" s="576" t="s">
        <v>413</v>
      </c>
      <c r="F45" s="1120"/>
      <c r="G45" s="1120"/>
      <c r="H45" s="1120"/>
      <c r="I45" s="1120"/>
      <c r="J45" s="1120"/>
      <c r="K45" s="1120"/>
      <c r="L45" s="1120"/>
      <c r="M45" s="1120"/>
      <c r="N45" s="1120"/>
      <c r="O45" s="1120"/>
      <c r="P45" s="1120"/>
      <c r="Q45" s="1120"/>
      <c r="R45" s="518">
        <f t="shared" si="7"/>
        <v>0</v>
      </c>
      <c r="S45" s="578">
        <f t="shared" ref="S45" si="18">+IF(ISERROR(R45/D44),0%,R45/D44)</f>
        <v>0</v>
      </c>
    </row>
    <row r="46" spans="2:19" ht="13.5" hidden="1" thickBot="1" x14ac:dyDescent="0.25">
      <c r="B46" s="2923"/>
      <c r="C46" s="2946"/>
      <c r="D46" s="2961"/>
      <c r="E46" s="576" t="s">
        <v>1214</v>
      </c>
      <c r="F46" s="1120"/>
      <c r="G46" s="1120"/>
      <c r="H46" s="1120"/>
      <c r="I46" s="1120"/>
      <c r="J46" s="1120"/>
      <c r="K46" s="1120"/>
      <c r="L46" s="1120"/>
      <c r="M46" s="1120"/>
      <c r="N46" s="1120"/>
      <c r="O46" s="1120"/>
      <c r="P46" s="1120"/>
      <c r="Q46" s="1120"/>
      <c r="R46" s="518">
        <f t="shared" si="7"/>
        <v>0</v>
      </c>
      <c r="S46" s="578">
        <f t="shared" ref="S46" si="19">+IF(ISERROR(R46/D44),0%,R46/D44)</f>
        <v>0</v>
      </c>
    </row>
    <row r="47" spans="2:19" ht="0.6" hidden="1" customHeight="1" x14ac:dyDescent="0.2">
      <c r="B47" s="2923"/>
      <c r="C47" s="2474" t="str">
        <f>'POA-1'!I43</f>
        <v>Aislamiento</v>
      </c>
      <c r="D47" s="2959">
        <f>'POA-1'!M43</f>
        <v>0</v>
      </c>
      <c r="E47" s="575" t="s">
        <v>412</v>
      </c>
      <c r="F47" s="573">
        <f>'POA-4'!I28</f>
        <v>0</v>
      </c>
      <c r="G47" s="573">
        <f>'POA-4'!J28</f>
        <v>0</v>
      </c>
      <c r="H47" s="573">
        <f>'POA-4'!K28</f>
        <v>0</v>
      </c>
      <c r="I47" s="573">
        <f>'POA-4'!L28</f>
        <v>0</v>
      </c>
      <c r="J47" s="573">
        <f>'POA-4'!M28</f>
        <v>0</v>
      </c>
      <c r="K47" s="573">
        <f>'POA-4'!N28</f>
        <v>0</v>
      </c>
      <c r="L47" s="573">
        <f>'POA-4'!O28</f>
        <v>0</v>
      </c>
      <c r="M47" s="573">
        <f>'POA-4'!P28</f>
        <v>0</v>
      </c>
      <c r="N47" s="573">
        <f>'POA-4'!Q28</f>
        <v>0</v>
      </c>
      <c r="O47" s="573">
        <f>'POA-4'!R28</f>
        <v>0</v>
      </c>
      <c r="P47" s="573">
        <f>'POA-4'!S28</f>
        <v>0</v>
      </c>
      <c r="Q47" s="573">
        <f>'POA-4'!T28</f>
        <v>0</v>
      </c>
      <c r="R47" s="574">
        <f t="shared" si="7"/>
        <v>0</v>
      </c>
      <c r="S47" s="577"/>
    </row>
    <row r="48" spans="2:19" ht="0.6" hidden="1" customHeight="1" x14ac:dyDescent="0.2">
      <c r="B48" s="2923"/>
      <c r="C48" s="2945"/>
      <c r="D48" s="2960"/>
      <c r="E48" s="576" t="s">
        <v>413</v>
      </c>
      <c r="F48" s="517"/>
      <c r="G48" s="517"/>
      <c r="H48" s="517"/>
      <c r="I48" s="517"/>
      <c r="J48" s="517"/>
      <c r="K48" s="517"/>
      <c r="L48" s="517"/>
      <c r="M48" s="517"/>
      <c r="N48" s="517"/>
      <c r="O48" s="517"/>
      <c r="P48" s="517"/>
      <c r="Q48" s="517"/>
      <c r="R48" s="518">
        <f t="shared" si="7"/>
        <v>0</v>
      </c>
      <c r="S48" s="578">
        <f t="shared" ref="S48" si="20">+IF(ISERROR(R48/D47),0%,R48/D47)</f>
        <v>0</v>
      </c>
    </row>
    <row r="49" spans="2:19" ht="0.6" hidden="1" customHeight="1" x14ac:dyDescent="0.2">
      <c r="B49" s="2923"/>
      <c r="C49" s="2946"/>
      <c r="D49" s="2961"/>
      <c r="E49" s="576" t="s">
        <v>1214</v>
      </c>
      <c r="F49" s="517"/>
      <c r="G49" s="517"/>
      <c r="H49" s="517"/>
      <c r="I49" s="517"/>
      <c r="J49" s="517"/>
      <c r="K49" s="517"/>
      <c r="L49" s="517"/>
      <c r="M49" s="517"/>
      <c r="N49" s="517"/>
      <c r="O49" s="517"/>
      <c r="P49" s="517"/>
      <c r="Q49" s="517"/>
      <c r="R49" s="518">
        <f t="shared" si="7"/>
        <v>0</v>
      </c>
      <c r="S49" s="578">
        <f t="shared" ref="S49" si="21">+IF(ISERROR(R49/D47),0%,R49/D47)</f>
        <v>0</v>
      </c>
    </row>
    <row r="50" spans="2:19" ht="13.5" hidden="1" thickBot="1" x14ac:dyDescent="0.25">
      <c r="B50" s="2923"/>
      <c r="C50" s="2474" t="str">
        <f>'POA-1'!I44</f>
        <v>Divulgación, Capacitación y Seguimiento</v>
      </c>
      <c r="D50" s="2959" t="e">
        <f>'POA-1'!M44</f>
        <v>#REF!</v>
      </c>
      <c r="E50" s="575" t="s">
        <v>412</v>
      </c>
      <c r="F50" s="573">
        <f>'POA-4'!I29</f>
        <v>0</v>
      </c>
      <c r="G50" s="573">
        <f>'POA-4'!J29</f>
        <v>0</v>
      </c>
      <c r="H50" s="573">
        <f>'POA-4'!K29</f>
        <v>0</v>
      </c>
      <c r="I50" s="573">
        <f>'POA-4'!L29</f>
        <v>0</v>
      </c>
      <c r="J50" s="573">
        <f>'POA-4'!M29</f>
        <v>0</v>
      </c>
      <c r="K50" s="573">
        <f>'POA-4'!N29</f>
        <v>0</v>
      </c>
      <c r="L50" s="573">
        <f>'POA-4'!O29</f>
        <v>0</v>
      </c>
      <c r="M50" s="573">
        <f>'POA-4'!P29</f>
        <v>0</v>
      </c>
      <c r="N50" s="573">
        <f>'POA-4'!Q29</f>
        <v>0</v>
      </c>
      <c r="O50" s="573">
        <f>'POA-4'!R29</f>
        <v>0</v>
      </c>
      <c r="P50" s="573">
        <f>'POA-4'!S29</f>
        <v>0</v>
      </c>
      <c r="Q50" s="573">
        <f>'POA-4'!T29</f>
        <v>0</v>
      </c>
      <c r="R50" s="574">
        <f t="shared" si="7"/>
        <v>0</v>
      </c>
      <c r="S50" s="577"/>
    </row>
    <row r="51" spans="2:19" ht="13.5" hidden="1" thickBot="1" x14ac:dyDescent="0.25">
      <c r="B51" s="2923"/>
      <c r="C51" s="2945"/>
      <c r="D51" s="2960"/>
      <c r="E51" s="576" t="s">
        <v>413</v>
      </c>
      <c r="F51" s="1120"/>
      <c r="G51" s="1120"/>
      <c r="H51" s="1120"/>
      <c r="I51" s="1120"/>
      <c r="J51" s="1120"/>
      <c r="K51" s="1120"/>
      <c r="L51" s="1120"/>
      <c r="M51" s="1120"/>
      <c r="N51" s="1120"/>
      <c r="O51" s="1120"/>
      <c r="P51" s="1120"/>
      <c r="Q51" s="1120"/>
      <c r="R51" s="518">
        <f t="shared" si="7"/>
        <v>0</v>
      </c>
      <c r="S51" s="578">
        <f t="shared" ref="S51" si="22">+IF(ISERROR(R51/D50),0%,R51/D50)</f>
        <v>0</v>
      </c>
    </row>
    <row r="52" spans="2:19" ht="13.5" hidden="1" thickBot="1" x14ac:dyDescent="0.25">
      <c r="B52" s="2951"/>
      <c r="C52" s="2946"/>
      <c r="D52" s="2961"/>
      <c r="E52" s="576" t="s">
        <v>1214</v>
      </c>
      <c r="F52" s="1120"/>
      <c r="G52" s="1120"/>
      <c r="H52" s="1120"/>
      <c r="I52" s="1120"/>
      <c r="J52" s="1120"/>
      <c r="K52" s="1120"/>
      <c r="L52" s="1120"/>
      <c r="M52" s="1120"/>
      <c r="N52" s="1120"/>
      <c r="O52" s="1120"/>
      <c r="P52" s="1120"/>
      <c r="Q52" s="1120"/>
      <c r="R52" s="518">
        <f t="shared" si="7"/>
        <v>0</v>
      </c>
      <c r="S52" s="578">
        <f t="shared" ref="S52" si="23">+IF(ISERROR(R52/D50),0%,R52/D50)</f>
        <v>0</v>
      </c>
    </row>
    <row r="53" spans="2:19" ht="13.5" hidden="1" thickBot="1" x14ac:dyDescent="0.25">
      <c r="B53" s="2950" t="str">
        <f>PROYECTO!C54</f>
        <v>Establecimiento de cobertura arbórea mediante Sistemas Agroforestales / Silvopastoriles (SAF/SSP)</v>
      </c>
      <c r="C53" s="2474" t="str">
        <f>'POA-1'!I45</f>
        <v>Aprestamiento del proyecto (Gestión)</v>
      </c>
      <c r="D53" s="2959" t="e">
        <f>'POA-1'!M45</f>
        <v>#REF!</v>
      </c>
      <c r="E53" s="575" t="s">
        <v>412</v>
      </c>
      <c r="F53" s="573">
        <f>'POA-4'!I30</f>
        <v>0</v>
      </c>
      <c r="G53" s="573">
        <f>'POA-4'!J30</f>
        <v>0</v>
      </c>
      <c r="H53" s="573">
        <f>'POA-4'!K30</f>
        <v>0</v>
      </c>
      <c r="I53" s="573">
        <f>'POA-4'!L30</f>
        <v>0</v>
      </c>
      <c r="J53" s="573">
        <f>'POA-4'!M30</f>
        <v>0</v>
      </c>
      <c r="K53" s="573">
        <f>'POA-4'!N30</f>
        <v>0</v>
      </c>
      <c r="L53" s="573">
        <f>'POA-4'!O30</f>
        <v>0</v>
      </c>
      <c r="M53" s="573">
        <f>'POA-4'!P30</f>
        <v>0</v>
      </c>
      <c r="N53" s="573">
        <f>'POA-4'!Q30</f>
        <v>0</v>
      </c>
      <c r="O53" s="573">
        <f>'POA-4'!R30</f>
        <v>0</v>
      </c>
      <c r="P53" s="573">
        <f>'POA-4'!S30</f>
        <v>0</v>
      </c>
      <c r="Q53" s="573">
        <f>'POA-4'!T30</f>
        <v>0</v>
      </c>
      <c r="R53" s="574">
        <f t="shared" si="7"/>
        <v>0</v>
      </c>
      <c r="S53" s="577"/>
    </row>
    <row r="54" spans="2:19" ht="13.5" hidden="1" thickBot="1" x14ac:dyDescent="0.25">
      <c r="B54" s="2923"/>
      <c r="C54" s="2945"/>
      <c r="D54" s="2960"/>
      <c r="E54" s="576" t="s">
        <v>413</v>
      </c>
      <c r="F54" s="1120"/>
      <c r="G54" s="1120"/>
      <c r="H54" s="1120"/>
      <c r="I54" s="1120"/>
      <c r="J54" s="1120"/>
      <c r="K54" s="1120"/>
      <c r="L54" s="1120"/>
      <c r="M54" s="1120"/>
      <c r="N54" s="1120"/>
      <c r="O54" s="1120"/>
      <c r="P54" s="1120"/>
      <c r="Q54" s="1120"/>
      <c r="R54" s="518">
        <f t="shared" si="7"/>
        <v>0</v>
      </c>
      <c r="S54" s="578">
        <f t="shared" ref="S54" si="24">+IF(ISERROR(R54/D53),0%,R54/D53)</f>
        <v>0</v>
      </c>
    </row>
    <row r="55" spans="2:19" ht="13.5" hidden="1" thickBot="1" x14ac:dyDescent="0.25">
      <c r="B55" s="2923"/>
      <c r="C55" s="2946"/>
      <c r="D55" s="2961"/>
      <c r="E55" s="576" t="s">
        <v>1214</v>
      </c>
      <c r="F55" s="1120"/>
      <c r="G55" s="1120"/>
      <c r="H55" s="1120"/>
      <c r="I55" s="1120"/>
      <c r="J55" s="1120"/>
      <c r="K55" s="1120"/>
      <c r="L55" s="1120"/>
      <c r="M55" s="1120"/>
      <c r="N55" s="1120"/>
      <c r="O55" s="1120"/>
      <c r="P55" s="1120"/>
      <c r="Q55" s="1120"/>
      <c r="R55" s="518">
        <f t="shared" si="7"/>
        <v>0</v>
      </c>
      <c r="S55" s="578">
        <f t="shared" ref="S55" si="25">+IF(ISERROR(R55/D53),0%,R55/D53)</f>
        <v>0</v>
      </c>
    </row>
    <row r="56" spans="2:19" ht="13.5" hidden="1" thickBot="1" x14ac:dyDescent="0.25">
      <c r="B56" s="2923"/>
      <c r="C56" s="2474" t="str">
        <f>'POA-1'!I46</f>
        <v>Mantenimiento</v>
      </c>
      <c r="D56" s="2959">
        <f>'POA-1'!M46</f>
        <v>0</v>
      </c>
      <c r="E56" s="575" t="s">
        <v>412</v>
      </c>
      <c r="F56" s="573">
        <f>'POA-4'!I31</f>
        <v>0</v>
      </c>
      <c r="G56" s="573">
        <f>'POA-4'!J31</f>
        <v>0</v>
      </c>
      <c r="H56" s="573">
        <f>'POA-4'!K31</f>
        <v>0</v>
      </c>
      <c r="I56" s="573">
        <f>'POA-4'!L31</f>
        <v>0</v>
      </c>
      <c r="J56" s="573">
        <f>'POA-4'!M31</f>
        <v>0</v>
      </c>
      <c r="K56" s="573">
        <f>'POA-4'!N31</f>
        <v>0</v>
      </c>
      <c r="L56" s="573">
        <f>'POA-4'!O31</f>
        <v>0</v>
      </c>
      <c r="M56" s="573">
        <f>'POA-4'!P31</f>
        <v>0</v>
      </c>
      <c r="N56" s="573">
        <f>'POA-4'!Q31</f>
        <v>0</v>
      </c>
      <c r="O56" s="573">
        <f>'POA-4'!R31</f>
        <v>0</v>
      </c>
      <c r="P56" s="573">
        <f>'POA-4'!S31</f>
        <v>0</v>
      </c>
      <c r="Q56" s="573">
        <f>'POA-4'!T31</f>
        <v>0</v>
      </c>
      <c r="R56" s="574">
        <f t="shared" si="7"/>
        <v>0</v>
      </c>
      <c r="S56" s="577"/>
    </row>
    <row r="57" spans="2:19" ht="13.5" hidden="1" thickBot="1" x14ac:dyDescent="0.25">
      <c r="B57" s="2923"/>
      <c r="C57" s="2945"/>
      <c r="D57" s="2960"/>
      <c r="E57" s="576" t="s">
        <v>413</v>
      </c>
      <c r="F57" s="1120"/>
      <c r="G57" s="1120"/>
      <c r="H57" s="1120"/>
      <c r="I57" s="1120"/>
      <c r="J57" s="1120"/>
      <c r="K57" s="1120"/>
      <c r="L57" s="1120"/>
      <c r="M57" s="1120"/>
      <c r="N57" s="1120"/>
      <c r="O57" s="1120"/>
      <c r="P57" s="1120"/>
      <c r="Q57" s="1120"/>
      <c r="R57" s="518">
        <f t="shared" si="7"/>
        <v>0</v>
      </c>
      <c r="S57" s="578">
        <f t="shared" ref="S57" si="26">+IF(ISERROR(R57/D56),0%,R57/D56)</f>
        <v>0</v>
      </c>
    </row>
    <row r="58" spans="2:19" ht="13.5" hidden="1" thickBot="1" x14ac:dyDescent="0.25">
      <c r="B58" s="2923"/>
      <c r="C58" s="2946"/>
      <c r="D58" s="2961"/>
      <c r="E58" s="576" t="s">
        <v>1214</v>
      </c>
      <c r="F58" s="1120"/>
      <c r="G58" s="1120"/>
      <c r="H58" s="1120"/>
      <c r="I58" s="1120"/>
      <c r="J58" s="1120"/>
      <c r="K58" s="1120"/>
      <c r="L58" s="1120"/>
      <c r="M58" s="1120"/>
      <c r="N58" s="1120"/>
      <c r="O58" s="1120"/>
      <c r="P58" s="1120"/>
      <c r="Q58" s="1120"/>
      <c r="R58" s="518">
        <f t="shared" si="7"/>
        <v>0</v>
      </c>
      <c r="S58" s="578">
        <f t="shared" ref="S58" si="27">+IF(ISERROR(R58/D56),0%,R58/D56)</f>
        <v>0</v>
      </c>
    </row>
    <row r="59" spans="2:19" ht="0.6" hidden="1" customHeight="1" x14ac:dyDescent="0.2">
      <c r="B59" s="2923"/>
      <c r="C59" s="2474" t="str">
        <f>'POA-1'!I47</f>
        <v>Aislamiento</v>
      </c>
      <c r="D59" s="2959">
        <f>'POA-1'!M47</f>
        <v>0</v>
      </c>
      <c r="E59" s="575" t="s">
        <v>412</v>
      </c>
      <c r="F59" s="573">
        <f>'POA-4'!I32</f>
        <v>0</v>
      </c>
      <c r="G59" s="573">
        <f>'POA-4'!J32</f>
        <v>0</v>
      </c>
      <c r="H59" s="573">
        <f>'POA-4'!K32</f>
        <v>0</v>
      </c>
      <c r="I59" s="573">
        <f>'POA-4'!L32</f>
        <v>0</v>
      </c>
      <c r="J59" s="573">
        <f>'POA-4'!M32</f>
        <v>0</v>
      </c>
      <c r="K59" s="573">
        <f>'POA-4'!N32</f>
        <v>0</v>
      </c>
      <c r="L59" s="573">
        <f>'POA-4'!O32</f>
        <v>0</v>
      </c>
      <c r="M59" s="573">
        <f>'POA-4'!P32</f>
        <v>0</v>
      </c>
      <c r="N59" s="573">
        <f>'POA-4'!Q32</f>
        <v>0</v>
      </c>
      <c r="O59" s="573">
        <f>'POA-4'!R32</f>
        <v>0</v>
      </c>
      <c r="P59" s="573">
        <f>'POA-4'!S32</f>
        <v>0</v>
      </c>
      <c r="Q59" s="573">
        <f>'POA-4'!T32</f>
        <v>0</v>
      </c>
      <c r="R59" s="574">
        <f t="shared" si="7"/>
        <v>0</v>
      </c>
      <c r="S59" s="577"/>
    </row>
    <row r="60" spans="2:19" ht="0.6" hidden="1" customHeight="1" x14ac:dyDescent="0.2">
      <c r="B60" s="2923"/>
      <c r="C60" s="2945"/>
      <c r="D60" s="2960"/>
      <c r="E60" s="576" t="s">
        <v>413</v>
      </c>
      <c r="F60" s="517"/>
      <c r="G60" s="517"/>
      <c r="H60" s="517"/>
      <c r="I60" s="517"/>
      <c r="J60" s="517"/>
      <c r="K60" s="517"/>
      <c r="L60" s="517"/>
      <c r="M60" s="517"/>
      <c r="N60" s="517"/>
      <c r="O60" s="517"/>
      <c r="P60" s="517"/>
      <c r="Q60" s="517"/>
      <c r="R60" s="518">
        <f t="shared" si="7"/>
        <v>0</v>
      </c>
      <c r="S60" s="578">
        <f t="shared" ref="S60" si="28">+IF(ISERROR(R60/D59),0%,R60/D59)</f>
        <v>0</v>
      </c>
    </row>
    <row r="61" spans="2:19" ht="0.6" hidden="1" customHeight="1" x14ac:dyDescent="0.2">
      <c r="B61" s="2923"/>
      <c r="C61" s="2946"/>
      <c r="D61" s="2961"/>
      <c r="E61" s="576" t="s">
        <v>1214</v>
      </c>
      <c r="F61" s="517"/>
      <c r="G61" s="517"/>
      <c r="H61" s="517"/>
      <c r="I61" s="517"/>
      <c r="J61" s="517"/>
      <c r="K61" s="517"/>
      <c r="L61" s="517"/>
      <c r="M61" s="517"/>
      <c r="N61" s="517"/>
      <c r="O61" s="517"/>
      <c r="P61" s="517"/>
      <c r="Q61" s="517"/>
      <c r="R61" s="518">
        <f t="shared" si="7"/>
        <v>0</v>
      </c>
      <c r="S61" s="578">
        <f t="shared" ref="S61" si="29">+IF(ISERROR(R61/D59),0%,R61/D59)</f>
        <v>0</v>
      </c>
    </row>
    <row r="62" spans="2:19" ht="13.5" hidden="1" thickBot="1" x14ac:dyDescent="0.25">
      <c r="B62" s="2923"/>
      <c r="C62" s="2474" t="str">
        <f>'POA-1'!I48</f>
        <v>Divulgación, Capacitación y Seguimiento</v>
      </c>
      <c r="D62" s="2959" t="e">
        <f>'POA-1'!M48</f>
        <v>#REF!</v>
      </c>
      <c r="E62" s="575" t="s">
        <v>412</v>
      </c>
      <c r="F62" s="573">
        <f>'POA-4'!I33</f>
        <v>0</v>
      </c>
      <c r="G62" s="573">
        <f>'POA-4'!J33</f>
        <v>0</v>
      </c>
      <c r="H62" s="573">
        <f>'POA-4'!K33</f>
        <v>0</v>
      </c>
      <c r="I62" s="573">
        <f>'POA-4'!L33</f>
        <v>0</v>
      </c>
      <c r="J62" s="573">
        <f>'POA-4'!M33</f>
        <v>0</v>
      </c>
      <c r="K62" s="573">
        <f>'POA-4'!N33</f>
        <v>0</v>
      </c>
      <c r="L62" s="573">
        <f>'POA-4'!O33</f>
        <v>0</v>
      </c>
      <c r="M62" s="573">
        <f>'POA-4'!P33</f>
        <v>0</v>
      </c>
      <c r="N62" s="573">
        <f>'POA-4'!Q33</f>
        <v>0</v>
      </c>
      <c r="O62" s="573">
        <f>'POA-4'!R33</f>
        <v>0</v>
      </c>
      <c r="P62" s="573">
        <f>'POA-4'!S33</f>
        <v>0</v>
      </c>
      <c r="Q62" s="573">
        <f>'POA-4'!T33</f>
        <v>0</v>
      </c>
      <c r="R62" s="574">
        <f t="shared" si="7"/>
        <v>0</v>
      </c>
      <c r="S62" s="577"/>
    </row>
    <row r="63" spans="2:19" ht="13.5" hidden="1" thickBot="1" x14ac:dyDescent="0.25">
      <c r="B63" s="2923"/>
      <c r="C63" s="2945"/>
      <c r="D63" s="2960"/>
      <c r="E63" s="576" t="s">
        <v>413</v>
      </c>
      <c r="F63" s="1120"/>
      <c r="G63" s="1120"/>
      <c r="H63" s="1120"/>
      <c r="I63" s="1120"/>
      <c r="J63" s="1120"/>
      <c r="K63" s="1120"/>
      <c r="L63" s="1120"/>
      <c r="M63" s="1120"/>
      <c r="N63" s="1120"/>
      <c r="O63" s="1120"/>
      <c r="P63" s="1120"/>
      <c r="Q63" s="1120"/>
      <c r="R63" s="518">
        <f t="shared" si="7"/>
        <v>0</v>
      </c>
      <c r="S63" s="578">
        <f t="shared" ref="S63" si="30">+IF(ISERROR(R63/D62),0%,R63/D62)</f>
        <v>0</v>
      </c>
    </row>
    <row r="64" spans="2:19" ht="13.5" hidden="1" thickBot="1" x14ac:dyDescent="0.25">
      <c r="B64" s="2951"/>
      <c r="C64" s="2946"/>
      <c r="D64" s="2961"/>
      <c r="E64" s="576" t="s">
        <v>1214</v>
      </c>
      <c r="F64" s="1120"/>
      <c r="G64" s="1120"/>
      <c r="H64" s="1120"/>
      <c r="I64" s="1120"/>
      <c r="J64" s="1120"/>
      <c r="K64" s="1120"/>
      <c r="L64" s="1120"/>
      <c r="M64" s="1120"/>
      <c r="N64" s="1120"/>
      <c r="O64" s="1120"/>
      <c r="P64" s="1120"/>
      <c r="Q64" s="1120"/>
      <c r="R64" s="518">
        <f t="shared" si="7"/>
        <v>0</v>
      </c>
      <c r="S64" s="578">
        <f t="shared" ref="S64" si="31">+IF(ISERROR(R64/D62),0%,R64/D62)</f>
        <v>0</v>
      </c>
    </row>
    <row r="65" spans="2:19" ht="13.5" hidden="1" thickBot="1" x14ac:dyDescent="0.25">
      <c r="B65" s="2950" t="str">
        <f>PROYECTO!C55</f>
        <v>Cercas o Barreras Vivas (CV - BV)</v>
      </c>
      <c r="C65" s="2474" t="str">
        <f>'POA-1'!I49</f>
        <v>Aprestamiento del proyecto (Gestión)</v>
      </c>
      <c r="D65" s="2959" t="e">
        <f>'POA-1'!M49</f>
        <v>#REF!</v>
      </c>
      <c r="E65" s="575" t="s">
        <v>412</v>
      </c>
      <c r="F65" s="573">
        <f>'POA-4'!I34</f>
        <v>0</v>
      </c>
      <c r="G65" s="573">
        <f>'POA-4'!J34</f>
        <v>0</v>
      </c>
      <c r="H65" s="573">
        <f>'POA-4'!K34</f>
        <v>0</v>
      </c>
      <c r="I65" s="573">
        <f>'POA-4'!L34</f>
        <v>0</v>
      </c>
      <c r="J65" s="573">
        <f>'POA-4'!M34</f>
        <v>0</v>
      </c>
      <c r="K65" s="573">
        <f>'POA-4'!N34</f>
        <v>0</v>
      </c>
      <c r="L65" s="573">
        <f>'POA-4'!O34</f>
        <v>0</v>
      </c>
      <c r="M65" s="573">
        <f>'POA-4'!P34</f>
        <v>0</v>
      </c>
      <c r="N65" s="573">
        <f>'POA-4'!Q34</f>
        <v>0</v>
      </c>
      <c r="O65" s="573">
        <f>'POA-4'!R34</f>
        <v>0</v>
      </c>
      <c r="P65" s="573">
        <f>'POA-4'!S34</f>
        <v>0</v>
      </c>
      <c r="Q65" s="573">
        <f>'POA-4'!T34</f>
        <v>0</v>
      </c>
      <c r="R65" s="574">
        <f t="shared" si="7"/>
        <v>0</v>
      </c>
      <c r="S65" s="577"/>
    </row>
    <row r="66" spans="2:19" ht="13.5" hidden="1" thickBot="1" x14ac:dyDescent="0.25">
      <c r="B66" s="2923"/>
      <c r="C66" s="2945"/>
      <c r="D66" s="2960"/>
      <c r="E66" s="576" t="s">
        <v>413</v>
      </c>
      <c r="F66" s="1120"/>
      <c r="G66" s="1120"/>
      <c r="H66" s="1120"/>
      <c r="I66" s="1120"/>
      <c r="J66" s="1120"/>
      <c r="K66" s="1120"/>
      <c r="L66" s="1120"/>
      <c r="M66" s="1120"/>
      <c r="N66" s="1120"/>
      <c r="O66" s="1120"/>
      <c r="P66" s="1120"/>
      <c r="Q66" s="1120"/>
      <c r="R66" s="518">
        <f t="shared" si="7"/>
        <v>0</v>
      </c>
      <c r="S66" s="578">
        <f t="shared" ref="S66" si="32">+IF(ISERROR(R66/D65),0%,R66/D65)</f>
        <v>0</v>
      </c>
    </row>
    <row r="67" spans="2:19" ht="13.5" hidden="1" thickBot="1" x14ac:dyDescent="0.25">
      <c r="B67" s="2923"/>
      <c r="C67" s="2946"/>
      <c r="D67" s="2961"/>
      <c r="E67" s="576" t="s">
        <v>1214</v>
      </c>
      <c r="F67" s="1120"/>
      <c r="G67" s="1120"/>
      <c r="H67" s="1120"/>
      <c r="I67" s="1120"/>
      <c r="J67" s="1120"/>
      <c r="K67" s="1120"/>
      <c r="L67" s="1120"/>
      <c r="M67" s="1120"/>
      <c r="N67" s="1120"/>
      <c r="O67" s="1120"/>
      <c r="P67" s="1120"/>
      <c r="Q67" s="1120"/>
      <c r="R67" s="518">
        <f t="shared" si="7"/>
        <v>0</v>
      </c>
      <c r="S67" s="578">
        <f t="shared" ref="S67" si="33">+IF(ISERROR(R67/D65),0%,R67/D65)</f>
        <v>0</v>
      </c>
    </row>
    <row r="68" spans="2:19" ht="13.5" hidden="1" thickBot="1" x14ac:dyDescent="0.25">
      <c r="B68" s="2923"/>
      <c r="C68" s="2474" t="str">
        <f>'POA-1'!I50</f>
        <v>Mantenimiento</v>
      </c>
      <c r="D68" s="2959" t="e">
        <f>'POA-1'!M50</f>
        <v>#REF!</v>
      </c>
      <c r="E68" s="575" t="s">
        <v>412</v>
      </c>
      <c r="F68" s="573">
        <f>'POA-4'!I35</f>
        <v>0</v>
      </c>
      <c r="G68" s="573">
        <f>'POA-4'!J35</f>
        <v>0</v>
      </c>
      <c r="H68" s="573">
        <f>'POA-4'!K35</f>
        <v>0</v>
      </c>
      <c r="I68" s="573">
        <f>'POA-4'!L35</f>
        <v>0</v>
      </c>
      <c r="J68" s="573">
        <f>'POA-4'!M35</f>
        <v>0</v>
      </c>
      <c r="K68" s="573">
        <f>'POA-4'!N35</f>
        <v>0</v>
      </c>
      <c r="L68" s="573">
        <f>'POA-4'!O35</f>
        <v>0</v>
      </c>
      <c r="M68" s="573">
        <f>'POA-4'!P35</f>
        <v>0</v>
      </c>
      <c r="N68" s="573">
        <f>'POA-4'!Q35</f>
        <v>0</v>
      </c>
      <c r="O68" s="573">
        <f>'POA-4'!R35</f>
        <v>0</v>
      </c>
      <c r="P68" s="573">
        <f>'POA-4'!S35</f>
        <v>0</v>
      </c>
      <c r="Q68" s="573">
        <f>'POA-4'!T35</f>
        <v>0</v>
      </c>
      <c r="R68" s="574">
        <f t="shared" si="7"/>
        <v>0</v>
      </c>
      <c r="S68" s="577"/>
    </row>
    <row r="69" spans="2:19" ht="13.5" hidden="1" thickBot="1" x14ac:dyDescent="0.25">
      <c r="B69" s="2923"/>
      <c r="C69" s="2945"/>
      <c r="D69" s="2960"/>
      <c r="E69" s="576" t="s">
        <v>413</v>
      </c>
      <c r="F69" s="1120"/>
      <c r="G69" s="1120"/>
      <c r="H69" s="1120"/>
      <c r="I69" s="1120"/>
      <c r="J69" s="1120"/>
      <c r="K69" s="1120"/>
      <c r="L69" s="1120"/>
      <c r="M69" s="1120"/>
      <c r="N69" s="1120"/>
      <c r="O69" s="1120"/>
      <c r="P69" s="1120"/>
      <c r="Q69" s="1120"/>
      <c r="R69" s="518">
        <f t="shared" si="7"/>
        <v>0</v>
      </c>
      <c r="S69" s="578">
        <f t="shared" ref="S69" si="34">+IF(ISERROR(R69/D68),0%,R69/D68)</f>
        <v>0</v>
      </c>
    </row>
    <row r="70" spans="2:19" ht="13.5" hidden="1" thickBot="1" x14ac:dyDescent="0.25">
      <c r="B70" s="2923"/>
      <c r="C70" s="2946"/>
      <c r="D70" s="2961"/>
      <c r="E70" s="576" t="s">
        <v>1214</v>
      </c>
      <c r="F70" s="1120"/>
      <c r="G70" s="1120"/>
      <c r="H70" s="1120"/>
      <c r="I70" s="1120"/>
      <c r="J70" s="1120"/>
      <c r="K70" s="1120"/>
      <c r="L70" s="1120"/>
      <c r="M70" s="1120"/>
      <c r="N70" s="1120"/>
      <c r="O70" s="1120"/>
      <c r="P70" s="1120"/>
      <c r="Q70" s="1120"/>
      <c r="R70" s="518">
        <f t="shared" si="7"/>
        <v>0</v>
      </c>
      <c r="S70" s="578">
        <f t="shared" ref="S70" si="35">+IF(ISERROR(R70/D68),0%,R70/D68)</f>
        <v>0</v>
      </c>
    </row>
    <row r="71" spans="2:19" ht="13.5" hidden="1" thickBot="1" x14ac:dyDescent="0.25">
      <c r="B71" s="2923"/>
      <c r="C71" s="2474" t="str">
        <f>'POA-1'!I51</f>
        <v>Divulgación, Capacitación y Seguimiento</v>
      </c>
      <c r="D71" s="2959" t="e">
        <f>'POA-1'!M51</f>
        <v>#REF!</v>
      </c>
      <c r="E71" s="575" t="s">
        <v>412</v>
      </c>
      <c r="F71" s="573">
        <f>'POA-4'!I36</f>
        <v>0</v>
      </c>
      <c r="G71" s="573">
        <f>'POA-4'!J36</f>
        <v>0</v>
      </c>
      <c r="H71" s="573">
        <f>'POA-4'!K36</f>
        <v>0</v>
      </c>
      <c r="I71" s="573">
        <f>'POA-4'!L36</f>
        <v>0</v>
      </c>
      <c r="J71" s="573">
        <f>'POA-4'!M36</f>
        <v>0</v>
      </c>
      <c r="K71" s="573">
        <f>'POA-4'!N36</f>
        <v>0</v>
      </c>
      <c r="L71" s="573">
        <f>'POA-4'!O36</f>
        <v>0</v>
      </c>
      <c r="M71" s="573">
        <f>'POA-4'!P36</f>
        <v>0</v>
      </c>
      <c r="N71" s="573">
        <f>'POA-4'!Q36</f>
        <v>0</v>
      </c>
      <c r="O71" s="573">
        <f>'POA-4'!R36</f>
        <v>0</v>
      </c>
      <c r="P71" s="573">
        <f>'POA-4'!S36</f>
        <v>0</v>
      </c>
      <c r="Q71" s="573">
        <f>'POA-4'!T36</f>
        <v>0</v>
      </c>
      <c r="R71" s="574">
        <f t="shared" si="7"/>
        <v>0</v>
      </c>
      <c r="S71" s="577"/>
    </row>
    <row r="72" spans="2:19" ht="13.5" hidden="1" thickBot="1" x14ac:dyDescent="0.25">
      <c r="B72" s="2923"/>
      <c r="C72" s="2945"/>
      <c r="D72" s="2960"/>
      <c r="E72" s="576" t="s">
        <v>413</v>
      </c>
      <c r="F72" s="1120"/>
      <c r="G72" s="1120"/>
      <c r="H72" s="1120"/>
      <c r="I72" s="1120"/>
      <c r="J72" s="1120"/>
      <c r="K72" s="1120"/>
      <c r="L72" s="1120"/>
      <c r="M72" s="1120"/>
      <c r="N72" s="1120"/>
      <c r="O72" s="1120"/>
      <c r="P72" s="1120"/>
      <c r="Q72" s="1120"/>
      <c r="R72" s="518">
        <f t="shared" si="7"/>
        <v>0</v>
      </c>
      <c r="S72" s="578">
        <f t="shared" ref="S72" si="36">+IF(ISERROR(R72/D71),0%,R72/D71)</f>
        <v>0</v>
      </c>
    </row>
    <row r="73" spans="2:19" ht="13.5" hidden="1" thickBot="1" x14ac:dyDescent="0.25">
      <c r="B73" s="2951"/>
      <c r="C73" s="2946"/>
      <c r="D73" s="2961"/>
      <c r="E73" s="576" t="s">
        <v>1214</v>
      </c>
      <c r="F73" s="1120"/>
      <c r="G73" s="1120"/>
      <c r="H73" s="1120"/>
      <c r="I73" s="1120"/>
      <c r="J73" s="1120"/>
      <c r="K73" s="1120"/>
      <c r="L73" s="1120"/>
      <c r="M73" s="1120"/>
      <c r="N73" s="1120"/>
      <c r="O73" s="1120"/>
      <c r="P73" s="1120"/>
      <c r="Q73" s="1120"/>
      <c r="R73" s="518">
        <f t="shared" si="7"/>
        <v>0</v>
      </c>
      <c r="S73" s="578">
        <f t="shared" ref="S73" si="37">+IF(ISERROR(R73/D71),0%,R73/D71)</f>
        <v>0</v>
      </c>
    </row>
    <row r="74" spans="2:19" ht="13.5" hidden="1" thickBot="1" x14ac:dyDescent="0.25">
      <c r="B74" s="2950" t="str">
        <f>PROYECTO!C56</f>
        <v>Enriquecimientos vegetales</v>
      </c>
      <c r="C74" s="2474" t="str">
        <f>'POA-1'!I52</f>
        <v>Aprestamiento del proyecto (Gestión)</v>
      </c>
      <c r="D74" s="2964" t="e">
        <f>'POA-1'!M52</f>
        <v>#REF!</v>
      </c>
      <c r="E74" s="575" t="s">
        <v>412</v>
      </c>
      <c r="F74" s="573">
        <f>'POA-4'!I37</f>
        <v>0</v>
      </c>
      <c r="G74" s="573">
        <f>'POA-4'!J37</f>
        <v>0</v>
      </c>
      <c r="H74" s="573">
        <f>'POA-4'!K37</f>
        <v>0</v>
      </c>
      <c r="I74" s="573">
        <f>'POA-4'!L37</f>
        <v>0</v>
      </c>
      <c r="J74" s="573">
        <f>'POA-4'!M37</f>
        <v>0</v>
      </c>
      <c r="K74" s="573">
        <f>'POA-4'!N37</f>
        <v>0</v>
      </c>
      <c r="L74" s="573">
        <f>'POA-4'!O37</f>
        <v>0</v>
      </c>
      <c r="M74" s="573">
        <f>'POA-4'!P37</f>
        <v>0</v>
      </c>
      <c r="N74" s="573">
        <f>'POA-4'!Q37</f>
        <v>0</v>
      </c>
      <c r="O74" s="573">
        <f>'POA-4'!R37</f>
        <v>0</v>
      </c>
      <c r="P74" s="573">
        <f>'POA-4'!S37</f>
        <v>0</v>
      </c>
      <c r="Q74" s="573">
        <f>'POA-4'!T37</f>
        <v>0</v>
      </c>
      <c r="R74" s="574">
        <f t="shared" si="7"/>
        <v>0</v>
      </c>
      <c r="S74" s="577"/>
    </row>
    <row r="75" spans="2:19" ht="13.5" hidden="1" thickBot="1" x14ac:dyDescent="0.25">
      <c r="B75" s="2923"/>
      <c r="C75" s="2945"/>
      <c r="D75" s="2965"/>
      <c r="E75" s="576" t="s">
        <v>413</v>
      </c>
      <c r="F75" s="1120"/>
      <c r="G75" s="1120"/>
      <c r="H75" s="1120"/>
      <c r="I75" s="1120"/>
      <c r="J75" s="1120"/>
      <c r="K75" s="1120"/>
      <c r="L75" s="1120"/>
      <c r="M75" s="1120"/>
      <c r="N75" s="1120"/>
      <c r="O75" s="1120"/>
      <c r="P75" s="1120"/>
      <c r="Q75" s="1120"/>
      <c r="R75" s="518">
        <f t="shared" si="7"/>
        <v>0</v>
      </c>
      <c r="S75" s="578">
        <f t="shared" ref="S75" si="38">+IF(ISERROR(R75/D74),0%,R75/D74)</f>
        <v>0</v>
      </c>
    </row>
    <row r="76" spans="2:19" ht="13.5" hidden="1" thickBot="1" x14ac:dyDescent="0.25">
      <c r="B76" s="2923"/>
      <c r="C76" s="2946"/>
      <c r="D76" s="2966"/>
      <c r="E76" s="576" t="s">
        <v>1214</v>
      </c>
      <c r="F76" s="1120"/>
      <c r="G76" s="1120"/>
      <c r="H76" s="1120"/>
      <c r="I76" s="1120"/>
      <c r="J76" s="1120"/>
      <c r="K76" s="1120"/>
      <c r="L76" s="1120"/>
      <c r="M76" s="1120"/>
      <c r="N76" s="1120"/>
      <c r="O76" s="1120"/>
      <c r="P76" s="1120"/>
      <c r="Q76" s="1120"/>
      <c r="R76" s="518">
        <f t="shared" si="7"/>
        <v>0</v>
      </c>
      <c r="S76" s="578">
        <f t="shared" ref="S76" si="39">+IF(ISERROR(R76/D74),0%,R76/D74)</f>
        <v>0</v>
      </c>
    </row>
    <row r="77" spans="2:19" ht="13.5" hidden="1" thickBot="1" x14ac:dyDescent="0.25">
      <c r="B77" s="2923"/>
      <c r="C77" s="2474" t="str">
        <f>'POA-1'!I53</f>
        <v>Mantenimiento</v>
      </c>
      <c r="D77" s="2964" t="e">
        <f>'POA-1'!M53</f>
        <v>#REF!</v>
      </c>
      <c r="E77" s="575" t="s">
        <v>412</v>
      </c>
      <c r="F77" s="573">
        <f>'POA-4'!I38</f>
        <v>0</v>
      </c>
      <c r="G77" s="573">
        <f>'POA-4'!J38</f>
        <v>0</v>
      </c>
      <c r="H77" s="573">
        <f>'POA-4'!K38</f>
        <v>0</v>
      </c>
      <c r="I77" s="573">
        <f>'POA-4'!L38</f>
        <v>0</v>
      </c>
      <c r="J77" s="573">
        <f>'POA-4'!M38</f>
        <v>0</v>
      </c>
      <c r="K77" s="573">
        <f>'POA-4'!N38</f>
        <v>0</v>
      </c>
      <c r="L77" s="573">
        <f>'POA-4'!O38</f>
        <v>0</v>
      </c>
      <c r="M77" s="573">
        <f>'POA-4'!P38</f>
        <v>0</v>
      </c>
      <c r="N77" s="573">
        <f>'POA-4'!Q38</f>
        <v>0</v>
      </c>
      <c r="O77" s="573">
        <f>'POA-4'!R38</f>
        <v>0</v>
      </c>
      <c r="P77" s="573">
        <f>'POA-4'!S38</f>
        <v>0</v>
      </c>
      <c r="Q77" s="573">
        <f>'POA-4'!T38</f>
        <v>0</v>
      </c>
      <c r="R77" s="574">
        <f t="shared" si="7"/>
        <v>0</v>
      </c>
      <c r="S77" s="577"/>
    </row>
    <row r="78" spans="2:19" ht="13.5" hidden="1" thickBot="1" x14ac:dyDescent="0.25">
      <c r="B78" s="2923"/>
      <c r="C78" s="2945"/>
      <c r="D78" s="2965"/>
      <c r="E78" s="576" t="s">
        <v>413</v>
      </c>
      <c r="F78" s="1120"/>
      <c r="G78" s="1120"/>
      <c r="H78" s="1120"/>
      <c r="I78" s="1120"/>
      <c r="J78" s="1120"/>
      <c r="K78" s="1120"/>
      <c r="L78" s="1120"/>
      <c r="M78" s="1120"/>
      <c r="N78" s="1120"/>
      <c r="O78" s="1120"/>
      <c r="P78" s="1120"/>
      <c r="Q78" s="1120"/>
      <c r="R78" s="518">
        <f t="shared" si="7"/>
        <v>0</v>
      </c>
      <c r="S78" s="578">
        <f t="shared" ref="S78" si="40">+IF(ISERROR(R78/D77),0%,R78/D77)</f>
        <v>0</v>
      </c>
    </row>
    <row r="79" spans="2:19" ht="13.5" hidden="1" thickBot="1" x14ac:dyDescent="0.25">
      <c r="B79" s="2923"/>
      <c r="C79" s="2946"/>
      <c r="D79" s="2966"/>
      <c r="E79" s="576" t="s">
        <v>1214</v>
      </c>
      <c r="F79" s="1120"/>
      <c r="G79" s="1120"/>
      <c r="H79" s="1120"/>
      <c r="I79" s="1120"/>
      <c r="J79" s="1120"/>
      <c r="K79" s="1120"/>
      <c r="L79" s="1120"/>
      <c r="M79" s="1120"/>
      <c r="N79" s="1120"/>
      <c r="O79" s="1120"/>
      <c r="P79" s="1120"/>
      <c r="Q79" s="1120"/>
      <c r="R79" s="518">
        <f t="shared" si="7"/>
        <v>0</v>
      </c>
      <c r="S79" s="578">
        <f t="shared" ref="S79" si="41">+IF(ISERROR(R79/D77),0%,R79/D77)</f>
        <v>0</v>
      </c>
    </row>
    <row r="80" spans="2:19" ht="0.6" hidden="1" customHeight="1" x14ac:dyDescent="0.2">
      <c r="B80" s="2923"/>
      <c r="C80" s="2474" t="str">
        <f>'POA-1'!I54</f>
        <v>Aislamiento</v>
      </c>
      <c r="D80" s="2964">
        <f>'POA-1'!M54</f>
        <v>0</v>
      </c>
      <c r="E80" s="575" t="s">
        <v>412</v>
      </c>
      <c r="F80" s="573">
        <f>'POA-4'!I39</f>
        <v>0</v>
      </c>
      <c r="G80" s="573">
        <f>'POA-4'!J39</f>
        <v>0</v>
      </c>
      <c r="H80" s="573">
        <f>'POA-4'!K39</f>
        <v>0</v>
      </c>
      <c r="I80" s="573">
        <f>'POA-4'!L39</f>
        <v>0</v>
      </c>
      <c r="J80" s="573">
        <f>'POA-4'!M39</f>
        <v>0</v>
      </c>
      <c r="K80" s="573">
        <f>'POA-4'!N39</f>
        <v>0</v>
      </c>
      <c r="L80" s="573">
        <f>'POA-4'!O39</f>
        <v>0</v>
      </c>
      <c r="M80" s="573">
        <f>'POA-4'!P39</f>
        <v>0</v>
      </c>
      <c r="N80" s="573">
        <f>'POA-4'!Q39</f>
        <v>0</v>
      </c>
      <c r="O80" s="573">
        <f>'POA-4'!R39</f>
        <v>0</v>
      </c>
      <c r="P80" s="573">
        <f>'POA-4'!S39</f>
        <v>0</v>
      </c>
      <c r="Q80" s="573">
        <f>'POA-4'!T39</f>
        <v>0</v>
      </c>
      <c r="R80" s="574">
        <f t="shared" si="7"/>
        <v>0</v>
      </c>
      <c r="S80" s="577"/>
    </row>
    <row r="81" spans="2:19" ht="0.6" hidden="1" customHeight="1" x14ac:dyDescent="0.2">
      <c r="B81" s="2923"/>
      <c r="C81" s="2945"/>
      <c r="D81" s="2965"/>
      <c r="E81" s="576" t="s">
        <v>413</v>
      </c>
      <c r="F81" s="517"/>
      <c r="G81" s="517"/>
      <c r="H81" s="517"/>
      <c r="I81" s="517"/>
      <c r="J81" s="517"/>
      <c r="K81" s="517"/>
      <c r="L81" s="517"/>
      <c r="M81" s="517"/>
      <c r="N81" s="517"/>
      <c r="O81" s="517"/>
      <c r="P81" s="517"/>
      <c r="Q81" s="517"/>
      <c r="R81" s="518">
        <f t="shared" si="7"/>
        <v>0</v>
      </c>
      <c r="S81" s="578">
        <f t="shared" ref="S81" si="42">+IF(ISERROR(R81/D80),0%,R81/D80)</f>
        <v>0</v>
      </c>
    </row>
    <row r="82" spans="2:19" ht="0.6" hidden="1" customHeight="1" x14ac:dyDescent="0.2">
      <c r="B82" s="2923"/>
      <c r="C82" s="2946"/>
      <c r="D82" s="2966"/>
      <c r="E82" s="576" t="s">
        <v>1214</v>
      </c>
      <c r="F82" s="517"/>
      <c r="G82" s="517"/>
      <c r="H82" s="517"/>
      <c r="I82" s="517"/>
      <c r="J82" s="517"/>
      <c r="K82" s="517"/>
      <c r="L82" s="517"/>
      <c r="M82" s="517"/>
      <c r="N82" s="517"/>
      <c r="O82" s="517"/>
      <c r="P82" s="517"/>
      <c r="Q82" s="517"/>
      <c r="R82" s="518">
        <f t="shared" si="7"/>
        <v>0</v>
      </c>
      <c r="S82" s="578">
        <f t="shared" ref="S82" si="43">+IF(ISERROR(R82/D80),0%,R82/D80)</f>
        <v>0</v>
      </c>
    </row>
    <row r="83" spans="2:19" ht="13.5" hidden="1" thickBot="1" x14ac:dyDescent="0.25">
      <c r="B83" s="2923"/>
      <c r="C83" s="2474" t="str">
        <f>'POA-1'!I55</f>
        <v>Divulgación, Capacitación y Seguimiento</v>
      </c>
      <c r="D83" s="2964" t="e">
        <f>'POA-1'!M55</f>
        <v>#REF!</v>
      </c>
      <c r="E83" s="575" t="s">
        <v>412</v>
      </c>
      <c r="F83" s="573">
        <f>'POA-4'!I40</f>
        <v>0</v>
      </c>
      <c r="G83" s="573">
        <f>'POA-4'!J40</f>
        <v>0</v>
      </c>
      <c r="H83" s="573">
        <f>'POA-4'!K40</f>
        <v>0</v>
      </c>
      <c r="I83" s="573">
        <f>'POA-4'!L40</f>
        <v>0</v>
      </c>
      <c r="J83" s="573">
        <f>'POA-4'!M40</f>
        <v>0</v>
      </c>
      <c r="K83" s="573">
        <f>'POA-4'!N40</f>
        <v>0</v>
      </c>
      <c r="L83" s="573">
        <f>'POA-4'!O40</f>
        <v>0</v>
      </c>
      <c r="M83" s="573">
        <f>'POA-4'!P40</f>
        <v>0</v>
      </c>
      <c r="N83" s="573">
        <f>'POA-4'!Q40</f>
        <v>0</v>
      </c>
      <c r="O83" s="573">
        <f>'POA-4'!R40</f>
        <v>0</v>
      </c>
      <c r="P83" s="573">
        <f>'POA-4'!S40</f>
        <v>0</v>
      </c>
      <c r="Q83" s="573">
        <f>'POA-4'!T40</f>
        <v>0</v>
      </c>
      <c r="R83" s="574">
        <f t="shared" si="7"/>
        <v>0</v>
      </c>
      <c r="S83" s="577"/>
    </row>
    <row r="84" spans="2:19" ht="13.5" hidden="1" thickBot="1" x14ac:dyDescent="0.25">
      <c r="B84" s="2923"/>
      <c r="C84" s="2945"/>
      <c r="D84" s="2965"/>
      <c r="E84" s="576" t="s">
        <v>413</v>
      </c>
      <c r="F84" s="1120"/>
      <c r="G84" s="1120"/>
      <c r="H84" s="1120"/>
      <c r="I84" s="1120"/>
      <c r="J84" s="1120"/>
      <c r="K84" s="1120"/>
      <c r="L84" s="1120"/>
      <c r="M84" s="1120"/>
      <c r="N84" s="1120"/>
      <c r="O84" s="1120"/>
      <c r="P84" s="1120"/>
      <c r="Q84" s="1120"/>
      <c r="R84" s="518">
        <f t="shared" si="7"/>
        <v>0</v>
      </c>
      <c r="S84" s="578">
        <f t="shared" ref="S84" si="44">+IF(ISERROR(R84/D83),0%,R84/D83)</f>
        <v>0</v>
      </c>
    </row>
    <row r="85" spans="2:19" ht="13.5" hidden="1" thickBot="1" x14ac:dyDescent="0.25">
      <c r="B85" s="2951"/>
      <c r="C85" s="2946"/>
      <c r="D85" s="2966"/>
      <c r="E85" s="576" t="s">
        <v>1214</v>
      </c>
      <c r="F85" s="1120"/>
      <c r="G85" s="1120"/>
      <c r="H85" s="1120"/>
      <c r="I85" s="1120"/>
      <c r="J85" s="1120"/>
      <c r="K85" s="1120"/>
      <c r="L85" s="1120"/>
      <c r="M85" s="1120"/>
      <c r="N85" s="1120"/>
      <c r="O85" s="1120"/>
      <c r="P85" s="1120"/>
      <c r="Q85" s="1120"/>
      <c r="R85" s="518">
        <f t="shared" si="7"/>
        <v>0</v>
      </c>
      <c r="S85" s="578">
        <f t="shared" ref="S85" si="45">+IF(ISERROR(R85/D83),0%,R85/D83)</f>
        <v>0</v>
      </c>
    </row>
    <row r="86" spans="2:19" ht="13.5" hidden="1" thickBot="1" x14ac:dyDescent="0.25">
      <c r="B86" s="2950" t="str">
        <f>PROYECTO!C57</f>
        <v>Conservación de Bosque Natural - Aislamiento</v>
      </c>
      <c r="C86" s="2474" t="str">
        <f>'POA-1'!I56</f>
        <v>Aprestamiento del proyecto (Gestión)</v>
      </c>
      <c r="D86" s="2964" t="e">
        <f>'POA-1'!M56</f>
        <v>#REF!</v>
      </c>
      <c r="E86" s="575" t="s">
        <v>412</v>
      </c>
      <c r="F86" s="573">
        <f>'POA-4'!I41</f>
        <v>0</v>
      </c>
      <c r="G86" s="573">
        <f>'POA-4'!J41</f>
        <v>0</v>
      </c>
      <c r="H86" s="573">
        <f>'POA-4'!K41</f>
        <v>0</v>
      </c>
      <c r="I86" s="573">
        <f>'POA-4'!L41</f>
        <v>0</v>
      </c>
      <c r="J86" s="573">
        <f>'POA-4'!M41</f>
        <v>0</v>
      </c>
      <c r="K86" s="573">
        <f>'POA-4'!N41</f>
        <v>0</v>
      </c>
      <c r="L86" s="573">
        <f>'POA-4'!O41</f>
        <v>0</v>
      </c>
      <c r="M86" s="573">
        <f>'POA-4'!P41</f>
        <v>0</v>
      </c>
      <c r="N86" s="573">
        <f>'POA-4'!Q41</f>
        <v>0</v>
      </c>
      <c r="O86" s="573">
        <f>'POA-4'!R41</f>
        <v>0</v>
      </c>
      <c r="P86" s="573">
        <f>'POA-4'!S41</f>
        <v>0</v>
      </c>
      <c r="Q86" s="573">
        <f>'POA-4'!AG41</f>
        <v>0</v>
      </c>
      <c r="R86" s="574">
        <f t="shared" si="7"/>
        <v>0</v>
      </c>
      <c r="S86" s="577"/>
    </row>
    <row r="87" spans="2:19" ht="13.5" hidden="1" thickBot="1" x14ac:dyDescent="0.25">
      <c r="B87" s="2923"/>
      <c r="C87" s="2945"/>
      <c r="D87" s="2965"/>
      <c r="E87" s="576" t="s">
        <v>413</v>
      </c>
      <c r="F87" s="517"/>
      <c r="G87" s="517"/>
      <c r="H87" s="517"/>
      <c r="I87" s="517"/>
      <c r="J87" s="517"/>
      <c r="K87" s="517"/>
      <c r="L87" s="517"/>
      <c r="M87" s="517"/>
      <c r="N87" s="517"/>
      <c r="O87" s="517"/>
      <c r="P87" s="517"/>
      <c r="Q87" s="517"/>
      <c r="R87" s="518">
        <f t="shared" si="7"/>
        <v>0</v>
      </c>
      <c r="S87" s="578">
        <f t="shared" ref="S87" si="46">+IF(ISERROR(R87/D86),0%,R87/D86)</f>
        <v>0</v>
      </c>
    </row>
    <row r="88" spans="2:19" ht="13.5" hidden="1" thickBot="1" x14ac:dyDescent="0.25">
      <c r="B88" s="2923"/>
      <c r="C88" s="2946"/>
      <c r="D88" s="2966"/>
      <c r="E88" s="576" t="s">
        <v>1214</v>
      </c>
      <c r="F88" s="517"/>
      <c r="G88" s="517"/>
      <c r="H88" s="517"/>
      <c r="I88" s="517"/>
      <c r="J88" s="517"/>
      <c r="K88" s="517"/>
      <c r="L88" s="517"/>
      <c r="M88" s="517"/>
      <c r="N88" s="517"/>
      <c r="O88" s="517"/>
      <c r="P88" s="517"/>
      <c r="Q88" s="517"/>
      <c r="R88" s="518">
        <f t="shared" si="7"/>
        <v>0</v>
      </c>
      <c r="S88" s="578">
        <f t="shared" ref="S88" si="47">+IF(ISERROR(R88/D86),0%,R88/D86)</f>
        <v>0</v>
      </c>
    </row>
    <row r="89" spans="2:19" ht="13.5" hidden="1" thickBot="1" x14ac:dyDescent="0.25">
      <c r="B89" s="2923"/>
      <c r="C89" s="2474" t="str">
        <f>'POA-1'!I57</f>
        <v>Establecimiento</v>
      </c>
      <c r="D89" s="2964">
        <f>'POA-1'!M57</f>
        <v>0</v>
      </c>
      <c r="E89" s="575" t="s">
        <v>412</v>
      </c>
      <c r="F89" s="573">
        <f>'POA-4'!I42</f>
        <v>0</v>
      </c>
      <c r="G89" s="573">
        <f>'POA-4'!J42</f>
        <v>0</v>
      </c>
      <c r="H89" s="573">
        <f>'POA-4'!K42</f>
        <v>0</v>
      </c>
      <c r="I89" s="573">
        <f>'POA-4'!L42</f>
        <v>0</v>
      </c>
      <c r="J89" s="573">
        <f>'POA-4'!M42</f>
        <v>0</v>
      </c>
      <c r="K89" s="573">
        <f>'POA-4'!N42</f>
        <v>0</v>
      </c>
      <c r="L89" s="573">
        <f>'POA-4'!O42</f>
        <v>0</v>
      </c>
      <c r="M89" s="573">
        <f>'POA-4'!P42</f>
        <v>0</v>
      </c>
      <c r="N89" s="573">
        <f>'POA-4'!Q42</f>
        <v>0</v>
      </c>
      <c r="O89" s="573">
        <f>'POA-4'!R42</f>
        <v>0</v>
      </c>
      <c r="P89" s="573">
        <f>'POA-4'!S42</f>
        <v>0</v>
      </c>
      <c r="Q89" s="573">
        <f>'POA-4'!AG42</f>
        <v>0</v>
      </c>
      <c r="R89" s="574">
        <f t="shared" si="7"/>
        <v>0</v>
      </c>
      <c r="S89" s="577"/>
    </row>
    <row r="90" spans="2:19" ht="13.5" hidden="1" thickBot="1" x14ac:dyDescent="0.25">
      <c r="B90" s="2923"/>
      <c r="C90" s="2945"/>
      <c r="D90" s="2965"/>
      <c r="E90" s="576" t="s">
        <v>413</v>
      </c>
      <c r="F90" s="517"/>
      <c r="G90" s="517"/>
      <c r="H90" s="517"/>
      <c r="I90" s="517"/>
      <c r="J90" s="517"/>
      <c r="K90" s="517"/>
      <c r="L90" s="517"/>
      <c r="M90" s="517"/>
      <c r="N90" s="517"/>
      <c r="O90" s="517"/>
      <c r="P90" s="517"/>
      <c r="Q90" s="517"/>
      <c r="R90" s="518">
        <f t="shared" si="7"/>
        <v>0</v>
      </c>
      <c r="S90" s="578">
        <f t="shared" ref="S90" si="48">+IF(ISERROR(R90/D89),0%,R90/D89)</f>
        <v>0</v>
      </c>
    </row>
    <row r="91" spans="2:19" ht="13.5" hidden="1" thickBot="1" x14ac:dyDescent="0.25">
      <c r="B91" s="2923"/>
      <c r="C91" s="2946"/>
      <c r="D91" s="2966"/>
      <c r="E91" s="576" t="s">
        <v>1214</v>
      </c>
      <c r="F91" s="517"/>
      <c r="G91" s="517"/>
      <c r="H91" s="517"/>
      <c r="I91" s="517"/>
      <c r="J91" s="517"/>
      <c r="K91" s="517"/>
      <c r="L91" s="517"/>
      <c r="M91" s="517"/>
      <c r="N91" s="517"/>
      <c r="O91" s="517"/>
      <c r="P91" s="517"/>
      <c r="Q91" s="517"/>
      <c r="R91" s="518">
        <f t="shared" si="7"/>
        <v>0</v>
      </c>
      <c r="S91" s="578">
        <f t="shared" ref="S91" si="49">+IF(ISERROR(R91/D89),0%,R91/D89)</f>
        <v>0</v>
      </c>
    </row>
    <row r="92" spans="2:19" ht="13.5" hidden="1" thickBot="1" x14ac:dyDescent="0.25">
      <c r="B92" s="2923"/>
      <c r="C92" s="2474" t="str">
        <f>'POA-1'!I58</f>
        <v>Divulgación, Capacitación y Seguimiento</v>
      </c>
      <c r="D92" s="2964">
        <f>'POA-1'!M58</f>
        <v>0</v>
      </c>
      <c r="E92" s="575" t="s">
        <v>412</v>
      </c>
      <c r="F92" s="573">
        <f>'POA-4'!I43</f>
        <v>0</v>
      </c>
      <c r="G92" s="573">
        <f>'POA-4'!J43</f>
        <v>0</v>
      </c>
      <c r="H92" s="573">
        <f>'POA-4'!K43</f>
        <v>0</v>
      </c>
      <c r="I92" s="573">
        <f>'POA-4'!L43</f>
        <v>0</v>
      </c>
      <c r="J92" s="573">
        <f>'POA-4'!M43</f>
        <v>0</v>
      </c>
      <c r="K92" s="573">
        <f>'POA-4'!N43</f>
        <v>0</v>
      </c>
      <c r="L92" s="573">
        <f>'POA-4'!O43</f>
        <v>0</v>
      </c>
      <c r="M92" s="573">
        <f>'POA-4'!P43</f>
        <v>0</v>
      </c>
      <c r="N92" s="573">
        <f>'POA-4'!Q43</f>
        <v>0</v>
      </c>
      <c r="O92" s="573">
        <f>'POA-4'!R43</f>
        <v>0</v>
      </c>
      <c r="P92" s="573">
        <f>'POA-4'!S43</f>
        <v>0</v>
      </c>
      <c r="Q92" s="573">
        <f>'POA-4'!AG43</f>
        <v>0</v>
      </c>
      <c r="R92" s="574">
        <f t="shared" si="7"/>
        <v>0</v>
      </c>
      <c r="S92" s="577"/>
    </row>
    <row r="93" spans="2:19" ht="13.5" hidden="1" thickBot="1" x14ac:dyDescent="0.25">
      <c r="B93" s="2923"/>
      <c r="C93" s="2945"/>
      <c r="D93" s="2965"/>
      <c r="E93" s="576" t="s">
        <v>413</v>
      </c>
      <c r="F93" s="517"/>
      <c r="G93" s="517"/>
      <c r="H93" s="517"/>
      <c r="I93" s="517"/>
      <c r="J93" s="517"/>
      <c r="K93" s="517"/>
      <c r="L93" s="517"/>
      <c r="M93" s="517"/>
      <c r="N93" s="517"/>
      <c r="O93" s="517"/>
      <c r="P93" s="517"/>
      <c r="Q93" s="517"/>
      <c r="R93" s="518">
        <f t="shared" si="7"/>
        <v>0</v>
      </c>
      <c r="S93" s="578">
        <f t="shared" ref="S93" si="50">+IF(ISERROR(R93/D92),0%,R93/D92)</f>
        <v>0</v>
      </c>
    </row>
    <row r="94" spans="2:19" ht="13.5" hidden="1" thickBot="1" x14ac:dyDescent="0.25">
      <c r="B94" s="2923"/>
      <c r="C94" s="2945"/>
      <c r="D94" s="2965"/>
      <c r="E94" s="579" t="s">
        <v>1214</v>
      </c>
      <c r="F94" s="580"/>
      <c r="G94" s="580"/>
      <c r="H94" s="580"/>
      <c r="I94" s="580"/>
      <c r="J94" s="580"/>
      <c r="K94" s="580"/>
      <c r="L94" s="580"/>
      <c r="M94" s="580"/>
      <c r="N94" s="580"/>
      <c r="O94" s="580"/>
      <c r="P94" s="580"/>
      <c r="Q94" s="580"/>
      <c r="R94" s="581">
        <f t="shared" ref="R94:R97" si="51">SUM(F94:Q94)</f>
        <v>0</v>
      </c>
      <c r="S94" s="582">
        <f t="shared" ref="S94" si="52">+IF(ISERROR(R94/D92),0%,R94/D92)</f>
        <v>0</v>
      </c>
    </row>
    <row r="95" spans="2:19" s="402" customFormat="1" x14ac:dyDescent="0.2">
      <c r="B95" s="2967" t="s">
        <v>1192</v>
      </c>
      <c r="C95" s="2968"/>
      <c r="D95" s="2973" t="e">
        <f>SUM(D17:D94)</f>
        <v>#REF!</v>
      </c>
      <c r="E95" s="1416" t="s">
        <v>412</v>
      </c>
      <c r="F95" s="1417">
        <f>F92+F89+F86+F83+F80+F77+F74+F71+F68+F65+F62+F59+F56+F53+F50+F47+F44+F41+F38+F35+F32+F29+F26+F23+F20+F17</f>
        <v>290890032</v>
      </c>
      <c r="G95" s="1417">
        <f t="shared" ref="G95:Q95" si="53">G92+G89+G86+G83+G80+G77+G74+G71+G68+G65+G62+G59+G56+G53+G50+G47+G44+G41+G38+G35+G32+G29+G26+G23+G20+G17</f>
        <v>161316666</v>
      </c>
      <c r="H95" s="1417">
        <f t="shared" si="53"/>
        <v>156750000</v>
      </c>
      <c r="I95" s="1417">
        <f t="shared" si="53"/>
        <v>8550000</v>
      </c>
      <c r="J95" s="1417">
        <f t="shared" si="53"/>
        <v>13116666</v>
      </c>
      <c r="K95" s="1417">
        <f t="shared" si="53"/>
        <v>8550000</v>
      </c>
      <c r="L95" s="1417">
        <f t="shared" si="53"/>
        <v>13116667.999999989</v>
      </c>
      <c r="M95" s="1417">
        <f t="shared" si="53"/>
        <v>156750000</v>
      </c>
      <c r="N95" s="1417">
        <f t="shared" si="53"/>
        <v>156750000</v>
      </c>
      <c r="O95" s="1417">
        <f t="shared" si="53"/>
        <v>8550000</v>
      </c>
      <c r="P95" s="1417">
        <f t="shared" si="53"/>
        <v>0</v>
      </c>
      <c r="Q95" s="1417">
        <f t="shared" si="53"/>
        <v>0</v>
      </c>
      <c r="R95" s="1418">
        <f t="shared" si="51"/>
        <v>974340032</v>
      </c>
      <c r="S95" s="583"/>
    </row>
    <row r="96" spans="2:19" s="402" customFormat="1" x14ac:dyDescent="0.2">
      <c r="B96" s="2969"/>
      <c r="C96" s="2970"/>
      <c r="D96" s="2970"/>
      <c r="E96" s="576" t="s">
        <v>413</v>
      </c>
      <c r="F96" s="517">
        <f>F93+F90+F87+F84+F81+F78+F75+F72+F69+F66+F63+F60+F57+F54+F51+F48+F45+F42+F39+F36+F33+F30+F27+F24+F21+F18</f>
        <v>0</v>
      </c>
      <c r="G96" s="517">
        <f t="shared" ref="G96:Q96" si="54">G93+G90+G87+G84+G81+G78+G75+G72+G69+G66+G63+G60+G57+G54+G51+G48+G45+G42+G39+G36+G33+G30+G27+G24+G21+G18</f>
        <v>0</v>
      </c>
      <c r="H96" s="517">
        <f t="shared" si="54"/>
        <v>0</v>
      </c>
      <c r="I96" s="517">
        <f t="shared" si="54"/>
        <v>0</v>
      </c>
      <c r="J96" s="517">
        <f t="shared" si="54"/>
        <v>0</v>
      </c>
      <c r="K96" s="517">
        <f t="shared" si="54"/>
        <v>0</v>
      </c>
      <c r="L96" s="517">
        <f t="shared" si="54"/>
        <v>0</v>
      </c>
      <c r="M96" s="517">
        <f t="shared" si="54"/>
        <v>0</v>
      </c>
      <c r="N96" s="517">
        <f t="shared" si="54"/>
        <v>0</v>
      </c>
      <c r="O96" s="517">
        <f t="shared" si="54"/>
        <v>0</v>
      </c>
      <c r="P96" s="517">
        <f t="shared" si="54"/>
        <v>0</v>
      </c>
      <c r="Q96" s="517">
        <f t="shared" si="54"/>
        <v>0</v>
      </c>
      <c r="R96" s="518">
        <f t="shared" si="51"/>
        <v>0</v>
      </c>
      <c r="S96" s="578">
        <f t="shared" ref="S96" si="55">+IF(ISERROR(R96/D95),0%,R96/D95)</f>
        <v>0</v>
      </c>
    </row>
    <row r="97" spans="2:19" s="402" customFormat="1" ht="13.5" thickBot="1" x14ac:dyDescent="0.25">
      <c r="B97" s="2971"/>
      <c r="C97" s="2972"/>
      <c r="D97" s="2972"/>
      <c r="E97" s="584" t="s">
        <v>1214</v>
      </c>
      <c r="F97" s="585">
        <f>F94+F91+F88+F85+F82+F79+F76+F73+F70+F67+F64+F61+F58+F55+F52+F49+F46+F43+F40+F37+F34+F31+F28+F25+F22+F19</f>
        <v>0</v>
      </c>
      <c r="G97" s="585">
        <f t="shared" ref="G97:Q97" si="56">G94+G91+G88+G85+G82+G79+G76+G73+G70+G67+G64+G61+G58+G55+G52+G49+G46+G43+G40+G37+G34+G31+G28+G25+G22+G19</f>
        <v>0</v>
      </c>
      <c r="H97" s="585">
        <f t="shared" si="56"/>
        <v>0</v>
      </c>
      <c r="I97" s="585">
        <f t="shared" si="56"/>
        <v>0</v>
      </c>
      <c r="J97" s="585">
        <f t="shared" si="56"/>
        <v>0</v>
      </c>
      <c r="K97" s="585">
        <f t="shared" si="56"/>
        <v>0</v>
      </c>
      <c r="L97" s="585">
        <f t="shared" si="56"/>
        <v>0</v>
      </c>
      <c r="M97" s="585">
        <f t="shared" si="56"/>
        <v>0</v>
      </c>
      <c r="N97" s="585">
        <f t="shared" si="56"/>
        <v>0</v>
      </c>
      <c r="O97" s="585">
        <f t="shared" si="56"/>
        <v>0</v>
      </c>
      <c r="P97" s="585">
        <f t="shared" si="56"/>
        <v>0</v>
      </c>
      <c r="Q97" s="585">
        <f t="shared" si="56"/>
        <v>0</v>
      </c>
      <c r="R97" s="586">
        <f t="shared" si="51"/>
        <v>0</v>
      </c>
      <c r="S97" s="587">
        <f t="shared" ref="S97" si="57">+IF(ISERROR(R97/D95),0%,R97/D95)</f>
        <v>0</v>
      </c>
    </row>
    <row r="98" spans="2:19" s="402" customFormat="1" ht="13.5" thickBot="1" x14ac:dyDescent="0.25">
      <c r="B98" s="588" t="s">
        <v>63</v>
      </c>
      <c r="C98" s="483"/>
      <c r="D98" s="483"/>
      <c r="E98" s="483"/>
      <c r="F98" s="483"/>
      <c r="G98" s="483"/>
      <c r="H98" s="483"/>
      <c r="I98" s="483"/>
      <c r="J98" s="483"/>
      <c r="K98" s="483"/>
      <c r="L98" s="483"/>
      <c r="M98" s="483"/>
      <c r="N98" s="483"/>
      <c r="O98" s="483"/>
      <c r="P98" s="483"/>
      <c r="Q98" s="483"/>
      <c r="R98" s="483"/>
      <c r="S98" s="490"/>
    </row>
    <row r="99" spans="2:19" s="402" customFormat="1" x14ac:dyDescent="0.2">
      <c r="B99" s="2936"/>
      <c r="C99" s="2937"/>
      <c r="D99" s="2937"/>
      <c r="E99" s="2937"/>
      <c r="F99" s="2937"/>
      <c r="G99" s="2937"/>
      <c r="H99" s="2937"/>
      <c r="I99" s="2937"/>
      <c r="J99" s="2937"/>
      <c r="K99" s="2937"/>
      <c r="L99" s="2937"/>
      <c r="M99" s="2937"/>
      <c r="N99" s="2937"/>
      <c r="O99" s="2937"/>
      <c r="P99" s="2937"/>
      <c r="Q99" s="2937"/>
      <c r="R99" s="2937"/>
      <c r="S99" s="2938"/>
    </row>
    <row r="100" spans="2:19" s="402" customFormat="1" x14ac:dyDescent="0.2">
      <c r="B100" s="2939"/>
      <c r="C100" s="2940"/>
      <c r="D100" s="2940"/>
      <c r="E100" s="2940"/>
      <c r="F100" s="2940"/>
      <c r="G100" s="2940"/>
      <c r="H100" s="2940"/>
      <c r="I100" s="2940"/>
      <c r="J100" s="2940"/>
      <c r="K100" s="2940"/>
      <c r="L100" s="2940"/>
      <c r="M100" s="2940"/>
      <c r="N100" s="2940"/>
      <c r="O100" s="2940"/>
      <c r="P100" s="2940"/>
      <c r="Q100" s="2940"/>
      <c r="R100" s="2940"/>
      <c r="S100" s="2941"/>
    </row>
    <row r="101" spans="2:19" s="402" customFormat="1" x14ac:dyDescent="0.2">
      <c r="B101" s="2939"/>
      <c r="C101" s="2940"/>
      <c r="D101" s="2940"/>
      <c r="E101" s="2940"/>
      <c r="F101" s="2940"/>
      <c r="G101" s="2940"/>
      <c r="H101" s="2940"/>
      <c r="I101" s="2940"/>
      <c r="J101" s="2940"/>
      <c r="K101" s="2940"/>
      <c r="L101" s="2940"/>
      <c r="M101" s="2940"/>
      <c r="N101" s="2940"/>
      <c r="O101" s="2940"/>
      <c r="P101" s="2940"/>
      <c r="Q101" s="2940"/>
      <c r="R101" s="2940"/>
      <c r="S101" s="2941"/>
    </row>
    <row r="102" spans="2:19" s="402" customFormat="1" x14ac:dyDescent="0.2">
      <c r="B102" s="2939"/>
      <c r="C102" s="2940"/>
      <c r="D102" s="2940"/>
      <c r="E102" s="2940"/>
      <c r="F102" s="2940"/>
      <c r="G102" s="2940"/>
      <c r="H102" s="2940"/>
      <c r="I102" s="2940"/>
      <c r="J102" s="2940"/>
      <c r="K102" s="2940"/>
      <c r="L102" s="2940"/>
      <c r="M102" s="2940"/>
      <c r="N102" s="2940"/>
      <c r="O102" s="2940"/>
      <c r="P102" s="2940"/>
      <c r="Q102" s="2940"/>
      <c r="R102" s="2940"/>
      <c r="S102" s="2941"/>
    </row>
    <row r="103" spans="2:19" s="402" customFormat="1" x14ac:dyDescent="0.2">
      <c r="B103" s="2939"/>
      <c r="C103" s="2940"/>
      <c r="D103" s="2940"/>
      <c r="E103" s="2940"/>
      <c r="F103" s="2940"/>
      <c r="G103" s="2940"/>
      <c r="H103" s="2940"/>
      <c r="I103" s="2940"/>
      <c r="J103" s="2940"/>
      <c r="K103" s="2940"/>
      <c r="L103" s="2940"/>
      <c r="M103" s="2940"/>
      <c r="N103" s="2940"/>
      <c r="O103" s="2940"/>
      <c r="P103" s="2940"/>
      <c r="Q103" s="2940"/>
      <c r="R103" s="2940"/>
      <c r="S103" s="2941"/>
    </row>
    <row r="104" spans="2:19" s="402" customFormat="1" x14ac:dyDescent="0.2">
      <c r="B104" s="2939"/>
      <c r="C104" s="2940"/>
      <c r="D104" s="2940"/>
      <c r="E104" s="2940"/>
      <c r="F104" s="2940"/>
      <c r="G104" s="2940"/>
      <c r="H104" s="2940"/>
      <c r="I104" s="2940"/>
      <c r="J104" s="2940"/>
      <c r="K104" s="2940"/>
      <c r="L104" s="2940"/>
      <c r="M104" s="2940"/>
      <c r="N104" s="2940"/>
      <c r="O104" s="2940"/>
      <c r="P104" s="2940"/>
      <c r="Q104" s="2940"/>
      <c r="R104" s="2940"/>
      <c r="S104" s="2941"/>
    </row>
    <row r="105" spans="2:19" s="402" customFormat="1" ht="13.5" thickBot="1" x14ac:dyDescent="0.25">
      <c r="B105" s="2942"/>
      <c r="C105" s="2943"/>
      <c r="D105" s="2943"/>
      <c r="E105" s="2943"/>
      <c r="F105" s="2943"/>
      <c r="G105" s="2943"/>
      <c r="H105" s="2943"/>
      <c r="I105" s="2943"/>
      <c r="J105" s="2943"/>
      <c r="K105" s="2943"/>
      <c r="L105" s="2943"/>
      <c r="M105" s="2943"/>
      <c r="N105" s="2943"/>
      <c r="O105" s="2943"/>
      <c r="P105" s="2943"/>
      <c r="Q105" s="2943"/>
      <c r="R105" s="2943"/>
      <c r="S105" s="2944"/>
    </row>
    <row r="106" spans="2:19" s="402" customFormat="1" x14ac:dyDescent="0.2"/>
    <row r="107" spans="2:19" s="402" customFormat="1" x14ac:dyDescent="0.2"/>
    <row r="108" spans="2:19" s="402" customFormat="1" x14ac:dyDescent="0.2"/>
    <row r="109" spans="2:19" s="402" customFormat="1" x14ac:dyDescent="0.2"/>
    <row r="110" spans="2:19" s="402" customFormat="1" x14ac:dyDescent="0.2"/>
    <row r="111" spans="2:19" s="402" customFormat="1" x14ac:dyDescent="0.2"/>
    <row r="112" spans="2:19"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sheetData>
  <sheetProtection algorithmName="SHA-512" hashValue="Fiqe+/9kz3gQy3FqZu1G1ydVTx9ShGei1hYgjUXCOoQuhY5MZXB5MLuQqVTNWh5KLL1BnrrLKgnZuRR9HJeLfw==" saltValue="ai6IKonmydjkgQHEYqOFog==" spinCount="100000" sheet="1" objects="1" scenarios="1"/>
  <mergeCells count="78">
    <mergeCell ref="B2:B3"/>
    <mergeCell ref="C2:Q2"/>
    <mergeCell ref="C3:Q3"/>
    <mergeCell ref="C4:Q4"/>
    <mergeCell ref="D62:D64"/>
    <mergeCell ref="D56:D58"/>
    <mergeCell ref="D59:D61"/>
    <mergeCell ref="D32:D34"/>
    <mergeCell ref="D35:D37"/>
    <mergeCell ref="D38:D40"/>
    <mergeCell ref="D41:D43"/>
    <mergeCell ref="D44:D46"/>
    <mergeCell ref="D47:D49"/>
    <mergeCell ref="D50:D52"/>
    <mergeCell ref="C41:C43"/>
    <mergeCell ref="C44:C46"/>
    <mergeCell ref="D68:D70"/>
    <mergeCell ref="D71:D73"/>
    <mergeCell ref="D89:D91"/>
    <mergeCell ref="B95:C97"/>
    <mergeCell ref="D95:D97"/>
    <mergeCell ref="D92:D94"/>
    <mergeCell ref="D74:D76"/>
    <mergeCell ref="D77:D79"/>
    <mergeCell ref="D80:D82"/>
    <mergeCell ref="D83:D85"/>
    <mergeCell ref="D86:D88"/>
    <mergeCell ref="B65:B73"/>
    <mergeCell ref="B74:B85"/>
    <mergeCell ref="B86:B94"/>
    <mergeCell ref="C68:C70"/>
    <mergeCell ref="C71:C73"/>
    <mergeCell ref="D53:D55"/>
    <mergeCell ref="C6:S6"/>
    <mergeCell ref="C8:S8"/>
    <mergeCell ref="F12:G12"/>
    <mergeCell ref="D65:D67"/>
    <mergeCell ref="C38:C40"/>
    <mergeCell ref="B17:B28"/>
    <mergeCell ref="B29:B40"/>
    <mergeCell ref="F10:G10"/>
    <mergeCell ref="D17:D19"/>
    <mergeCell ref="D20:D22"/>
    <mergeCell ref="D23:D25"/>
    <mergeCell ref="D26:D28"/>
    <mergeCell ref="D29:D31"/>
    <mergeCell ref="C17:C19"/>
    <mergeCell ref="C20:C22"/>
    <mergeCell ref="C23:C25"/>
    <mergeCell ref="C26:C28"/>
    <mergeCell ref="C29:C31"/>
    <mergeCell ref="D15:D16"/>
    <mergeCell ref="C32:C34"/>
    <mergeCell ref="C35:C37"/>
    <mergeCell ref="C74:C76"/>
    <mergeCell ref="C77:C79"/>
    <mergeCell ref="C80:C82"/>
    <mergeCell ref="C65:C67"/>
    <mergeCell ref="B41:B52"/>
    <mergeCell ref="B53:B64"/>
    <mergeCell ref="C50:C52"/>
    <mergeCell ref="C53:C55"/>
    <mergeCell ref="B99:S105"/>
    <mergeCell ref="R2:S3"/>
    <mergeCell ref="R4:S4"/>
    <mergeCell ref="C89:C91"/>
    <mergeCell ref="C92:C94"/>
    <mergeCell ref="C83:C85"/>
    <mergeCell ref="C56:C58"/>
    <mergeCell ref="C47:C49"/>
    <mergeCell ref="C59:C61"/>
    <mergeCell ref="C62:C64"/>
    <mergeCell ref="B14:S14"/>
    <mergeCell ref="B15:B16"/>
    <mergeCell ref="C15:C16"/>
    <mergeCell ref="E15:E16"/>
    <mergeCell ref="F15:S15"/>
    <mergeCell ref="C86:C88"/>
  </mergeCells>
  <conditionalFormatting sqref="C10 F10 H10:I10">
    <cfRule type="cellIs" dxfId="19" priority="1" operator="notEqual">
      <formula>0</formula>
    </cfRule>
  </conditionalFormatting>
  <conditionalFormatting sqref="F16:Q16">
    <cfRule type="cellIs" dxfId="18" priority="3" stopIfTrue="1" operator="equal">
      <formula>0</formula>
    </cfRule>
  </conditionalFormatting>
  <dataValidations count="1">
    <dataValidation allowBlank="1" showInputMessage="1" showErrorMessage="1" sqref="F10 H10:I10" xr:uid="{00000000-0002-0000-1100-000000000000}"/>
  </dataValidations>
  <printOptions horizontalCentered="1" verticalCentered="1"/>
  <pageMargins left="0.39370078740157483" right="0.39370078740157483" top="0.39370078740157483" bottom="0.39370078740157483" header="0.31496062992125984" footer="0.31496062992125984"/>
  <pageSetup scale="54"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FF0000"/>
    <pageSetUpPr fitToPage="1"/>
  </sheetPr>
  <dimension ref="A1:AJ144"/>
  <sheetViews>
    <sheetView showGridLines="0" zoomScaleNormal="100" workbookViewId="0">
      <selection activeCell="H5" sqref="H5:I5"/>
    </sheetView>
  </sheetViews>
  <sheetFormatPr baseColWidth="10" defaultRowHeight="13.5" x14ac:dyDescent="0.25"/>
  <cols>
    <col min="1" max="1" width="2.140625" style="413" customWidth="1"/>
    <col min="2" max="2" width="31" style="331" customWidth="1"/>
    <col min="3" max="3" width="15.7109375" style="331" customWidth="1"/>
    <col min="4" max="4" width="23.85546875" style="333" customWidth="1"/>
    <col min="5" max="9" width="16.7109375" style="331" customWidth="1"/>
    <col min="10" max="31" width="11.42578125" style="415"/>
    <col min="32" max="16384" width="11.42578125" style="332"/>
  </cols>
  <sheetData>
    <row r="1" spans="1:36" s="415" customFormat="1" ht="14.25" thickBot="1" x14ac:dyDescent="0.3">
      <c r="A1" s="413"/>
      <c r="B1" s="413"/>
      <c r="C1" s="413"/>
      <c r="D1" s="414"/>
      <c r="E1" s="413"/>
      <c r="F1" s="413"/>
      <c r="G1" s="413"/>
      <c r="H1" s="413"/>
      <c r="I1" s="413"/>
    </row>
    <row r="2" spans="1:36" customFormat="1" ht="18" customHeight="1" x14ac:dyDescent="0.25">
      <c r="A2" s="402"/>
      <c r="B2" s="2974" t="s">
        <v>1532</v>
      </c>
      <c r="C2" s="2824" t="s">
        <v>1541</v>
      </c>
      <c r="D2" s="2825"/>
      <c r="E2" s="2825"/>
      <c r="F2" s="2825"/>
      <c r="G2" s="2826"/>
      <c r="H2" s="2526"/>
      <c r="I2" s="2527"/>
      <c r="J2" s="415"/>
      <c r="K2" s="415"/>
      <c r="L2" s="415"/>
      <c r="M2" s="415"/>
      <c r="N2" s="415"/>
      <c r="O2" s="415"/>
      <c r="P2" s="415"/>
      <c r="Q2" s="415"/>
      <c r="R2" s="415"/>
      <c r="S2" s="415"/>
      <c r="T2" s="402"/>
      <c r="U2" s="402"/>
      <c r="V2" s="402"/>
      <c r="W2" s="402"/>
      <c r="X2" s="402"/>
      <c r="Y2" s="402"/>
      <c r="Z2" s="402"/>
      <c r="AA2" s="402"/>
      <c r="AB2" s="402"/>
      <c r="AC2" s="402"/>
      <c r="AD2" s="402"/>
      <c r="AE2" s="402"/>
      <c r="AF2" s="402"/>
      <c r="AG2" s="402"/>
      <c r="AH2" s="402"/>
      <c r="AI2" s="402"/>
      <c r="AJ2" s="402"/>
    </row>
    <row r="3" spans="1:36" customFormat="1" ht="14.25" customHeight="1" x14ac:dyDescent="0.25">
      <c r="A3" s="402"/>
      <c r="B3" s="2975"/>
      <c r="C3" s="2827"/>
      <c r="D3" s="2828"/>
      <c r="E3" s="2828"/>
      <c r="F3" s="2828"/>
      <c r="G3" s="2829"/>
      <c r="H3" s="2528"/>
      <c r="I3" s="2529"/>
      <c r="J3" s="415"/>
      <c r="K3" s="415"/>
      <c r="L3" s="415"/>
      <c r="M3" s="415"/>
      <c r="N3" s="415"/>
      <c r="O3" s="415"/>
      <c r="P3" s="415"/>
      <c r="Q3" s="415"/>
      <c r="R3" s="415"/>
      <c r="S3" s="415"/>
      <c r="T3" s="402"/>
      <c r="U3" s="402"/>
      <c r="V3" s="402"/>
      <c r="W3" s="402"/>
      <c r="X3" s="402"/>
      <c r="Y3" s="402"/>
      <c r="Z3" s="402"/>
      <c r="AA3" s="402"/>
      <c r="AB3" s="402"/>
      <c r="AC3" s="402"/>
      <c r="AD3" s="402"/>
      <c r="AE3" s="402"/>
      <c r="AF3" s="402"/>
      <c r="AG3" s="402"/>
      <c r="AH3" s="402"/>
      <c r="AI3" s="402"/>
      <c r="AJ3" s="402"/>
    </row>
    <row r="4" spans="1:36" customFormat="1" ht="17.25" customHeight="1" x14ac:dyDescent="0.25">
      <c r="A4" s="402"/>
      <c r="B4" s="2975"/>
      <c r="C4" s="1701" t="s">
        <v>1530</v>
      </c>
      <c r="D4" s="2620"/>
      <c r="E4" s="2620"/>
      <c r="F4" s="2620"/>
      <c r="G4" s="2621"/>
      <c r="H4" s="2528"/>
      <c r="I4" s="2529"/>
      <c r="J4" s="415"/>
      <c r="K4" s="415"/>
      <c r="L4" s="415"/>
      <c r="M4" s="415"/>
      <c r="N4" s="415"/>
      <c r="O4" s="415"/>
      <c r="P4" s="415"/>
      <c r="Q4" s="415"/>
      <c r="R4" s="415"/>
      <c r="S4" s="415"/>
      <c r="T4" s="402"/>
      <c r="U4" s="402"/>
      <c r="V4" s="402"/>
      <c r="W4" s="402"/>
      <c r="X4" s="402"/>
      <c r="Y4" s="402"/>
      <c r="Z4" s="402"/>
      <c r="AA4" s="402"/>
      <c r="AB4" s="402"/>
      <c r="AC4" s="402"/>
      <c r="AD4" s="402"/>
      <c r="AE4" s="402"/>
      <c r="AF4" s="402"/>
      <c r="AG4" s="402"/>
      <c r="AH4" s="402"/>
      <c r="AI4" s="402"/>
      <c r="AJ4" s="402"/>
    </row>
    <row r="5" spans="1:36" customFormat="1" ht="17.25" customHeight="1" x14ac:dyDescent="0.25">
      <c r="A5" s="402"/>
      <c r="B5" s="1618" t="s">
        <v>1529</v>
      </c>
      <c r="C5" s="2977" t="s">
        <v>1545</v>
      </c>
      <c r="D5" s="2978"/>
      <c r="E5" s="2978"/>
      <c r="F5" s="2978"/>
      <c r="G5" s="2979"/>
      <c r="H5" s="2980" t="s">
        <v>1548</v>
      </c>
      <c r="I5" s="2981"/>
      <c r="J5" s="415"/>
      <c r="K5" s="415"/>
      <c r="L5" s="415"/>
      <c r="M5" s="415"/>
      <c r="N5" s="415"/>
      <c r="O5" s="415"/>
      <c r="P5" s="415"/>
      <c r="Q5" s="415"/>
      <c r="R5" s="415"/>
      <c r="S5" s="415"/>
      <c r="T5" s="402"/>
      <c r="U5" s="402"/>
      <c r="V5" s="402"/>
      <c r="W5" s="402"/>
      <c r="X5" s="402"/>
      <c r="Y5" s="402"/>
      <c r="Z5" s="402"/>
      <c r="AA5" s="402"/>
      <c r="AB5" s="402"/>
      <c r="AC5" s="402"/>
      <c r="AD5" s="402"/>
      <c r="AE5" s="402"/>
      <c r="AF5" s="402"/>
      <c r="AG5" s="402"/>
      <c r="AH5" s="402"/>
      <c r="AI5" s="402"/>
      <c r="AJ5" s="402"/>
    </row>
    <row r="6" spans="1:36" x14ac:dyDescent="0.25">
      <c r="B6" s="1026"/>
      <c r="C6" s="1027"/>
      <c r="D6" s="1027"/>
      <c r="E6" s="1027"/>
      <c r="F6" s="1027"/>
      <c r="G6" s="1027"/>
      <c r="H6" s="1021"/>
      <c r="I6" s="1016"/>
    </row>
    <row r="7" spans="1:36" x14ac:dyDescent="0.25">
      <c r="B7" s="417" t="s">
        <v>294</v>
      </c>
      <c r="C7" s="2983">
        <f>+'POA-1'!E11</f>
        <v>0</v>
      </c>
      <c r="D7" s="2983"/>
      <c r="E7" s="2983"/>
      <c r="F7" s="2983"/>
      <c r="G7" s="2983"/>
      <c r="H7" s="2983"/>
      <c r="I7" s="2984"/>
    </row>
    <row r="8" spans="1:36" x14ac:dyDescent="0.25">
      <c r="B8" s="533"/>
      <c r="C8" s="2985"/>
      <c r="D8" s="2985">
        <f>+'POA-1'!E13</f>
        <v>0</v>
      </c>
      <c r="E8" s="2985"/>
      <c r="F8" s="2985"/>
      <c r="G8" s="2985"/>
      <c r="H8" s="2985"/>
      <c r="I8" s="2986"/>
    </row>
    <row r="9" spans="1:36" ht="35.25" customHeight="1" x14ac:dyDescent="0.25">
      <c r="B9" s="417" t="s">
        <v>1188</v>
      </c>
      <c r="C9" s="2390">
        <f>+SEGUIMIENTO!H6</f>
        <v>0</v>
      </c>
      <c r="D9" s="2390" t="e">
        <f>+'POA-3'!#REF!</f>
        <v>#REF!</v>
      </c>
      <c r="E9" s="2390" t="e">
        <f>+'POA-3'!#REF!</f>
        <v>#REF!</v>
      </c>
      <c r="F9" s="2390"/>
      <c r="G9" s="2390"/>
      <c r="H9" s="2390"/>
      <c r="I9" s="2391"/>
    </row>
    <row r="10" spans="1:36" x14ac:dyDescent="0.25">
      <c r="B10" s="417"/>
      <c r="C10" s="2985"/>
      <c r="D10" s="2985" t="s">
        <v>343</v>
      </c>
      <c r="E10" s="2985"/>
      <c r="F10" s="2985"/>
      <c r="G10" s="2985"/>
      <c r="H10" s="2985"/>
      <c r="I10" s="2986"/>
    </row>
    <row r="11" spans="1:36" x14ac:dyDescent="0.25">
      <c r="B11" s="417" t="s">
        <v>415</v>
      </c>
      <c r="C11" s="3027">
        <f>'EJEC-1I'!I11</f>
        <v>41090</v>
      </c>
      <c r="D11" s="3028"/>
      <c r="E11" s="408"/>
      <c r="F11" s="1617" t="s">
        <v>1224</v>
      </c>
      <c r="G11" s="3026" t="str">
        <f>'EJEC-1I'!P11</f>
        <v>De avance</v>
      </c>
      <c r="H11" s="3026"/>
      <c r="I11" s="532"/>
    </row>
    <row r="12" spans="1:36" hidden="1" x14ac:dyDescent="0.25">
      <c r="B12" s="1028"/>
      <c r="C12" s="332"/>
      <c r="D12" s="332"/>
      <c r="E12" s="332"/>
      <c r="F12" s="332"/>
      <c r="G12" s="332"/>
      <c r="H12" s="332"/>
      <c r="I12" s="1029"/>
    </row>
    <row r="13" spans="1:36" ht="12.75" hidden="1" customHeight="1" x14ac:dyDescent="0.25">
      <c r="B13" s="1013" t="s">
        <v>1322</v>
      </c>
      <c r="C13" s="2982">
        <f>'EJEC-3I'!C12</f>
        <v>0</v>
      </c>
      <c r="D13" s="2982"/>
      <c r="E13" s="332"/>
      <c r="F13" s="169" t="s">
        <v>1323</v>
      </c>
      <c r="G13" s="2982">
        <f>'EJEC-3I'!F12</f>
        <v>0</v>
      </c>
      <c r="H13" s="2982"/>
      <c r="I13" s="1029"/>
    </row>
    <row r="14" spans="1:36" hidden="1" x14ac:dyDescent="0.25">
      <c r="B14" s="1028"/>
      <c r="C14" s="332"/>
      <c r="D14" s="332"/>
      <c r="E14" s="332"/>
      <c r="F14" s="332"/>
      <c r="G14" s="332"/>
      <c r="H14" s="332"/>
      <c r="I14" s="1029"/>
    </row>
    <row r="15" spans="1:36" ht="14.25" thickBot="1" x14ac:dyDescent="0.3">
      <c r="B15" s="417"/>
      <c r="C15" s="2985"/>
      <c r="D15" s="2985"/>
      <c r="E15" s="2985"/>
      <c r="F15" s="2985"/>
      <c r="G15" s="2985"/>
      <c r="H15" s="2985"/>
      <c r="I15" s="2986"/>
    </row>
    <row r="16" spans="1:36" ht="17.25" customHeight="1" thickBot="1" x14ac:dyDescent="0.3">
      <c r="B16" s="3006" t="s">
        <v>1216</v>
      </c>
      <c r="C16" s="3007"/>
      <c r="D16" s="3007"/>
      <c r="E16" s="3007"/>
      <c r="F16" s="3007"/>
      <c r="G16" s="3007"/>
      <c r="H16" s="3007"/>
      <c r="I16" s="3008"/>
    </row>
    <row r="17" spans="2:9" ht="30" customHeight="1" x14ac:dyDescent="0.25">
      <c r="B17" s="3012" t="s">
        <v>303</v>
      </c>
      <c r="C17" s="3014" t="s">
        <v>60</v>
      </c>
      <c r="D17" s="3016" t="s">
        <v>304</v>
      </c>
      <c r="E17" s="3009" t="s">
        <v>429</v>
      </c>
      <c r="F17" s="3010"/>
      <c r="G17" s="3010"/>
      <c r="H17" s="3010"/>
      <c r="I17" s="3011"/>
    </row>
    <row r="18" spans="2:9" ht="28.5" customHeight="1" thickBot="1" x14ac:dyDescent="0.3">
      <c r="B18" s="3013"/>
      <c r="C18" s="3015"/>
      <c r="D18" s="3017"/>
      <c r="E18" s="1419">
        <f>FINANC!F27</f>
        <v>0</v>
      </c>
      <c r="F18" s="1419" t="str">
        <f>FINANC!H27</f>
        <v>PGN / APN</v>
      </c>
      <c r="G18" s="1419" t="str">
        <f>FINANC!J27</f>
        <v>Recursos Propios</v>
      </c>
      <c r="H18" s="1419" t="str">
        <f>FINANC!P27</f>
        <v>Otros</v>
      </c>
      <c r="I18" s="1420" t="s">
        <v>66</v>
      </c>
    </row>
    <row r="19" spans="2:9" x14ac:dyDescent="0.25">
      <c r="B19" s="3018" t="str">
        <f>PROYECTO!C51</f>
        <v>Plantación de Material Vegetal en sistema tradicional</v>
      </c>
      <c r="C19" s="3021" t="str">
        <f>'POA-1'!I33</f>
        <v>Aprestamiento del proyecto (Gestión)</v>
      </c>
      <c r="D19" s="1421" t="s">
        <v>412</v>
      </c>
      <c r="E19" s="1422" t="e">
        <f>'POA-3'!H19</f>
        <v>#REF!</v>
      </c>
      <c r="F19" s="1422" t="e">
        <f>'POA-3'!I19</f>
        <v>#REF!</v>
      </c>
      <c r="G19" s="1422" t="e">
        <f>'POA-3'!J19</f>
        <v>#REF!</v>
      </c>
      <c r="H19" s="1422" t="e">
        <f>'POA-3'!K19</f>
        <v>#REF!</v>
      </c>
      <c r="I19" s="1423" t="e">
        <f>SUM(E19:H19)</f>
        <v>#REF!</v>
      </c>
    </row>
    <row r="20" spans="2:9" x14ac:dyDescent="0.25">
      <c r="B20" s="3019"/>
      <c r="C20" s="3022"/>
      <c r="D20" s="519" t="s">
        <v>413</v>
      </c>
      <c r="E20" s="1123">
        <f>+'EJEC-3I'!R18*FINANC!$G$47</f>
        <v>0</v>
      </c>
      <c r="F20" s="1123">
        <f>+'EJEC-3I'!R18*FINANC!$I$47</f>
        <v>0</v>
      </c>
      <c r="G20" s="1123">
        <f>+'EJEC-3I'!R18*FINANC!$K$47</f>
        <v>0</v>
      </c>
      <c r="H20" s="1123">
        <f>+'EJEC-3I'!R18*FINANC!$Q$47</f>
        <v>0</v>
      </c>
      <c r="I20" s="1124">
        <f t="shared" ref="I20:I83" si="0">SUM(E20:H20)</f>
        <v>0</v>
      </c>
    </row>
    <row r="21" spans="2:9" ht="14.25" thickBot="1" x14ac:dyDescent="0.3">
      <c r="B21" s="3019"/>
      <c r="C21" s="3023"/>
      <c r="D21" s="519" t="s">
        <v>1214</v>
      </c>
      <c r="E21" s="1123">
        <f>+'EJEC-3I'!R19*FINANC!$G$47</f>
        <v>0</v>
      </c>
      <c r="F21" s="1123">
        <f>+'EJEC-3I'!R19*FINANC!$I$47</f>
        <v>0</v>
      </c>
      <c r="G21" s="1123">
        <f>+'EJEC-3I'!R19*FINANC!$K$47</f>
        <v>0</v>
      </c>
      <c r="H21" s="1123">
        <f>+'EJEC-3I'!R19*FINANC!$Q$47</f>
        <v>0</v>
      </c>
      <c r="I21" s="1124">
        <f t="shared" si="0"/>
        <v>0</v>
      </c>
    </row>
    <row r="22" spans="2:9" x14ac:dyDescent="0.25">
      <c r="B22" s="3019"/>
      <c r="C22" s="3024" t="str">
        <f>'POA-1'!I34</f>
        <v>Mantenimiento</v>
      </c>
      <c r="D22" s="1421" t="s">
        <v>412</v>
      </c>
      <c r="E22" s="1422" t="e">
        <f>'POA-3'!H20</f>
        <v>#REF!</v>
      </c>
      <c r="F22" s="1422" t="e">
        <f>'POA-3'!I20</f>
        <v>#REF!</v>
      </c>
      <c r="G22" s="1422" t="e">
        <f>'POA-3'!J20</f>
        <v>#REF!</v>
      </c>
      <c r="H22" s="1422" t="e">
        <f>'POA-3'!K20</f>
        <v>#REF!</v>
      </c>
      <c r="I22" s="1423" t="e">
        <f t="shared" si="0"/>
        <v>#REF!</v>
      </c>
    </row>
    <row r="23" spans="2:9" x14ac:dyDescent="0.25">
      <c r="B23" s="3019"/>
      <c r="C23" s="3022"/>
      <c r="D23" s="519" t="s">
        <v>413</v>
      </c>
      <c r="E23" s="1123">
        <f>+'EJEC-3I'!R21*FINANC!$G$47</f>
        <v>0</v>
      </c>
      <c r="F23" s="1123">
        <f>+'EJEC-3I'!R21*FINANC!$I$47</f>
        <v>0</v>
      </c>
      <c r="G23" s="1123">
        <f>+'EJEC-3I'!R21*FINANC!$K$47</f>
        <v>0</v>
      </c>
      <c r="H23" s="1123">
        <f>+'EJEC-3I'!R21*FINANC!$Q$47</f>
        <v>0</v>
      </c>
      <c r="I23" s="1124">
        <f t="shared" si="0"/>
        <v>0</v>
      </c>
    </row>
    <row r="24" spans="2:9" ht="14.25" thickBot="1" x14ac:dyDescent="0.3">
      <c r="B24" s="3019"/>
      <c r="C24" s="3023"/>
      <c r="D24" s="519" t="s">
        <v>1214</v>
      </c>
      <c r="E24" s="1123">
        <f>+'EJEC-3I'!R22*FINANC!$G$47</f>
        <v>0</v>
      </c>
      <c r="F24" s="1123">
        <f>+'EJEC-3I'!R22*FINANC!$I$47</f>
        <v>0</v>
      </c>
      <c r="G24" s="1123">
        <f>+'EJEC-3I'!R22*FINANC!$K$47</f>
        <v>0</v>
      </c>
      <c r="H24" s="1123">
        <f>+'EJEC-3I'!R22*FINANC!$Q$47</f>
        <v>0</v>
      </c>
      <c r="I24" s="1124">
        <f t="shared" si="0"/>
        <v>0</v>
      </c>
    </row>
    <row r="25" spans="2:9" ht="0.6" customHeight="1" thickBot="1" x14ac:dyDescent="0.3">
      <c r="B25" s="3019"/>
      <c r="C25" s="3024" t="str">
        <f>'POA-1'!I35</f>
        <v>Aislamiento</v>
      </c>
      <c r="D25" s="589" t="s">
        <v>412</v>
      </c>
      <c r="E25" s="1121">
        <f>'POA-3'!H21</f>
        <v>0</v>
      </c>
      <c r="F25" s="1121">
        <f>'POA-3'!I21</f>
        <v>0</v>
      </c>
      <c r="G25" s="1121">
        <f>'POA-3'!J21</f>
        <v>0</v>
      </c>
      <c r="H25" s="1121">
        <f>'POA-3'!K21</f>
        <v>0</v>
      </c>
      <c r="I25" s="1122">
        <f t="shared" si="0"/>
        <v>0</v>
      </c>
    </row>
    <row r="26" spans="2:9" ht="0.6" customHeight="1" thickBot="1" x14ac:dyDescent="0.3">
      <c r="B26" s="3019"/>
      <c r="C26" s="3022"/>
      <c r="D26" s="519" t="s">
        <v>413</v>
      </c>
      <c r="E26" s="1123"/>
      <c r="F26" s="1123"/>
      <c r="G26" s="1123"/>
      <c r="H26" s="1123"/>
      <c r="I26" s="1124">
        <f t="shared" si="0"/>
        <v>0</v>
      </c>
    </row>
    <row r="27" spans="2:9" ht="0.6" customHeight="1" thickBot="1" x14ac:dyDescent="0.3">
      <c r="B27" s="3019"/>
      <c r="C27" s="3023"/>
      <c r="D27" s="519" t="s">
        <v>1214</v>
      </c>
      <c r="E27" s="1123"/>
      <c r="F27" s="1123"/>
      <c r="G27" s="1123"/>
      <c r="H27" s="1123"/>
      <c r="I27" s="1124">
        <f t="shared" si="0"/>
        <v>0</v>
      </c>
    </row>
    <row r="28" spans="2:9" x14ac:dyDescent="0.25">
      <c r="B28" s="3019"/>
      <c r="C28" s="3024" t="str">
        <f>'POA-1'!I36</f>
        <v>Divulgación, Capacitación y Seguimiento</v>
      </c>
      <c r="D28" s="1421" t="s">
        <v>412</v>
      </c>
      <c r="E28" s="1422" t="e">
        <f>'POA-3'!H22</f>
        <v>#REF!</v>
      </c>
      <c r="F28" s="1422" t="e">
        <f>'POA-3'!I22</f>
        <v>#REF!</v>
      </c>
      <c r="G28" s="1422" t="e">
        <f>'POA-3'!J22</f>
        <v>#REF!</v>
      </c>
      <c r="H28" s="1422" t="e">
        <f>'POA-3'!K22</f>
        <v>#REF!</v>
      </c>
      <c r="I28" s="1423" t="e">
        <f t="shared" si="0"/>
        <v>#REF!</v>
      </c>
    </row>
    <row r="29" spans="2:9" x14ac:dyDescent="0.25">
      <c r="B29" s="3019"/>
      <c r="C29" s="3022"/>
      <c r="D29" s="519" t="s">
        <v>413</v>
      </c>
      <c r="E29" s="1123">
        <f>+'EJEC-3I'!R27*FINANC!$G$47</f>
        <v>0</v>
      </c>
      <c r="F29" s="1123">
        <f>+'EJEC-3I'!R27*FINANC!$I$47</f>
        <v>0</v>
      </c>
      <c r="G29" s="1123">
        <f>+'EJEC-3I'!R27*FINANC!$K$47</f>
        <v>0</v>
      </c>
      <c r="H29" s="1123">
        <f>+'EJEC-3I'!R27*FINANC!$Q$47</f>
        <v>0</v>
      </c>
      <c r="I29" s="1124">
        <f t="shared" si="0"/>
        <v>0</v>
      </c>
    </row>
    <row r="30" spans="2:9" ht="14.25" thickBot="1" x14ac:dyDescent="0.3">
      <c r="B30" s="3020"/>
      <c r="C30" s="3025"/>
      <c r="D30" s="519" t="s">
        <v>1214</v>
      </c>
      <c r="E30" s="1123">
        <f>+'EJEC-3I'!R28*FINANC!$G$47</f>
        <v>0</v>
      </c>
      <c r="F30" s="1123">
        <f>+'EJEC-3I'!R28*FINANC!$I$47</f>
        <v>0</v>
      </c>
      <c r="G30" s="1123">
        <f>+'EJEC-3I'!R28*FINANC!$K$47</f>
        <v>0</v>
      </c>
      <c r="H30" s="1123">
        <f>+'EJEC-3I'!R28*FINANC!$Q$47</f>
        <v>0</v>
      </c>
      <c r="I30" s="1124">
        <f t="shared" si="0"/>
        <v>0</v>
      </c>
    </row>
    <row r="31" spans="2:9" ht="14.25" hidden="1" thickBot="1" x14ac:dyDescent="0.3">
      <c r="B31" s="2991" t="str">
        <f>PROYECTO!C52</f>
        <v>Plantación de Material Vegetal al azar o por núcleos</v>
      </c>
      <c r="C31" s="2993" t="str">
        <f>'POA-1'!I37</f>
        <v>Aprestamiento del proyecto (Gestión)</v>
      </c>
      <c r="D31" s="589" t="s">
        <v>412</v>
      </c>
      <c r="E31" s="1121" t="e">
        <f>'POA-3'!H23</f>
        <v>#REF!</v>
      </c>
      <c r="F31" s="1121" t="e">
        <f>'POA-3'!I23</f>
        <v>#REF!</v>
      </c>
      <c r="G31" s="1121" t="e">
        <f>'POA-3'!J23</f>
        <v>#REF!</v>
      </c>
      <c r="H31" s="1121" t="e">
        <f>'POA-3'!K23</f>
        <v>#REF!</v>
      </c>
      <c r="I31" s="1122" t="e">
        <f t="shared" si="0"/>
        <v>#REF!</v>
      </c>
    </row>
    <row r="32" spans="2:9" ht="14.25" hidden="1" thickBot="1" x14ac:dyDescent="0.3">
      <c r="B32" s="2992"/>
      <c r="C32" s="2988"/>
      <c r="D32" s="519" t="s">
        <v>413</v>
      </c>
      <c r="E32" s="1123">
        <f>+'EJEC-3I'!R30*FINANC!$G$47</f>
        <v>0</v>
      </c>
      <c r="F32" s="1123">
        <f>+'EJEC-3I'!R30*FINANC!$I$47</f>
        <v>0</v>
      </c>
      <c r="G32" s="1123">
        <f>+'EJEC-3I'!R30*FINANC!$K$47</f>
        <v>0</v>
      </c>
      <c r="H32" s="1123">
        <f>+'EJEC-3I'!R30*FINANC!$Q$47</f>
        <v>0</v>
      </c>
      <c r="I32" s="1124">
        <f t="shared" si="0"/>
        <v>0</v>
      </c>
    </row>
    <row r="33" spans="2:9" ht="14.25" hidden="1" thickBot="1" x14ac:dyDescent="0.3">
      <c r="B33" s="2992"/>
      <c r="C33" s="2989"/>
      <c r="D33" s="519" t="s">
        <v>1214</v>
      </c>
      <c r="E33" s="1123">
        <f>+'EJEC-3I'!R31*FINANC!$G$47</f>
        <v>0</v>
      </c>
      <c r="F33" s="1123">
        <f>+'EJEC-3I'!R31*FINANC!$I$47</f>
        <v>0</v>
      </c>
      <c r="G33" s="1123">
        <f>+'EJEC-3I'!R31*FINANC!$K$47</f>
        <v>0</v>
      </c>
      <c r="H33" s="1123">
        <f>+'EJEC-3I'!R31*FINANC!$Q$47</f>
        <v>0</v>
      </c>
      <c r="I33" s="1124">
        <f t="shared" si="0"/>
        <v>0</v>
      </c>
    </row>
    <row r="34" spans="2:9" ht="14.25" hidden="1" thickBot="1" x14ac:dyDescent="0.3">
      <c r="B34" s="2992"/>
      <c r="C34" s="2987" t="str">
        <f>'POA-1'!I38</f>
        <v>Mantenimiento</v>
      </c>
      <c r="D34" s="589" t="s">
        <v>412</v>
      </c>
      <c r="E34" s="1121" t="e">
        <f>'POA-3'!H24</f>
        <v>#REF!</v>
      </c>
      <c r="F34" s="1121" t="e">
        <f>'POA-3'!I24</f>
        <v>#REF!</v>
      </c>
      <c r="G34" s="1121" t="e">
        <f>'POA-3'!J24</f>
        <v>#REF!</v>
      </c>
      <c r="H34" s="1121" t="e">
        <f>'POA-3'!K24</f>
        <v>#REF!</v>
      </c>
      <c r="I34" s="1122" t="e">
        <f t="shared" si="0"/>
        <v>#REF!</v>
      </c>
    </row>
    <row r="35" spans="2:9" ht="14.25" hidden="1" thickBot="1" x14ac:dyDescent="0.3">
      <c r="B35" s="2992"/>
      <c r="C35" s="2988"/>
      <c r="D35" s="519" t="s">
        <v>413</v>
      </c>
      <c r="E35" s="1123">
        <f>+'EJEC-3I'!R33*FINANC!$G$47</f>
        <v>0</v>
      </c>
      <c r="F35" s="1123">
        <f>+'EJEC-3I'!R33*FINANC!$I$47</f>
        <v>0</v>
      </c>
      <c r="G35" s="1123">
        <f>+'EJEC-3I'!R33*FINANC!$K$47</f>
        <v>0</v>
      </c>
      <c r="H35" s="1123">
        <f>+'EJEC-3I'!R33*FINANC!$Q$47</f>
        <v>0</v>
      </c>
      <c r="I35" s="1124">
        <f t="shared" si="0"/>
        <v>0</v>
      </c>
    </row>
    <row r="36" spans="2:9" ht="14.25" hidden="1" thickBot="1" x14ac:dyDescent="0.3">
      <c r="B36" s="2992"/>
      <c r="C36" s="2989"/>
      <c r="D36" s="519" t="s">
        <v>1214</v>
      </c>
      <c r="E36" s="1123">
        <f>+'EJEC-3I'!R34*FINANC!$G$47</f>
        <v>0</v>
      </c>
      <c r="F36" s="1123">
        <f>+'EJEC-3I'!R34*FINANC!$I$47</f>
        <v>0</v>
      </c>
      <c r="G36" s="1123">
        <f>+'EJEC-3I'!R34*FINANC!$K$47</f>
        <v>0</v>
      </c>
      <c r="H36" s="1123">
        <f>+'EJEC-3I'!R34*FINANC!$Q$47</f>
        <v>0</v>
      </c>
      <c r="I36" s="1124">
        <f t="shared" si="0"/>
        <v>0</v>
      </c>
    </row>
    <row r="37" spans="2:9" ht="0.6" hidden="1" customHeight="1" thickBot="1" x14ac:dyDescent="0.3">
      <c r="B37" s="2992"/>
      <c r="C37" s="2987" t="str">
        <f>'POA-1'!I39</f>
        <v>Aislamiento</v>
      </c>
      <c r="D37" s="589" t="s">
        <v>412</v>
      </c>
      <c r="E37" s="1121">
        <f>'POA-3'!H25</f>
        <v>0</v>
      </c>
      <c r="F37" s="1121">
        <f>'POA-3'!I25</f>
        <v>0</v>
      </c>
      <c r="G37" s="1121">
        <f>'POA-3'!J25</f>
        <v>0</v>
      </c>
      <c r="H37" s="1121">
        <f>'POA-3'!K25</f>
        <v>0</v>
      </c>
      <c r="I37" s="1122">
        <f t="shared" si="0"/>
        <v>0</v>
      </c>
    </row>
    <row r="38" spans="2:9" ht="0.6" hidden="1" customHeight="1" thickBot="1" x14ac:dyDescent="0.3">
      <c r="B38" s="2992"/>
      <c r="C38" s="2988"/>
      <c r="D38" s="519" t="s">
        <v>413</v>
      </c>
      <c r="E38" s="1123"/>
      <c r="F38" s="1123"/>
      <c r="G38" s="1123"/>
      <c r="H38" s="1123"/>
      <c r="I38" s="1124">
        <f t="shared" si="0"/>
        <v>0</v>
      </c>
    </row>
    <row r="39" spans="2:9" ht="0.6" hidden="1" customHeight="1" thickBot="1" x14ac:dyDescent="0.3">
      <c r="B39" s="2992"/>
      <c r="C39" s="2989"/>
      <c r="D39" s="519" t="s">
        <v>1214</v>
      </c>
      <c r="E39" s="1123"/>
      <c r="F39" s="1123"/>
      <c r="G39" s="1123"/>
      <c r="H39" s="1123"/>
      <c r="I39" s="1124">
        <f t="shared" si="0"/>
        <v>0</v>
      </c>
    </row>
    <row r="40" spans="2:9" ht="14.25" hidden="1" thickBot="1" x14ac:dyDescent="0.3">
      <c r="B40" s="2992"/>
      <c r="C40" s="2987" t="str">
        <f>'POA-1'!I40</f>
        <v>Divulgación, Capacitación y Seguimiento</v>
      </c>
      <c r="D40" s="589" t="s">
        <v>412</v>
      </c>
      <c r="E40" s="1121" t="e">
        <f>'POA-3'!H26</f>
        <v>#REF!</v>
      </c>
      <c r="F40" s="1121" t="e">
        <f>'POA-3'!I26</f>
        <v>#REF!</v>
      </c>
      <c r="G40" s="1121" t="e">
        <f>'POA-3'!J26</f>
        <v>#REF!</v>
      </c>
      <c r="H40" s="1121" t="e">
        <f>'POA-3'!K26</f>
        <v>#REF!</v>
      </c>
      <c r="I40" s="1122" t="e">
        <f t="shared" si="0"/>
        <v>#REF!</v>
      </c>
    </row>
    <row r="41" spans="2:9" ht="14.25" hidden="1" thickBot="1" x14ac:dyDescent="0.3">
      <c r="B41" s="2992"/>
      <c r="C41" s="2988"/>
      <c r="D41" s="519" t="s">
        <v>413</v>
      </c>
      <c r="E41" s="1123">
        <f>+'EJEC-3I'!R39*FINANC!$G$47</f>
        <v>0</v>
      </c>
      <c r="F41" s="1123">
        <f>+'EJEC-3I'!R39*FINANC!$I$47</f>
        <v>0</v>
      </c>
      <c r="G41" s="1123">
        <f>+'EJEC-3I'!R39*FINANC!$K$47</f>
        <v>0</v>
      </c>
      <c r="H41" s="1123">
        <f>+'EJEC-3I'!R39*FINANC!$Q$47</f>
        <v>0</v>
      </c>
      <c r="I41" s="1124">
        <f t="shared" si="0"/>
        <v>0</v>
      </c>
    </row>
    <row r="42" spans="2:9" ht="14.25" hidden="1" thickBot="1" x14ac:dyDescent="0.3">
      <c r="B42" s="2994"/>
      <c r="C42" s="2990"/>
      <c r="D42" s="519" t="s">
        <v>1214</v>
      </c>
      <c r="E42" s="1123">
        <f>+'EJEC-3I'!R40*FINANC!$G$47</f>
        <v>0</v>
      </c>
      <c r="F42" s="1123">
        <f>+'EJEC-3I'!R40*FINANC!$I$47</f>
        <v>0</v>
      </c>
      <c r="G42" s="1123">
        <f>+'EJEC-3I'!R40*FINANC!$K$47</f>
        <v>0</v>
      </c>
      <c r="H42" s="1123">
        <f>+'EJEC-3I'!R40*FINANC!$Q$47</f>
        <v>0</v>
      </c>
      <c r="I42" s="1124">
        <f t="shared" si="0"/>
        <v>0</v>
      </c>
    </row>
    <row r="43" spans="2:9" ht="14.25" hidden="1" thickBot="1" x14ac:dyDescent="0.3">
      <c r="B43" s="2992" t="str">
        <f>PROYECTO!C53</f>
        <v>Reforestación Protectora - Productora con Guadua</v>
      </c>
      <c r="C43" s="2988" t="str">
        <f>'POA-1'!I41</f>
        <v>Aprestamiento del proyecto (Gestión)</v>
      </c>
      <c r="D43" s="589" t="s">
        <v>412</v>
      </c>
      <c r="E43" s="1121" t="e">
        <f>'POA-3'!H27</f>
        <v>#REF!</v>
      </c>
      <c r="F43" s="1121" t="e">
        <f>'POA-3'!I27</f>
        <v>#REF!</v>
      </c>
      <c r="G43" s="1121" t="e">
        <f>'POA-3'!J27</f>
        <v>#REF!</v>
      </c>
      <c r="H43" s="1121" t="e">
        <f>'POA-3'!K27</f>
        <v>#REF!</v>
      </c>
      <c r="I43" s="1122" t="e">
        <f t="shared" si="0"/>
        <v>#REF!</v>
      </c>
    </row>
    <row r="44" spans="2:9" ht="14.25" hidden="1" thickBot="1" x14ac:dyDescent="0.3">
      <c r="B44" s="2992"/>
      <c r="C44" s="2988"/>
      <c r="D44" s="519" t="s">
        <v>413</v>
      </c>
      <c r="E44" s="1123">
        <f>+'EJEC-3I'!R42*FINANC!$G$47</f>
        <v>0</v>
      </c>
      <c r="F44" s="1123">
        <f>+'EJEC-3I'!R42*FINANC!$I$47</f>
        <v>0</v>
      </c>
      <c r="G44" s="1123">
        <f>+'EJEC-3I'!R42*FINANC!$K$47</f>
        <v>0</v>
      </c>
      <c r="H44" s="1123">
        <f>+'EJEC-3I'!R42*FINANC!$Q$47</f>
        <v>0</v>
      </c>
      <c r="I44" s="1124">
        <f t="shared" si="0"/>
        <v>0</v>
      </c>
    </row>
    <row r="45" spans="2:9" ht="14.25" hidden="1" thickBot="1" x14ac:dyDescent="0.3">
      <c r="B45" s="2992"/>
      <c r="C45" s="2989"/>
      <c r="D45" s="519" t="s">
        <v>1214</v>
      </c>
      <c r="E45" s="1123">
        <f>+'EJEC-3I'!R43*FINANC!$G$47</f>
        <v>0</v>
      </c>
      <c r="F45" s="1123">
        <f>+'EJEC-3I'!R43*FINANC!$I$47</f>
        <v>0</v>
      </c>
      <c r="G45" s="1123">
        <f>+'EJEC-3I'!R43*FINANC!$K$47</f>
        <v>0</v>
      </c>
      <c r="H45" s="1123">
        <f>+'EJEC-3I'!R43*FINANC!$Q$47</f>
        <v>0</v>
      </c>
      <c r="I45" s="1124">
        <f t="shared" si="0"/>
        <v>0</v>
      </c>
    </row>
    <row r="46" spans="2:9" ht="14.25" hidden="1" thickBot="1" x14ac:dyDescent="0.3">
      <c r="B46" s="2992"/>
      <c r="C46" s="2987" t="str">
        <f>'POA-1'!I42</f>
        <v>Mantenimiento</v>
      </c>
      <c r="D46" s="589" t="s">
        <v>412</v>
      </c>
      <c r="E46" s="1121" t="e">
        <f>'POA-3'!H28</f>
        <v>#REF!</v>
      </c>
      <c r="F46" s="1121" t="e">
        <f>'POA-3'!I28</f>
        <v>#REF!</v>
      </c>
      <c r="G46" s="1121" t="e">
        <f>'POA-3'!J28</f>
        <v>#REF!</v>
      </c>
      <c r="H46" s="1121" t="e">
        <f>'POA-3'!K28</f>
        <v>#REF!</v>
      </c>
      <c r="I46" s="1122" t="e">
        <f t="shared" si="0"/>
        <v>#REF!</v>
      </c>
    </row>
    <row r="47" spans="2:9" ht="14.25" hidden="1" thickBot="1" x14ac:dyDescent="0.3">
      <c r="B47" s="2992"/>
      <c r="C47" s="2988"/>
      <c r="D47" s="519" t="s">
        <v>413</v>
      </c>
      <c r="E47" s="1123">
        <f>+'EJEC-3I'!R45*FINANC!$G$47</f>
        <v>0</v>
      </c>
      <c r="F47" s="1123">
        <f>+'EJEC-3I'!R45*FINANC!$I$47</f>
        <v>0</v>
      </c>
      <c r="G47" s="1123">
        <f>+'EJEC-3I'!R45*FINANC!$K$47</f>
        <v>0</v>
      </c>
      <c r="H47" s="1123">
        <f>+'EJEC-3I'!R45*FINANC!$Q$47</f>
        <v>0</v>
      </c>
      <c r="I47" s="1124">
        <f t="shared" si="0"/>
        <v>0</v>
      </c>
    </row>
    <row r="48" spans="2:9" ht="14.25" hidden="1" thickBot="1" x14ac:dyDescent="0.3">
      <c r="B48" s="2992"/>
      <c r="C48" s="2989"/>
      <c r="D48" s="519" t="s">
        <v>1214</v>
      </c>
      <c r="E48" s="1123">
        <f>+'EJEC-3I'!R46*FINANC!$G$47</f>
        <v>0</v>
      </c>
      <c r="F48" s="1123">
        <f>+'EJEC-3I'!R46*FINANC!$I$47</f>
        <v>0</v>
      </c>
      <c r="G48" s="1123">
        <f>+'EJEC-3I'!R46*FINANC!$K$47</f>
        <v>0</v>
      </c>
      <c r="H48" s="1123">
        <f>+'EJEC-3I'!R46*FINANC!$Q$47</f>
        <v>0</v>
      </c>
      <c r="I48" s="1124">
        <f t="shared" si="0"/>
        <v>0</v>
      </c>
    </row>
    <row r="49" spans="2:9" ht="0.6" hidden="1" customHeight="1" thickBot="1" x14ac:dyDescent="0.3">
      <c r="B49" s="2992"/>
      <c r="C49" s="2987" t="str">
        <f>'POA-1'!I43</f>
        <v>Aislamiento</v>
      </c>
      <c r="D49" s="589" t="s">
        <v>412</v>
      </c>
      <c r="E49" s="1121">
        <f>'POA-3'!H29</f>
        <v>0</v>
      </c>
      <c r="F49" s="1121">
        <f>'POA-3'!I29</f>
        <v>0</v>
      </c>
      <c r="G49" s="1121">
        <f>'POA-3'!J29</f>
        <v>0</v>
      </c>
      <c r="H49" s="1121">
        <f>'POA-3'!K29</f>
        <v>0</v>
      </c>
      <c r="I49" s="1122">
        <f t="shared" si="0"/>
        <v>0</v>
      </c>
    </row>
    <row r="50" spans="2:9" ht="0.6" hidden="1" customHeight="1" thickBot="1" x14ac:dyDescent="0.3">
      <c r="B50" s="2992"/>
      <c r="C50" s="2988"/>
      <c r="D50" s="519" t="s">
        <v>413</v>
      </c>
      <c r="E50" s="1123"/>
      <c r="F50" s="1123"/>
      <c r="G50" s="1123"/>
      <c r="H50" s="1123"/>
      <c r="I50" s="1124">
        <f t="shared" si="0"/>
        <v>0</v>
      </c>
    </row>
    <row r="51" spans="2:9" ht="0.6" hidden="1" customHeight="1" thickBot="1" x14ac:dyDescent="0.3">
      <c r="B51" s="2992"/>
      <c r="C51" s="2989"/>
      <c r="D51" s="519" t="s">
        <v>1214</v>
      </c>
      <c r="E51" s="1123"/>
      <c r="F51" s="1123"/>
      <c r="G51" s="1123"/>
      <c r="H51" s="1123"/>
      <c r="I51" s="1124">
        <f t="shared" si="0"/>
        <v>0</v>
      </c>
    </row>
    <row r="52" spans="2:9" ht="14.25" hidden="1" thickBot="1" x14ac:dyDescent="0.3">
      <c r="B52" s="2992"/>
      <c r="C52" s="2987" t="str">
        <f>'POA-1'!I44</f>
        <v>Divulgación, Capacitación y Seguimiento</v>
      </c>
      <c r="D52" s="589" t="s">
        <v>412</v>
      </c>
      <c r="E52" s="1121" t="e">
        <f>'POA-3'!H30</f>
        <v>#REF!</v>
      </c>
      <c r="F52" s="1121" t="e">
        <f>'POA-3'!I30</f>
        <v>#REF!</v>
      </c>
      <c r="G52" s="1121" t="e">
        <f>'POA-3'!J30</f>
        <v>#REF!</v>
      </c>
      <c r="H52" s="1121" t="e">
        <f>'POA-3'!K30</f>
        <v>#REF!</v>
      </c>
      <c r="I52" s="1122" t="e">
        <f t="shared" si="0"/>
        <v>#REF!</v>
      </c>
    </row>
    <row r="53" spans="2:9" ht="14.25" hidden="1" thickBot="1" x14ac:dyDescent="0.3">
      <c r="B53" s="2992"/>
      <c r="C53" s="2988"/>
      <c r="D53" s="519" t="s">
        <v>413</v>
      </c>
      <c r="E53" s="1123">
        <f>+'EJEC-3I'!R51*FINANC!$G$47</f>
        <v>0</v>
      </c>
      <c r="F53" s="1123">
        <f>+'EJEC-3I'!R51*FINANC!$I$47</f>
        <v>0</v>
      </c>
      <c r="G53" s="1123">
        <f>+'EJEC-3I'!R51*FINANC!$K$47</f>
        <v>0</v>
      </c>
      <c r="H53" s="1123">
        <f>+'EJEC-3I'!R51*FINANC!$Q$47</f>
        <v>0</v>
      </c>
      <c r="I53" s="1124">
        <f t="shared" si="0"/>
        <v>0</v>
      </c>
    </row>
    <row r="54" spans="2:9" ht="14.25" hidden="1" thickBot="1" x14ac:dyDescent="0.3">
      <c r="B54" s="2992"/>
      <c r="C54" s="2988"/>
      <c r="D54" s="519" t="s">
        <v>1214</v>
      </c>
      <c r="E54" s="1123">
        <f>+'EJEC-3I'!R52*FINANC!$G$47</f>
        <v>0</v>
      </c>
      <c r="F54" s="1123">
        <f>+'EJEC-3I'!R52*FINANC!$I$47</f>
        <v>0</v>
      </c>
      <c r="G54" s="1123">
        <f>+'EJEC-3I'!R52*FINANC!$K$47</f>
        <v>0</v>
      </c>
      <c r="H54" s="1123">
        <f>+'EJEC-3I'!R52*FINANC!$Q$47</f>
        <v>0</v>
      </c>
      <c r="I54" s="1124">
        <f t="shared" si="0"/>
        <v>0</v>
      </c>
    </row>
    <row r="55" spans="2:9" ht="14.25" hidden="1" thickBot="1" x14ac:dyDescent="0.3">
      <c r="B55" s="2991" t="str">
        <f>PROYECTO!C54</f>
        <v>Establecimiento de cobertura arbórea mediante Sistemas Agroforestales / Silvopastoriles (SAF/SSP)</v>
      </c>
      <c r="C55" s="2993" t="str">
        <f>'POA-1'!I45</f>
        <v>Aprestamiento del proyecto (Gestión)</v>
      </c>
      <c r="D55" s="589" t="s">
        <v>412</v>
      </c>
      <c r="E55" s="1121" t="e">
        <f>'POA-3'!H31</f>
        <v>#REF!</v>
      </c>
      <c r="F55" s="1121" t="e">
        <f>'POA-3'!I31</f>
        <v>#REF!</v>
      </c>
      <c r="G55" s="1121" t="e">
        <f>'POA-3'!J31</f>
        <v>#REF!</v>
      </c>
      <c r="H55" s="1121" t="e">
        <f>'POA-3'!K31</f>
        <v>#REF!</v>
      </c>
      <c r="I55" s="1122" t="e">
        <f t="shared" si="0"/>
        <v>#REF!</v>
      </c>
    </row>
    <row r="56" spans="2:9" ht="14.25" hidden="1" thickBot="1" x14ac:dyDescent="0.3">
      <c r="B56" s="2992"/>
      <c r="C56" s="2988"/>
      <c r="D56" s="519" t="s">
        <v>413</v>
      </c>
      <c r="E56" s="1123">
        <f>+'EJEC-3I'!R54*FINANC!$G$47</f>
        <v>0</v>
      </c>
      <c r="F56" s="1123">
        <f>+'EJEC-3I'!R54*FINANC!$I$47</f>
        <v>0</v>
      </c>
      <c r="G56" s="1123">
        <f>+'EJEC-3I'!R54*FINANC!$K$47</f>
        <v>0</v>
      </c>
      <c r="H56" s="1123">
        <f>+'EJEC-3I'!R54*FINANC!$Q$47</f>
        <v>0</v>
      </c>
      <c r="I56" s="1124">
        <f t="shared" si="0"/>
        <v>0</v>
      </c>
    </row>
    <row r="57" spans="2:9" ht="14.25" hidden="1" thickBot="1" x14ac:dyDescent="0.3">
      <c r="B57" s="2992"/>
      <c r="C57" s="2989"/>
      <c r="D57" s="519" t="s">
        <v>1214</v>
      </c>
      <c r="E57" s="1123">
        <f>+'EJEC-3I'!R55*FINANC!$G$47</f>
        <v>0</v>
      </c>
      <c r="F57" s="1123">
        <f>+'EJEC-3I'!R55*FINANC!$I$47</f>
        <v>0</v>
      </c>
      <c r="G57" s="1123">
        <f>+'EJEC-3I'!R55*FINANC!$K$47</f>
        <v>0</v>
      </c>
      <c r="H57" s="1123">
        <f>+'EJEC-3I'!R55*FINANC!$Q$47</f>
        <v>0</v>
      </c>
      <c r="I57" s="1124">
        <f t="shared" si="0"/>
        <v>0</v>
      </c>
    </row>
    <row r="58" spans="2:9" ht="14.25" hidden="1" thickBot="1" x14ac:dyDescent="0.3">
      <c r="B58" s="2992"/>
      <c r="C58" s="2987" t="str">
        <f>'POA-1'!I46</f>
        <v>Mantenimiento</v>
      </c>
      <c r="D58" s="589" t="s">
        <v>412</v>
      </c>
      <c r="E58" s="1121" t="e">
        <f>'POA-3'!H32</f>
        <v>#REF!</v>
      </c>
      <c r="F58" s="1121" t="e">
        <f>'POA-3'!I32</f>
        <v>#REF!</v>
      </c>
      <c r="G58" s="1121" t="e">
        <f>'POA-3'!J32</f>
        <v>#REF!</v>
      </c>
      <c r="H58" s="1121" t="e">
        <f>'POA-3'!K32</f>
        <v>#REF!</v>
      </c>
      <c r="I58" s="1122" t="e">
        <f t="shared" si="0"/>
        <v>#REF!</v>
      </c>
    </row>
    <row r="59" spans="2:9" ht="14.25" hidden="1" thickBot="1" x14ac:dyDescent="0.3">
      <c r="B59" s="2992"/>
      <c r="C59" s="2988"/>
      <c r="D59" s="519" t="s">
        <v>413</v>
      </c>
      <c r="E59" s="1123">
        <f>+'EJEC-3I'!R57*FINANC!$G$47</f>
        <v>0</v>
      </c>
      <c r="F59" s="1123">
        <f>+'EJEC-3I'!R57*FINANC!$I$47</f>
        <v>0</v>
      </c>
      <c r="G59" s="1123">
        <f>+'EJEC-3I'!R57*FINANC!$K$47</f>
        <v>0</v>
      </c>
      <c r="H59" s="1123">
        <f>+'EJEC-3I'!R57*FINANC!$Q$47</f>
        <v>0</v>
      </c>
      <c r="I59" s="1124">
        <f t="shared" si="0"/>
        <v>0</v>
      </c>
    </row>
    <row r="60" spans="2:9" ht="14.25" hidden="1" thickBot="1" x14ac:dyDescent="0.3">
      <c r="B60" s="2992"/>
      <c r="C60" s="2989"/>
      <c r="D60" s="519" t="s">
        <v>1214</v>
      </c>
      <c r="E60" s="1123">
        <f>+'EJEC-3I'!R58*FINANC!$G$47</f>
        <v>0</v>
      </c>
      <c r="F60" s="1123">
        <f>+'EJEC-3I'!R58*FINANC!$I$47</f>
        <v>0</v>
      </c>
      <c r="G60" s="1123">
        <f>+'EJEC-3I'!R58*FINANC!$K$47</f>
        <v>0</v>
      </c>
      <c r="H60" s="1123">
        <f>+'EJEC-3I'!R58*FINANC!$Q$47</f>
        <v>0</v>
      </c>
      <c r="I60" s="1124">
        <f t="shared" si="0"/>
        <v>0</v>
      </c>
    </row>
    <row r="61" spans="2:9" ht="0.6" hidden="1" customHeight="1" thickBot="1" x14ac:dyDescent="0.3">
      <c r="B61" s="2992"/>
      <c r="C61" s="2987" t="str">
        <f>'POA-1'!I47</f>
        <v>Aislamiento</v>
      </c>
      <c r="D61" s="589" t="s">
        <v>412</v>
      </c>
      <c r="E61" s="1121">
        <f>'POA-3'!H33</f>
        <v>0</v>
      </c>
      <c r="F61" s="1121">
        <f>'POA-3'!I33</f>
        <v>0</v>
      </c>
      <c r="G61" s="1121">
        <f>'POA-3'!J33</f>
        <v>0</v>
      </c>
      <c r="H61" s="1121">
        <f>'POA-3'!K33</f>
        <v>0</v>
      </c>
      <c r="I61" s="1122">
        <f t="shared" si="0"/>
        <v>0</v>
      </c>
    </row>
    <row r="62" spans="2:9" ht="0.6" hidden="1" customHeight="1" thickBot="1" x14ac:dyDescent="0.3">
      <c r="B62" s="2992"/>
      <c r="C62" s="2988"/>
      <c r="D62" s="519" t="s">
        <v>413</v>
      </c>
      <c r="E62" s="1123"/>
      <c r="F62" s="1123"/>
      <c r="G62" s="1123"/>
      <c r="H62" s="1123"/>
      <c r="I62" s="1124">
        <f t="shared" si="0"/>
        <v>0</v>
      </c>
    </row>
    <row r="63" spans="2:9" ht="0.6" hidden="1" customHeight="1" thickBot="1" x14ac:dyDescent="0.3">
      <c r="B63" s="2992"/>
      <c r="C63" s="2989"/>
      <c r="D63" s="519" t="s">
        <v>1214</v>
      </c>
      <c r="E63" s="1123"/>
      <c r="F63" s="1123"/>
      <c r="G63" s="1123"/>
      <c r="H63" s="1123"/>
      <c r="I63" s="1124">
        <f t="shared" si="0"/>
        <v>0</v>
      </c>
    </row>
    <row r="64" spans="2:9" ht="14.25" hidden="1" thickBot="1" x14ac:dyDescent="0.3">
      <c r="B64" s="2992"/>
      <c r="C64" s="2987" t="str">
        <f>'POA-1'!I48</f>
        <v>Divulgación, Capacitación y Seguimiento</v>
      </c>
      <c r="D64" s="589" t="s">
        <v>412</v>
      </c>
      <c r="E64" s="1121" t="e">
        <f>'POA-3'!H34</f>
        <v>#REF!</v>
      </c>
      <c r="F64" s="1121" t="e">
        <f>'POA-3'!I34</f>
        <v>#REF!</v>
      </c>
      <c r="G64" s="1121" t="e">
        <f>'POA-3'!J34</f>
        <v>#REF!</v>
      </c>
      <c r="H64" s="1121" t="e">
        <f>'POA-3'!K34</f>
        <v>#REF!</v>
      </c>
      <c r="I64" s="1122" t="e">
        <f t="shared" si="0"/>
        <v>#REF!</v>
      </c>
    </row>
    <row r="65" spans="2:9" ht="14.25" hidden="1" thickBot="1" x14ac:dyDescent="0.3">
      <c r="B65" s="2992"/>
      <c r="C65" s="2988"/>
      <c r="D65" s="519" t="s">
        <v>413</v>
      </c>
      <c r="E65" s="1123">
        <f>+'EJEC-3I'!R63*FINANC!$G$47</f>
        <v>0</v>
      </c>
      <c r="F65" s="1123">
        <f>+'EJEC-3I'!R63*FINANC!$I$47</f>
        <v>0</v>
      </c>
      <c r="G65" s="1123">
        <f>+'EJEC-3I'!R63*FINANC!$K$47</f>
        <v>0</v>
      </c>
      <c r="H65" s="1123">
        <f>+'EJEC-3I'!R63*FINANC!$Q$47</f>
        <v>0</v>
      </c>
      <c r="I65" s="1124">
        <f t="shared" si="0"/>
        <v>0</v>
      </c>
    </row>
    <row r="66" spans="2:9" ht="14.25" hidden="1" thickBot="1" x14ac:dyDescent="0.3">
      <c r="B66" s="2994"/>
      <c r="C66" s="2990"/>
      <c r="D66" s="519" t="s">
        <v>1214</v>
      </c>
      <c r="E66" s="1123">
        <f>+'EJEC-3I'!R64*FINANC!$G$47</f>
        <v>0</v>
      </c>
      <c r="F66" s="1123">
        <f>+'EJEC-3I'!R64*FINANC!$I$47</f>
        <v>0</v>
      </c>
      <c r="G66" s="1123">
        <f>+'EJEC-3I'!R64*FINANC!$K$47</f>
        <v>0</v>
      </c>
      <c r="H66" s="1123">
        <f>+'EJEC-3I'!R64*FINANC!$Q$47</f>
        <v>0</v>
      </c>
      <c r="I66" s="1124">
        <f t="shared" si="0"/>
        <v>0</v>
      </c>
    </row>
    <row r="67" spans="2:9" ht="14.25" hidden="1" thickBot="1" x14ac:dyDescent="0.3">
      <c r="B67" s="2992" t="str">
        <f>PROYECTO!C55</f>
        <v>Cercas o Barreras Vivas (CV - BV)</v>
      </c>
      <c r="C67" s="2988" t="str">
        <f>'POA-1'!I49</f>
        <v>Aprestamiento del proyecto (Gestión)</v>
      </c>
      <c r="D67" s="589" t="s">
        <v>412</v>
      </c>
      <c r="E67" s="1121" t="e">
        <f>'POA-3'!H35</f>
        <v>#REF!</v>
      </c>
      <c r="F67" s="1121" t="e">
        <f>'POA-3'!I35</f>
        <v>#REF!</v>
      </c>
      <c r="G67" s="1121" t="e">
        <f>'POA-3'!J35</f>
        <v>#REF!</v>
      </c>
      <c r="H67" s="1121" t="e">
        <f>'POA-3'!K35</f>
        <v>#REF!</v>
      </c>
      <c r="I67" s="1122" t="e">
        <f t="shared" si="0"/>
        <v>#REF!</v>
      </c>
    </row>
    <row r="68" spans="2:9" ht="14.25" hidden="1" thickBot="1" x14ac:dyDescent="0.3">
      <c r="B68" s="2992"/>
      <c r="C68" s="2988"/>
      <c r="D68" s="519" t="s">
        <v>413</v>
      </c>
      <c r="E68" s="1123">
        <f>+'EJEC-3I'!R66*FINANC!$G$47</f>
        <v>0</v>
      </c>
      <c r="F68" s="1123">
        <f>+'EJEC-3I'!R66*FINANC!$I$47</f>
        <v>0</v>
      </c>
      <c r="G68" s="1123">
        <f>+'EJEC-3I'!R66*FINANC!$K$47</f>
        <v>0</v>
      </c>
      <c r="H68" s="1123">
        <f>+'EJEC-3I'!R66*FINANC!$Q$47</f>
        <v>0</v>
      </c>
      <c r="I68" s="1124">
        <f t="shared" si="0"/>
        <v>0</v>
      </c>
    </row>
    <row r="69" spans="2:9" ht="14.25" hidden="1" thickBot="1" x14ac:dyDescent="0.3">
      <c r="B69" s="2992"/>
      <c r="C69" s="2989"/>
      <c r="D69" s="519" t="s">
        <v>1214</v>
      </c>
      <c r="E69" s="1123">
        <f>+'EJEC-3I'!R67*FINANC!$G$47</f>
        <v>0</v>
      </c>
      <c r="F69" s="1123">
        <f>+'EJEC-3I'!R67*FINANC!$I$47</f>
        <v>0</v>
      </c>
      <c r="G69" s="1123">
        <f>+'EJEC-3I'!R67*FINANC!$K$47</f>
        <v>0</v>
      </c>
      <c r="H69" s="1123">
        <f>+'EJEC-3I'!R67*FINANC!$Q$47</f>
        <v>0</v>
      </c>
      <c r="I69" s="1124">
        <f t="shared" si="0"/>
        <v>0</v>
      </c>
    </row>
    <row r="70" spans="2:9" ht="14.25" hidden="1" thickBot="1" x14ac:dyDescent="0.3">
      <c r="B70" s="2992"/>
      <c r="C70" s="2987" t="str">
        <f>'POA-1'!I50</f>
        <v>Mantenimiento</v>
      </c>
      <c r="D70" s="589" t="s">
        <v>412</v>
      </c>
      <c r="E70" s="1121" t="e">
        <f>'POA-3'!H36</f>
        <v>#REF!</v>
      </c>
      <c r="F70" s="1121" t="e">
        <f>'POA-3'!I36</f>
        <v>#REF!</v>
      </c>
      <c r="G70" s="1121" t="e">
        <f>'POA-3'!J36</f>
        <v>#REF!</v>
      </c>
      <c r="H70" s="1121" t="e">
        <f>'POA-3'!K36</f>
        <v>#REF!</v>
      </c>
      <c r="I70" s="1122" t="e">
        <f t="shared" si="0"/>
        <v>#REF!</v>
      </c>
    </row>
    <row r="71" spans="2:9" ht="14.25" hidden="1" thickBot="1" x14ac:dyDescent="0.3">
      <c r="B71" s="2992"/>
      <c r="C71" s="2988"/>
      <c r="D71" s="519" t="s">
        <v>413</v>
      </c>
      <c r="E71" s="1123">
        <f>+'EJEC-3I'!R69*FINANC!$G$47</f>
        <v>0</v>
      </c>
      <c r="F71" s="1123">
        <f>+'EJEC-3I'!R69*FINANC!$I$47</f>
        <v>0</v>
      </c>
      <c r="G71" s="1123">
        <f>+'EJEC-3I'!R69*FINANC!$K$47</f>
        <v>0</v>
      </c>
      <c r="H71" s="1123">
        <f>+'EJEC-3I'!R69*FINANC!$Q$47</f>
        <v>0</v>
      </c>
      <c r="I71" s="1124">
        <f t="shared" si="0"/>
        <v>0</v>
      </c>
    </row>
    <row r="72" spans="2:9" ht="14.25" hidden="1" thickBot="1" x14ac:dyDescent="0.3">
      <c r="B72" s="2992"/>
      <c r="C72" s="2989"/>
      <c r="D72" s="519" t="s">
        <v>1214</v>
      </c>
      <c r="E72" s="1123">
        <f>+'EJEC-3I'!R70*FINANC!$G$47</f>
        <v>0</v>
      </c>
      <c r="F72" s="1123">
        <f>+'EJEC-3I'!R70*FINANC!$I$47</f>
        <v>0</v>
      </c>
      <c r="G72" s="1123">
        <f>+'EJEC-3I'!R70*FINANC!$K$47</f>
        <v>0</v>
      </c>
      <c r="H72" s="1123">
        <f>+'EJEC-3I'!R70*FINANC!$Q$47</f>
        <v>0</v>
      </c>
      <c r="I72" s="1124">
        <f t="shared" si="0"/>
        <v>0</v>
      </c>
    </row>
    <row r="73" spans="2:9" ht="14.25" hidden="1" thickBot="1" x14ac:dyDescent="0.3">
      <c r="B73" s="2992"/>
      <c r="C73" s="2987" t="str">
        <f>'POA-1'!I51</f>
        <v>Divulgación, Capacitación y Seguimiento</v>
      </c>
      <c r="D73" s="589" t="s">
        <v>412</v>
      </c>
      <c r="E73" s="1121" t="e">
        <f>'POA-3'!H37</f>
        <v>#REF!</v>
      </c>
      <c r="F73" s="1121" t="e">
        <f>'POA-3'!I37</f>
        <v>#REF!</v>
      </c>
      <c r="G73" s="1121" t="e">
        <f>'POA-3'!J37</f>
        <v>#REF!</v>
      </c>
      <c r="H73" s="1121" t="e">
        <f>'POA-3'!K37</f>
        <v>#REF!</v>
      </c>
      <c r="I73" s="1122" t="e">
        <f t="shared" si="0"/>
        <v>#REF!</v>
      </c>
    </row>
    <row r="74" spans="2:9" ht="14.25" hidden="1" thickBot="1" x14ac:dyDescent="0.3">
      <c r="B74" s="2992"/>
      <c r="C74" s="2988"/>
      <c r="D74" s="519" t="s">
        <v>413</v>
      </c>
      <c r="E74" s="1123">
        <f>+'EJEC-3I'!R72*FINANC!$G$47</f>
        <v>0</v>
      </c>
      <c r="F74" s="1123">
        <f>+'EJEC-3I'!R72*FINANC!$I$47</f>
        <v>0</v>
      </c>
      <c r="G74" s="1123">
        <f>+'EJEC-3I'!R72*FINANC!$K$47</f>
        <v>0</v>
      </c>
      <c r="H74" s="1123">
        <f>+'EJEC-3I'!R72*FINANC!$Q$47</f>
        <v>0</v>
      </c>
      <c r="I74" s="1124">
        <f t="shared" si="0"/>
        <v>0</v>
      </c>
    </row>
    <row r="75" spans="2:9" ht="14.25" hidden="1" thickBot="1" x14ac:dyDescent="0.3">
      <c r="B75" s="2992"/>
      <c r="C75" s="2988"/>
      <c r="D75" s="519" t="s">
        <v>1214</v>
      </c>
      <c r="E75" s="1123">
        <f>+'EJEC-3I'!R73*FINANC!$G$47</f>
        <v>0</v>
      </c>
      <c r="F75" s="1123">
        <f>+'EJEC-3I'!R73*FINANC!$I$47</f>
        <v>0</v>
      </c>
      <c r="G75" s="1123">
        <f>+'EJEC-3I'!R73*FINANC!$K$47</f>
        <v>0</v>
      </c>
      <c r="H75" s="1123">
        <f>+'EJEC-3I'!R73*FINANC!$Q$47</f>
        <v>0</v>
      </c>
      <c r="I75" s="1124">
        <f t="shared" si="0"/>
        <v>0</v>
      </c>
    </row>
    <row r="76" spans="2:9" ht="14.25" hidden="1" thickBot="1" x14ac:dyDescent="0.3">
      <c r="B76" s="2991" t="str">
        <f>PROYECTO!C56</f>
        <v>Enriquecimientos vegetales</v>
      </c>
      <c r="C76" s="2993" t="str">
        <f>'POA-1'!I52</f>
        <v>Aprestamiento del proyecto (Gestión)</v>
      </c>
      <c r="D76" s="589" t="s">
        <v>412</v>
      </c>
      <c r="E76" s="1121" t="e">
        <f>'POA-3'!H38</f>
        <v>#REF!</v>
      </c>
      <c r="F76" s="1121" t="e">
        <f>'POA-3'!I38</f>
        <v>#REF!</v>
      </c>
      <c r="G76" s="1121" t="e">
        <f>'POA-3'!J38</f>
        <v>#REF!</v>
      </c>
      <c r="H76" s="1121" t="e">
        <f>'POA-3'!K38</f>
        <v>#REF!</v>
      </c>
      <c r="I76" s="1122" t="e">
        <f t="shared" si="0"/>
        <v>#REF!</v>
      </c>
    </row>
    <row r="77" spans="2:9" ht="14.25" hidden="1" thickBot="1" x14ac:dyDescent="0.3">
      <c r="B77" s="2992"/>
      <c r="C77" s="2988"/>
      <c r="D77" s="519" t="s">
        <v>413</v>
      </c>
      <c r="E77" s="1123">
        <f>+'EJEC-3I'!R75*FINANC!$G$47</f>
        <v>0</v>
      </c>
      <c r="F77" s="1123">
        <f>+'EJEC-3I'!R75*FINANC!$I$47</f>
        <v>0</v>
      </c>
      <c r="G77" s="1123">
        <f>+'EJEC-3I'!R75*FINANC!$K$47</f>
        <v>0</v>
      </c>
      <c r="H77" s="1123">
        <f>+'EJEC-3I'!R75*FINANC!$Q$47</f>
        <v>0</v>
      </c>
      <c r="I77" s="1124">
        <f t="shared" si="0"/>
        <v>0</v>
      </c>
    </row>
    <row r="78" spans="2:9" ht="14.25" hidden="1" thickBot="1" x14ac:dyDescent="0.3">
      <c r="B78" s="2992"/>
      <c r="C78" s="2989"/>
      <c r="D78" s="519" t="s">
        <v>1214</v>
      </c>
      <c r="E78" s="1123">
        <f>+'EJEC-3I'!R76*FINANC!$G$47</f>
        <v>0</v>
      </c>
      <c r="F78" s="1123">
        <f>+'EJEC-3I'!R76*FINANC!$I$47</f>
        <v>0</v>
      </c>
      <c r="G78" s="1123">
        <f>+'EJEC-3I'!R76*FINANC!$K$47</f>
        <v>0</v>
      </c>
      <c r="H78" s="1123">
        <f>+'EJEC-3I'!R76*FINANC!$Q$47</f>
        <v>0</v>
      </c>
      <c r="I78" s="1124">
        <f t="shared" si="0"/>
        <v>0</v>
      </c>
    </row>
    <row r="79" spans="2:9" ht="14.25" hidden="1" thickBot="1" x14ac:dyDescent="0.3">
      <c r="B79" s="2992"/>
      <c r="C79" s="2987" t="str">
        <f>'POA-1'!I53</f>
        <v>Mantenimiento</v>
      </c>
      <c r="D79" s="589" t="s">
        <v>412</v>
      </c>
      <c r="E79" s="1121" t="e">
        <f>'POA-3'!H39</f>
        <v>#REF!</v>
      </c>
      <c r="F79" s="1121" t="e">
        <f>'POA-3'!I39</f>
        <v>#REF!</v>
      </c>
      <c r="G79" s="1121" t="e">
        <f>'POA-3'!J39</f>
        <v>#REF!</v>
      </c>
      <c r="H79" s="1121" t="e">
        <f>'POA-3'!K39</f>
        <v>#REF!</v>
      </c>
      <c r="I79" s="1122" t="e">
        <f t="shared" si="0"/>
        <v>#REF!</v>
      </c>
    </row>
    <row r="80" spans="2:9" ht="14.25" hidden="1" thickBot="1" x14ac:dyDescent="0.3">
      <c r="B80" s="2992"/>
      <c r="C80" s="2988"/>
      <c r="D80" s="519" t="s">
        <v>413</v>
      </c>
      <c r="E80" s="1123">
        <f>+'EJEC-3I'!R78*FINANC!$G$47</f>
        <v>0</v>
      </c>
      <c r="F80" s="1123">
        <f>+'EJEC-3I'!R78*FINANC!$I$47</f>
        <v>0</v>
      </c>
      <c r="G80" s="1123">
        <f>+'EJEC-3I'!R78*FINANC!$K$47</f>
        <v>0</v>
      </c>
      <c r="H80" s="1123">
        <f>+'EJEC-3I'!R78*FINANC!$Q$47</f>
        <v>0</v>
      </c>
      <c r="I80" s="1124">
        <f t="shared" si="0"/>
        <v>0</v>
      </c>
    </row>
    <row r="81" spans="2:9" ht="14.25" hidden="1" thickBot="1" x14ac:dyDescent="0.3">
      <c r="B81" s="2992"/>
      <c r="C81" s="2989"/>
      <c r="D81" s="519" t="s">
        <v>1214</v>
      </c>
      <c r="E81" s="1123">
        <f>+'EJEC-3I'!R79*FINANC!$G$47</f>
        <v>0</v>
      </c>
      <c r="F81" s="1123">
        <f>+'EJEC-3I'!R79*FINANC!$I$47</f>
        <v>0</v>
      </c>
      <c r="G81" s="1123">
        <f>+'EJEC-3I'!R79*FINANC!$K$47</f>
        <v>0</v>
      </c>
      <c r="H81" s="1123">
        <f>+'EJEC-3I'!R79*FINANC!$Q$47</f>
        <v>0</v>
      </c>
      <c r="I81" s="1124">
        <f t="shared" si="0"/>
        <v>0</v>
      </c>
    </row>
    <row r="82" spans="2:9" ht="0.6" hidden="1" customHeight="1" thickBot="1" x14ac:dyDescent="0.3">
      <c r="B82" s="2992"/>
      <c r="C82" s="2987" t="str">
        <f>'POA-1'!I54</f>
        <v>Aislamiento</v>
      </c>
      <c r="D82" s="589" t="s">
        <v>412</v>
      </c>
      <c r="E82" s="1121">
        <f>'POA-3'!H40</f>
        <v>0</v>
      </c>
      <c r="F82" s="1121">
        <f>'POA-3'!I40</f>
        <v>0</v>
      </c>
      <c r="G82" s="1121">
        <f>'POA-3'!J40</f>
        <v>0</v>
      </c>
      <c r="H82" s="1121">
        <f>'POA-3'!K40</f>
        <v>0</v>
      </c>
      <c r="I82" s="1122">
        <f t="shared" si="0"/>
        <v>0</v>
      </c>
    </row>
    <row r="83" spans="2:9" ht="0.6" hidden="1" customHeight="1" thickBot="1" x14ac:dyDescent="0.3">
      <c r="B83" s="2992"/>
      <c r="C83" s="2988"/>
      <c r="D83" s="519" t="s">
        <v>413</v>
      </c>
      <c r="E83" s="1123"/>
      <c r="F83" s="1123"/>
      <c r="G83" s="1123"/>
      <c r="H83" s="1123"/>
      <c r="I83" s="1124">
        <f t="shared" si="0"/>
        <v>0</v>
      </c>
    </row>
    <row r="84" spans="2:9" ht="0.6" hidden="1" customHeight="1" thickBot="1" x14ac:dyDescent="0.3">
      <c r="B84" s="2992"/>
      <c r="C84" s="2989"/>
      <c r="D84" s="519" t="s">
        <v>1214</v>
      </c>
      <c r="E84" s="1123"/>
      <c r="F84" s="1123"/>
      <c r="G84" s="1123"/>
      <c r="H84" s="1123"/>
      <c r="I84" s="1124">
        <f t="shared" ref="I84:I96" si="1">SUM(E84:H84)</f>
        <v>0</v>
      </c>
    </row>
    <row r="85" spans="2:9" ht="14.25" hidden="1" thickBot="1" x14ac:dyDescent="0.3">
      <c r="B85" s="2992"/>
      <c r="C85" s="2987" t="str">
        <f>'POA-1'!I55</f>
        <v>Divulgación, Capacitación y Seguimiento</v>
      </c>
      <c r="D85" s="589" t="s">
        <v>412</v>
      </c>
      <c r="E85" s="1121" t="e">
        <f>'POA-3'!H41</f>
        <v>#REF!</v>
      </c>
      <c r="F85" s="1121" t="e">
        <f>'POA-3'!I41</f>
        <v>#REF!</v>
      </c>
      <c r="G85" s="1121" t="e">
        <f>'POA-3'!J41</f>
        <v>#REF!</v>
      </c>
      <c r="H85" s="1121" t="e">
        <f>'POA-3'!K41</f>
        <v>#REF!</v>
      </c>
      <c r="I85" s="1122" t="e">
        <f t="shared" si="1"/>
        <v>#REF!</v>
      </c>
    </row>
    <row r="86" spans="2:9" ht="14.25" hidden="1" thickBot="1" x14ac:dyDescent="0.3">
      <c r="B86" s="2992"/>
      <c r="C86" s="2988"/>
      <c r="D86" s="519" t="s">
        <v>413</v>
      </c>
      <c r="E86" s="1123">
        <f>+'EJEC-3I'!R84*FINANC!$G$47</f>
        <v>0</v>
      </c>
      <c r="F86" s="1123">
        <f>+'EJEC-3I'!R84*FINANC!$I$47</f>
        <v>0</v>
      </c>
      <c r="G86" s="1123">
        <f>+'EJEC-3I'!R84*FINANC!$K$47</f>
        <v>0</v>
      </c>
      <c r="H86" s="1123">
        <f>+'EJEC-3I'!R84*FINANC!$Q$47</f>
        <v>0</v>
      </c>
      <c r="I86" s="1124">
        <f t="shared" si="1"/>
        <v>0</v>
      </c>
    </row>
    <row r="87" spans="2:9" ht="14.25" hidden="1" thickBot="1" x14ac:dyDescent="0.3">
      <c r="B87" s="2994"/>
      <c r="C87" s="2990"/>
      <c r="D87" s="519" t="s">
        <v>1214</v>
      </c>
      <c r="E87" s="1123">
        <f>+'EJEC-3I'!R85*FINANC!$G$47</f>
        <v>0</v>
      </c>
      <c r="F87" s="1123">
        <f>+'EJEC-3I'!R85*FINANC!$I$47</f>
        <v>0</v>
      </c>
      <c r="G87" s="1123">
        <f>+'EJEC-3I'!R85*FINANC!$K$47</f>
        <v>0</v>
      </c>
      <c r="H87" s="1123">
        <f>+'EJEC-3I'!R85*FINANC!$Q$47</f>
        <v>0</v>
      </c>
      <c r="I87" s="1124">
        <f t="shared" si="1"/>
        <v>0</v>
      </c>
    </row>
    <row r="88" spans="2:9" ht="14.25" hidden="1" thickBot="1" x14ac:dyDescent="0.3">
      <c r="B88" s="2991" t="str">
        <f>PROYECTO!C57</f>
        <v>Conservación de Bosque Natural - Aislamiento</v>
      </c>
      <c r="C88" s="2993" t="str">
        <f>'POA-1'!I56</f>
        <v>Aprestamiento del proyecto (Gestión)</v>
      </c>
      <c r="D88" s="589" t="s">
        <v>412</v>
      </c>
      <c r="E88" s="1121" t="e">
        <f>'POA-3'!H42</f>
        <v>#REF!</v>
      </c>
      <c r="F88" s="1121" t="e">
        <f>'POA-3'!I42</f>
        <v>#REF!</v>
      </c>
      <c r="G88" s="1121" t="e">
        <f>'POA-3'!J42</f>
        <v>#REF!</v>
      </c>
      <c r="H88" s="1121" t="e">
        <f>'POA-3'!K42</f>
        <v>#REF!</v>
      </c>
      <c r="I88" s="1122" t="e">
        <f t="shared" si="1"/>
        <v>#REF!</v>
      </c>
    </row>
    <row r="89" spans="2:9" ht="14.25" hidden="1" thickBot="1" x14ac:dyDescent="0.3">
      <c r="B89" s="2992"/>
      <c r="C89" s="2988"/>
      <c r="D89" s="519" t="s">
        <v>413</v>
      </c>
      <c r="E89" s="1123"/>
      <c r="F89" s="1123"/>
      <c r="G89" s="1123"/>
      <c r="H89" s="1123"/>
      <c r="I89" s="1124">
        <f t="shared" si="1"/>
        <v>0</v>
      </c>
    </row>
    <row r="90" spans="2:9" ht="14.25" hidden="1" thickBot="1" x14ac:dyDescent="0.3">
      <c r="B90" s="2992"/>
      <c r="C90" s="2989"/>
      <c r="D90" s="519" t="s">
        <v>1214</v>
      </c>
      <c r="E90" s="1123"/>
      <c r="F90" s="1123"/>
      <c r="G90" s="1123"/>
      <c r="H90" s="1123"/>
      <c r="I90" s="1124">
        <f t="shared" si="1"/>
        <v>0</v>
      </c>
    </row>
    <row r="91" spans="2:9" ht="14.25" hidden="1" thickBot="1" x14ac:dyDescent="0.3">
      <c r="B91" s="2992"/>
      <c r="C91" s="2987" t="str">
        <f>'POA-1'!I57</f>
        <v>Establecimiento</v>
      </c>
      <c r="D91" s="589" t="s">
        <v>412</v>
      </c>
      <c r="E91" s="1121" t="e">
        <f>'POA-3'!H43</f>
        <v>#REF!</v>
      </c>
      <c r="F91" s="1121" t="e">
        <f>'POA-3'!I43</f>
        <v>#REF!</v>
      </c>
      <c r="G91" s="1121" t="e">
        <f>'POA-3'!J43</f>
        <v>#REF!</v>
      </c>
      <c r="H91" s="1121" t="e">
        <f>'POA-3'!K43</f>
        <v>#REF!</v>
      </c>
      <c r="I91" s="1122" t="e">
        <f t="shared" si="1"/>
        <v>#REF!</v>
      </c>
    </row>
    <row r="92" spans="2:9" ht="14.25" hidden="1" thickBot="1" x14ac:dyDescent="0.3">
      <c r="B92" s="2992"/>
      <c r="C92" s="2988"/>
      <c r="D92" s="519" t="s">
        <v>413</v>
      </c>
      <c r="E92" s="1123"/>
      <c r="F92" s="1123"/>
      <c r="G92" s="1123"/>
      <c r="H92" s="1123"/>
      <c r="I92" s="1124">
        <f t="shared" si="1"/>
        <v>0</v>
      </c>
    </row>
    <row r="93" spans="2:9" ht="14.25" hidden="1" thickBot="1" x14ac:dyDescent="0.3">
      <c r="B93" s="2992"/>
      <c r="C93" s="2989"/>
      <c r="D93" s="519" t="s">
        <v>1214</v>
      </c>
      <c r="E93" s="1123"/>
      <c r="F93" s="1123"/>
      <c r="G93" s="1123"/>
      <c r="H93" s="1123"/>
      <c r="I93" s="1124">
        <f t="shared" si="1"/>
        <v>0</v>
      </c>
    </row>
    <row r="94" spans="2:9" ht="14.25" hidden="1" thickBot="1" x14ac:dyDescent="0.3">
      <c r="B94" s="2992"/>
      <c r="C94" s="2987" t="str">
        <f>'POA-1'!I58</f>
        <v>Divulgación, Capacitación y Seguimiento</v>
      </c>
      <c r="D94" s="589" t="s">
        <v>412</v>
      </c>
      <c r="E94" s="1121" t="e">
        <f>'POA-3'!H44</f>
        <v>#REF!</v>
      </c>
      <c r="F94" s="1121" t="e">
        <f>'POA-3'!I44</f>
        <v>#REF!</v>
      </c>
      <c r="G94" s="1121" t="e">
        <f>'POA-3'!J44</f>
        <v>#REF!</v>
      </c>
      <c r="H94" s="1121" t="e">
        <f>'POA-3'!K44</f>
        <v>#REF!</v>
      </c>
      <c r="I94" s="1122" t="e">
        <f t="shared" si="1"/>
        <v>#REF!</v>
      </c>
    </row>
    <row r="95" spans="2:9" ht="14.25" hidden="1" thickBot="1" x14ac:dyDescent="0.3">
      <c r="B95" s="2992"/>
      <c r="C95" s="2988"/>
      <c r="D95" s="519" t="s">
        <v>413</v>
      </c>
      <c r="E95" s="1123"/>
      <c r="F95" s="1123"/>
      <c r="G95" s="1123"/>
      <c r="H95" s="1123"/>
      <c r="I95" s="1124">
        <f t="shared" si="1"/>
        <v>0</v>
      </c>
    </row>
    <row r="96" spans="2:9" ht="14.25" hidden="1" thickBot="1" x14ac:dyDescent="0.3">
      <c r="B96" s="2992"/>
      <c r="C96" s="2988"/>
      <c r="D96" s="520" t="s">
        <v>1214</v>
      </c>
      <c r="E96" s="1125"/>
      <c r="F96" s="1125"/>
      <c r="G96" s="1125"/>
      <c r="H96" s="1125"/>
      <c r="I96" s="1126">
        <f t="shared" si="1"/>
        <v>0</v>
      </c>
    </row>
    <row r="97" spans="1:9" s="1130" customFormat="1" ht="18.75" customHeight="1" x14ac:dyDescent="0.2">
      <c r="A97" s="413"/>
      <c r="B97" s="3029" t="s">
        <v>1233</v>
      </c>
      <c r="C97" s="3030"/>
      <c r="D97" s="3030"/>
      <c r="E97" s="1424" t="e">
        <f>E94+E91+E88+E85+E82+E79+E76+E73+E70+E67+E64+E61+E58+E55+E52+E49+E46+E43+E40+E37+E34+E31+E28+E25+E22+E19</f>
        <v>#REF!</v>
      </c>
      <c r="F97" s="1424" t="e">
        <f t="shared" ref="F97:H97" si="2">F94+F91+F88+F85+F82+F79+F76+F73+F70+F67+F64+F61+F58+F55+F52+F49+F46+F43+F40+F37+F34+F31+F28+F25+F22+F19</f>
        <v>#REF!</v>
      </c>
      <c r="G97" s="1424" t="e">
        <f t="shared" si="2"/>
        <v>#REF!</v>
      </c>
      <c r="H97" s="1424" t="e">
        <f t="shared" si="2"/>
        <v>#REF!</v>
      </c>
      <c r="I97" s="1425" t="e">
        <f t="shared" ref="I97:I99" si="3">SUM(E97:H97)</f>
        <v>#REF!</v>
      </c>
    </row>
    <row r="98" spans="1:9" s="1130" customFormat="1" ht="17.25" customHeight="1" x14ac:dyDescent="0.2">
      <c r="A98" s="413"/>
      <c r="B98" s="3031" t="s">
        <v>1234</v>
      </c>
      <c r="C98" s="3032"/>
      <c r="D98" s="3032"/>
      <c r="E98" s="1128">
        <f t="shared" ref="E98:H99" si="4">E95+E92+E89+E86+E83+E80+E77+E74+E71+E68+E65+E62+E59+E56+E53+E50+E47+E44+E41+E38+E35+E32+E29+E26+E23+E20</f>
        <v>0</v>
      </c>
      <c r="F98" s="1128">
        <f t="shared" si="4"/>
        <v>0</v>
      </c>
      <c r="G98" s="1128">
        <f t="shared" si="4"/>
        <v>0</v>
      </c>
      <c r="H98" s="1128">
        <f t="shared" si="4"/>
        <v>0</v>
      </c>
      <c r="I98" s="1129">
        <f t="shared" si="3"/>
        <v>0</v>
      </c>
    </row>
    <row r="99" spans="1:9" s="1130" customFormat="1" ht="19.5" customHeight="1" thickBot="1" x14ac:dyDescent="0.25">
      <c r="A99" s="413"/>
      <c r="B99" s="2995" t="s">
        <v>1235</v>
      </c>
      <c r="C99" s="2996"/>
      <c r="D99" s="2996"/>
      <c r="E99" s="1131">
        <f t="shared" si="4"/>
        <v>0</v>
      </c>
      <c r="F99" s="1131">
        <f t="shared" si="4"/>
        <v>0</v>
      </c>
      <c r="G99" s="1131">
        <f t="shared" si="4"/>
        <v>0</v>
      </c>
      <c r="H99" s="1131">
        <f t="shared" si="4"/>
        <v>0</v>
      </c>
      <c r="I99" s="1132">
        <f t="shared" si="3"/>
        <v>0</v>
      </c>
    </row>
    <row r="100" spans="1:9" s="415" customFormat="1" ht="14.25" thickBot="1" x14ac:dyDescent="0.3">
      <c r="A100" s="413"/>
      <c r="B100" s="1127" t="s">
        <v>63</v>
      </c>
      <c r="C100" s="590"/>
      <c r="D100" s="591"/>
      <c r="E100" s="590"/>
      <c r="F100" s="590"/>
      <c r="G100" s="590"/>
      <c r="H100" s="590"/>
      <c r="I100" s="592"/>
    </row>
    <row r="101" spans="1:9" s="415" customFormat="1" x14ac:dyDescent="0.25">
      <c r="A101" s="413"/>
      <c r="B101" s="2997"/>
      <c r="C101" s="2998"/>
      <c r="D101" s="2998"/>
      <c r="E101" s="2998"/>
      <c r="F101" s="2998"/>
      <c r="G101" s="2998"/>
      <c r="H101" s="2998"/>
      <c r="I101" s="2999"/>
    </row>
    <row r="102" spans="1:9" s="415" customFormat="1" x14ac:dyDescent="0.25">
      <c r="A102" s="413"/>
      <c r="B102" s="3000"/>
      <c r="C102" s="3001"/>
      <c r="D102" s="3001"/>
      <c r="E102" s="3001"/>
      <c r="F102" s="3001"/>
      <c r="G102" s="3001"/>
      <c r="H102" s="3001"/>
      <c r="I102" s="3002"/>
    </row>
    <row r="103" spans="1:9" s="415" customFormat="1" x14ac:dyDescent="0.25">
      <c r="A103" s="413"/>
      <c r="B103" s="3000"/>
      <c r="C103" s="3001"/>
      <c r="D103" s="3001"/>
      <c r="E103" s="3001"/>
      <c r="F103" s="3001"/>
      <c r="G103" s="3001"/>
      <c r="H103" s="3001"/>
      <c r="I103" s="3002"/>
    </row>
    <row r="104" spans="1:9" s="415" customFormat="1" x14ac:dyDescent="0.25">
      <c r="A104" s="413"/>
      <c r="B104" s="3000"/>
      <c r="C104" s="3001"/>
      <c r="D104" s="3001"/>
      <c r="E104" s="3001"/>
      <c r="F104" s="3001"/>
      <c r="G104" s="3001"/>
      <c r="H104" s="3001"/>
      <c r="I104" s="3002"/>
    </row>
    <row r="105" spans="1:9" s="415" customFormat="1" ht="14.25" thickBot="1" x14ac:dyDescent="0.3">
      <c r="A105" s="413"/>
      <c r="B105" s="3003"/>
      <c r="C105" s="3004"/>
      <c r="D105" s="3004"/>
      <c r="E105" s="3004"/>
      <c r="F105" s="3004"/>
      <c r="G105" s="3004"/>
      <c r="H105" s="3004"/>
      <c r="I105" s="3005"/>
    </row>
    <row r="106" spans="1:9" s="415" customFormat="1" x14ac:dyDescent="0.25">
      <c r="A106" s="413"/>
      <c r="B106" s="413"/>
      <c r="C106" s="413"/>
      <c r="D106" s="414"/>
      <c r="E106" s="413"/>
      <c r="F106" s="413"/>
      <c r="G106" s="413"/>
      <c r="H106" s="413"/>
      <c r="I106" s="413"/>
    </row>
    <row r="107" spans="1:9" s="415" customFormat="1" x14ac:dyDescent="0.25">
      <c r="A107" s="413"/>
      <c r="B107" s="413"/>
      <c r="C107" s="413"/>
      <c r="D107" s="414"/>
      <c r="E107" s="413"/>
      <c r="F107" s="413"/>
      <c r="G107" s="413"/>
      <c r="H107" s="413"/>
      <c r="I107" s="413"/>
    </row>
    <row r="108" spans="1:9" s="415" customFormat="1" x14ac:dyDescent="0.25">
      <c r="A108" s="413"/>
      <c r="B108" s="413"/>
      <c r="C108" s="413"/>
      <c r="D108" s="414"/>
      <c r="E108" s="413"/>
      <c r="F108" s="413"/>
      <c r="G108" s="413"/>
      <c r="H108" s="413"/>
      <c r="I108" s="413"/>
    </row>
    <row r="109" spans="1:9" s="415" customFormat="1" x14ac:dyDescent="0.25">
      <c r="A109" s="413"/>
      <c r="B109" s="413"/>
      <c r="C109" s="413"/>
      <c r="D109" s="414"/>
      <c r="E109" s="413"/>
      <c r="F109" s="413"/>
      <c r="G109" s="413"/>
      <c r="H109" s="413"/>
      <c r="I109" s="413"/>
    </row>
    <row r="110" spans="1:9" s="415" customFormat="1" x14ac:dyDescent="0.25">
      <c r="A110" s="413"/>
      <c r="B110" s="413"/>
      <c r="C110" s="413"/>
      <c r="D110" s="414"/>
      <c r="E110" s="413"/>
      <c r="F110" s="413"/>
      <c r="G110" s="413"/>
      <c r="H110" s="413"/>
      <c r="I110" s="413"/>
    </row>
    <row r="111" spans="1:9" s="415" customFormat="1" x14ac:dyDescent="0.25">
      <c r="A111" s="413"/>
      <c r="B111" s="413"/>
      <c r="C111" s="413"/>
      <c r="D111" s="414"/>
      <c r="E111" s="413"/>
      <c r="F111" s="413"/>
      <c r="G111" s="413"/>
      <c r="H111" s="413"/>
      <c r="I111" s="413"/>
    </row>
    <row r="112" spans="1:9" s="415" customFormat="1" x14ac:dyDescent="0.25">
      <c r="A112" s="413"/>
      <c r="B112" s="413"/>
      <c r="C112" s="413"/>
      <c r="D112" s="414"/>
      <c r="E112" s="413"/>
      <c r="F112" s="413"/>
      <c r="G112" s="413"/>
      <c r="H112" s="413"/>
      <c r="I112" s="413"/>
    </row>
    <row r="113" spans="1:9" s="415" customFormat="1" x14ac:dyDescent="0.25">
      <c r="A113" s="413"/>
      <c r="B113" s="413"/>
      <c r="C113" s="413"/>
      <c r="D113" s="414"/>
      <c r="E113" s="413"/>
      <c r="F113" s="413"/>
      <c r="G113" s="413"/>
      <c r="H113" s="413"/>
      <c r="I113" s="413"/>
    </row>
    <row r="114" spans="1:9" s="415" customFormat="1" x14ac:dyDescent="0.25">
      <c r="A114" s="413"/>
      <c r="B114" s="413"/>
      <c r="C114" s="413"/>
      <c r="D114" s="414"/>
      <c r="E114" s="413"/>
      <c r="F114" s="413"/>
      <c r="G114" s="413"/>
      <c r="H114" s="413"/>
      <c r="I114" s="413"/>
    </row>
    <row r="115" spans="1:9" s="415" customFormat="1" x14ac:dyDescent="0.25">
      <c r="A115" s="413"/>
      <c r="B115" s="413"/>
      <c r="C115" s="413"/>
      <c r="D115" s="414"/>
      <c r="E115" s="413"/>
      <c r="F115" s="413"/>
      <c r="G115" s="413"/>
      <c r="H115" s="413"/>
      <c r="I115" s="413"/>
    </row>
    <row r="116" spans="1:9" s="415" customFormat="1" x14ac:dyDescent="0.25">
      <c r="A116" s="413"/>
      <c r="B116" s="413"/>
      <c r="C116" s="413"/>
      <c r="D116" s="414"/>
      <c r="E116" s="413"/>
      <c r="F116" s="413"/>
      <c r="G116" s="413"/>
      <c r="H116" s="413"/>
      <c r="I116" s="413"/>
    </row>
    <row r="117" spans="1:9" s="415" customFormat="1" x14ac:dyDescent="0.25">
      <c r="A117" s="413"/>
      <c r="B117" s="413"/>
      <c r="C117" s="413"/>
      <c r="D117" s="414"/>
      <c r="E117" s="413"/>
      <c r="F117" s="413"/>
      <c r="G117" s="413"/>
      <c r="H117" s="413"/>
      <c r="I117" s="413"/>
    </row>
    <row r="118" spans="1:9" s="415" customFormat="1" x14ac:dyDescent="0.25">
      <c r="A118" s="413"/>
      <c r="B118" s="413"/>
      <c r="C118" s="413"/>
      <c r="D118" s="414"/>
      <c r="E118" s="413"/>
      <c r="F118" s="413"/>
      <c r="G118" s="413"/>
      <c r="H118" s="413"/>
      <c r="I118" s="413"/>
    </row>
    <row r="119" spans="1:9" s="415" customFormat="1" x14ac:dyDescent="0.25">
      <c r="A119" s="413"/>
      <c r="B119" s="413"/>
      <c r="C119" s="413"/>
      <c r="D119" s="414"/>
      <c r="E119" s="413"/>
      <c r="F119" s="413"/>
      <c r="G119" s="413"/>
      <c r="H119" s="413"/>
      <c r="I119" s="413"/>
    </row>
    <row r="120" spans="1:9" s="415" customFormat="1" x14ac:dyDescent="0.25">
      <c r="A120" s="413"/>
      <c r="B120" s="413"/>
      <c r="C120" s="413"/>
      <c r="D120" s="414"/>
      <c r="E120" s="413"/>
      <c r="F120" s="413"/>
      <c r="G120" s="413"/>
      <c r="H120" s="413"/>
      <c r="I120" s="413"/>
    </row>
    <row r="121" spans="1:9" s="415" customFormat="1" x14ac:dyDescent="0.25">
      <c r="A121" s="413"/>
      <c r="B121" s="413"/>
      <c r="C121" s="413"/>
      <c r="D121" s="414"/>
      <c r="E121" s="413"/>
      <c r="F121" s="413"/>
      <c r="G121" s="413"/>
      <c r="H121" s="413"/>
      <c r="I121" s="413"/>
    </row>
    <row r="122" spans="1:9" s="415" customFormat="1" x14ac:dyDescent="0.25">
      <c r="A122" s="413"/>
      <c r="B122" s="413"/>
      <c r="C122" s="413"/>
      <c r="D122" s="414"/>
      <c r="E122" s="413"/>
      <c r="F122" s="413"/>
      <c r="G122" s="413"/>
      <c r="H122" s="413"/>
      <c r="I122" s="413"/>
    </row>
    <row r="123" spans="1:9" s="415" customFormat="1" x14ac:dyDescent="0.25">
      <c r="A123" s="413"/>
      <c r="B123" s="413"/>
      <c r="C123" s="413"/>
      <c r="D123" s="414"/>
      <c r="E123" s="413"/>
      <c r="F123" s="413"/>
      <c r="G123" s="413"/>
      <c r="H123" s="413"/>
      <c r="I123" s="413"/>
    </row>
    <row r="124" spans="1:9" s="415" customFormat="1" x14ac:dyDescent="0.25">
      <c r="A124" s="413"/>
      <c r="B124" s="413"/>
      <c r="C124" s="413"/>
      <c r="D124" s="414"/>
      <c r="E124" s="413"/>
      <c r="F124" s="413"/>
      <c r="G124" s="413"/>
      <c r="H124" s="413"/>
      <c r="I124" s="413"/>
    </row>
    <row r="125" spans="1:9" s="415" customFormat="1" x14ac:dyDescent="0.25">
      <c r="A125" s="413"/>
      <c r="B125" s="413"/>
      <c r="C125" s="413"/>
      <c r="D125" s="414"/>
      <c r="E125" s="413"/>
      <c r="F125" s="413"/>
      <c r="G125" s="413"/>
      <c r="H125" s="413"/>
      <c r="I125" s="413"/>
    </row>
    <row r="126" spans="1:9" s="415" customFormat="1" x14ac:dyDescent="0.25">
      <c r="A126" s="413"/>
      <c r="B126" s="413"/>
      <c r="C126" s="413"/>
      <c r="D126" s="414"/>
      <c r="E126" s="413"/>
      <c r="F126" s="413"/>
      <c r="G126" s="413"/>
      <c r="H126" s="413"/>
      <c r="I126" s="413"/>
    </row>
    <row r="127" spans="1:9" s="415" customFormat="1" x14ac:dyDescent="0.25">
      <c r="A127" s="413"/>
      <c r="B127" s="413"/>
      <c r="C127" s="413"/>
      <c r="D127" s="414"/>
      <c r="E127" s="413"/>
      <c r="F127" s="413"/>
      <c r="G127" s="413"/>
      <c r="H127" s="413"/>
      <c r="I127" s="413"/>
    </row>
    <row r="128" spans="1:9" s="415" customFormat="1" x14ac:dyDescent="0.25">
      <c r="A128" s="413"/>
      <c r="B128" s="413"/>
      <c r="C128" s="413"/>
      <c r="D128" s="414"/>
      <c r="E128" s="413"/>
      <c r="F128" s="413"/>
      <c r="G128" s="413"/>
      <c r="H128" s="413"/>
      <c r="I128" s="413"/>
    </row>
    <row r="129" spans="1:9" s="415" customFormat="1" x14ac:dyDescent="0.25">
      <c r="A129" s="413"/>
      <c r="B129" s="413"/>
      <c r="C129" s="413"/>
      <c r="D129" s="414"/>
      <c r="E129" s="413"/>
      <c r="F129" s="413"/>
      <c r="G129" s="413"/>
      <c r="H129" s="413"/>
      <c r="I129" s="413"/>
    </row>
    <row r="130" spans="1:9" s="415" customFormat="1" x14ac:dyDescent="0.25">
      <c r="A130" s="413"/>
      <c r="B130" s="413"/>
      <c r="C130" s="413"/>
      <c r="D130" s="414"/>
      <c r="E130" s="413"/>
      <c r="F130" s="413"/>
      <c r="G130" s="413"/>
      <c r="H130" s="413"/>
      <c r="I130" s="413"/>
    </row>
    <row r="131" spans="1:9" s="415" customFormat="1" x14ac:dyDescent="0.25">
      <c r="A131" s="413"/>
      <c r="B131" s="413"/>
      <c r="C131" s="413"/>
      <c r="D131" s="414"/>
      <c r="E131" s="413"/>
      <c r="F131" s="413"/>
      <c r="G131" s="413"/>
      <c r="H131" s="413"/>
      <c r="I131" s="413"/>
    </row>
    <row r="132" spans="1:9" s="415" customFormat="1" x14ac:dyDescent="0.25">
      <c r="A132" s="413"/>
      <c r="B132" s="413"/>
      <c r="C132" s="413"/>
      <c r="D132" s="414"/>
      <c r="E132" s="413"/>
      <c r="F132" s="413"/>
      <c r="G132" s="413"/>
      <c r="H132" s="413"/>
      <c r="I132" s="413"/>
    </row>
    <row r="133" spans="1:9" s="415" customFormat="1" x14ac:dyDescent="0.25">
      <c r="A133" s="413"/>
      <c r="B133" s="413"/>
      <c r="C133" s="413"/>
      <c r="D133" s="414"/>
      <c r="E133" s="413"/>
      <c r="F133" s="413"/>
      <c r="G133" s="413"/>
      <c r="H133" s="413"/>
      <c r="I133" s="413"/>
    </row>
    <row r="134" spans="1:9" s="415" customFormat="1" x14ac:dyDescent="0.25">
      <c r="A134" s="413"/>
      <c r="B134" s="413"/>
      <c r="C134" s="413"/>
      <c r="D134" s="414"/>
      <c r="E134" s="413"/>
      <c r="F134" s="413"/>
      <c r="G134" s="413"/>
      <c r="H134" s="413"/>
      <c r="I134" s="413"/>
    </row>
    <row r="135" spans="1:9" s="415" customFormat="1" x14ac:dyDescent="0.25">
      <c r="A135" s="413"/>
      <c r="B135" s="413"/>
      <c r="C135" s="413"/>
      <c r="D135" s="414"/>
      <c r="E135" s="413"/>
      <c r="F135" s="413"/>
      <c r="G135" s="413"/>
      <c r="H135" s="413"/>
      <c r="I135" s="413"/>
    </row>
    <row r="136" spans="1:9" s="415" customFormat="1" x14ac:dyDescent="0.25">
      <c r="A136" s="413"/>
      <c r="B136" s="413"/>
      <c r="C136" s="413"/>
      <c r="D136" s="414"/>
      <c r="E136" s="413"/>
      <c r="F136" s="413"/>
      <c r="G136" s="413"/>
      <c r="H136" s="413"/>
      <c r="I136" s="413"/>
    </row>
    <row r="137" spans="1:9" s="415" customFormat="1" x14ac:dyDescent="0.25">
      <c r="A137" s="413"/>
      <c r="B137" s="413"/>
      <c r="C137" s="413"/>
      <c r="D137" s="414"/>
      <c r="E137" s="413"/>
      <c r="F137" s="413"/>
      <c r="G137" s="413"/>
      <c r="H137" s="413"/>
      <c r="I137" s="413"/>
    </row>
    <row r="138" spans="1:9" s="415" customFormat="1" x14ac:dyDescent="0.25">
      <c r="A138" s="413"/>
      <c r="B138" s="413"/>
      <c r="C138" s="413"/>
      <c r="D138" s="414"/>
      <c r="E138" s="413"/>
      <c r="F138" s="413"/>
      <c r="G138" s="413"/>
      <c r="H138" s="413"/>
      <c r="I138" s="413"/>
    </row>
    <row r="139" spans="1:9" s="415" customFormat="1" x14ac:dyDescent="0.25">
      <c r="A139" s="413"/>
      <c r="B139" s="413"/>
      <c r="C139" s="413"/>
      <c r="D139" s="414"/>
      <c r="E139" s="413"/>
      <c r="F139" s="413"/>
      <c r="G139" s="413"/>
      <c r="H139" s="413"/>
      <c r="I139" s="413"/>
    </row>
    <row r="140" spans="1:9" s="415" customFormat="1" x14ac:dyDescent="0.25">
      <c r="A140" s="413"/>
      <c r="B140" s="413"/>
      <c r="C140" s="413"/>
      <c r="D140" s="414"/>
      <c r="E140" s="413"/>
      <c r="F140" s="413"/>
      <c r="G140" s="413"/>
      <c r="H140" s="413"/>
      <c r="I140" s="413"/>
    </row>
    <row r="141" spans="1:9" s="415" customFormat="1" x14ac:dyDescent="0.25">
      <c r="A141" s="413"/>
      <c r="B141" s="413"/>
      <c r="C141" s="413"/>
      <c r="D141" s="414"/>
      <c r="E141" s="413"/>
      <c r="F141" s="413"/>
      <c r="G141" s="413"/>
      <c r="H141" s="413"/>
      <c r="I141" s="413"/>
    </row>
    <row r="142" spans="1:9" s="415" customFormat="1" x14ac:dyDescent="0.25">
      <c r="A142" s="413"/>
      <c r="B142" s="413"/>
      <c r="C142" s="413"/>
      <c r="D142" s="414"/>
      <c r="E142" s="413"/>
      <c r="F142" s="413"/>
      <c r="G142" s="413"/>
      <c r="H142" s="413"/>
      <c r="I142" s="413"/>
    </row>
    <row r="143" spans="1:9" s="415" customFormat="1" x14ac:dyDescent="0.25">
      <c r="A143" s="413"/>
      <c r="B143" s="413"/>
      <c r="C143" s="413"/>
      <c r="D143" s="414"/>
      <c r="E143" s="413"/>
      <c r="F143" s="413"/>
      <c r="G143" s="413"/>
      <c r="H143" s="413"/>
      <c r="I143" s="413"/>
    </row>
    <row r="144" spans="1:9" s="415" customFormat="1" x14ac:dyDescent="0.25">
      <c r="A144" s="413"/>
      <c r="B144" s="413"/>
      <c r="C144" s="413"/>
      <c r="D144" s="414"/>
      <c r="E144" s="413"/>
      <c r="F144" s="413"/>
      <c r="G144" s="413"/>
      <c r="H144" s="413"/>
      <c r="I144" s="413"/>
    </row>
  </sheetData>
  <sheetProtection algorithmName="SHA-512" hashValue="vhsbngxsthednI4YICPJHoBqMAVxYfRFO32RL/MQtHysGbTNpqnq3K/pz9/jQJrn9tdsMyp4+Yq4SCRVESK5rQ==" saltValue="S3t1ith3EN/PjeOgOKnBng==" spinCount="100000" sheet="1" objects="1" scenarios="1"/>
  <mergeCells count="57">
    <mergeCell ref="C15:I15"/>
    <mergeCell ref="G11:H11"/>
    <mergeCell ref="C11:D11"/>
    <mergeCell ref="B97:D97"/>
    <mergeCell ref="B98:D98"/>
    <mergeCell ref="C40:C42"/>
    <mergeCell ref="B43:B54"/>
    <mergeCell ref="C43:C45"/>
    <mergeCell ref="C46:C48"/>
    <mergeCell ref="C49:C51"/>
    <mergeCell ref="C52:C54"/>
    <mergeCell ref="B67:B75"/>
    <mergeCell ref="C67:C69"/>
    <mergeCell ref="C70:C72"/>
    <mergeCell ref="B55:B66"/>
    <mergeCell ref="C55:C57"/>
    <mergeCell ref="B99:D99"/>
    <mergeCell ref="B101:I105"/>
    <mergeCell ref="B16:I16"/>
    <mergeCell ref="B31:B42"/>
    <mergeCell ref="C31:C33"/>
    <mergeCell ref="C34:C36"/>
    <mergeCell ref="C37:C39"/>
    <mergeCell ref="E17:I17"/>
    <mergeCell ref="B17:B18"/>
    <mergeCell ref="C17:C18"/>
    <mergeCell ref="D17:D18"/>
    <mergeCell ref="B19:B30"/>
    <mergeCell ref="C19:C21"/>
    <mergeCell ref="C22:C24"/>
    <mergeCell ref="C25:C27"/>
    <mergeCell ref="C28:C30"/>
    <mergeCell ref="C73:C75"/>
    <mergeCell ref="C58:C60"/>
    <mergeCell ref="C61:C63"/>
    <mergeCell ref="C64:C66"/>
    <mergeCell ref="B88:B96"/>
    <mergeCell ref="C88:C90"/>
    <mergeCell ref="C91:C93"/>
    <mergeCell ref="C94:C96"/>
    <mergeCell ref="B76:B87"/>
    <mergeCell ref="C76:C78"/>
    <mergeCell ref="C79:C81"/>
    <mergeCell ref="C82:C84"/>
    <mergeCell ref="C85:C87"/>
    <mergeCell ref="G13:H13"/>
    <mergeCell ref="C13:D13"/>
    <mergeCell ref="C7:I7"/>
    <mergeCell ref="C8:I8"/>
    <mergeCell ref="C9:I9"/>
    <mergeCell ref="C10:I10"/>
    <mergeCell ref="B2:B4"/>
    <mergeCell ref="C2:G3"/>
    <mergeCell ref="C4:G4"/>
    <mergeCell ref="C5:G5"/>
    <mergeCell ref="H2:I4"/>
    <mergeCell ref="H5:I5"/>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8">
    <pageSetUpPr fitToPage="1"/>
  </sheetPr>
  <dimension ref="A1:BC507"/>
  <sheetViews>
    <sheetView showGridLines="0" showZeros="0" zoomScaleNormal="100" workbookViewId="0">
      <selection activeCell="AF8" sqref="AF8"/>
    </sheetView>
  </sheetViews>
  <sheetFormatPr baseColWidth="10" defaultRowHeight="12.75" x14ac:dyDescent="0.2"/>
  <cols>
    <col min="1" max="1" width="1.5703125" style="352" customWidth="1"/>
    <col min="2" max="2" width="14" style="383" customWidth="1"/>
    <col min="3" max="3" width="14.85546875" style="383" customWidth="1"/>
    <col min="4" max="4" width="7.42578125" style="383" customWidth="1"/>
    <col min="5" max="5" width="9" style="383" customWidth="1"/>
    <col min="6" max="6" width="7.85546875" style="383" customWidth="1"/>
    <col min="7" max="7" width="10.5703125" style="383" customWidth="1"/>
    <col min="8" max="8" width="7.42578125" style="383" customWidth="1"/>
    <col min="9" max="9" width="7.5703125" style="383" customWidth="1"/>
    <col min="10" max="13" width="8.7109375" style="383" customWidth="1"/>
    <col min="14" max="14" width="7.140625" style="383" customWidth="1"/>
    <col min="15" max="15" width="8.5703125" style="383" customWidth="1"/>
    <col min="16" max="16" width="8.28515625" style="383" customWidth="1"/>
    <col min="17" max="17" width="8.42578125" style="383" customWidth="1"/>
    <col min="18" max="18" width="7.7109375" style="383" customWidth="1"/>
    <col min="19" max="19" width="1" style="352" customWidth="1"/>
    <col min="20" max="24" width="11.42578125" style="352" hidden="1" customWidth="1"/>
    <col min="25" max="29" width="11.42578125" style="352"/>
    <col min="30" max="16384" width="11.42578125" style="8"/>
  </cols>
  <sheetData>
    <row r="1" spans="1:55" s="352" customFormat="1" ht="7.5" customHeight="1" x14ac:dyDescent="0.2">
      <c r="B1" s="382"/>
      <c r="C1" s="382"/>
      <c r="D1" s="382"/>
      <c r="E1" s="382"/>
      <c r="F1" s="382"/>
      <c r="G1" s="382"/>
      <c r="H1" s="382"/>
      <c r="I1" s="382"/>
      <c r="J1" s="382"/>
      <c r="K1" s="382"/>
      <c r="L1" s="382"/>
      <c r="M1" s="382"/>
      <c r="N1" s="382"/>
      <c r="O1" s="382"/>
      <c r="P1" s="382"/>
      <c r="Q1" s="382"/>
      <c r="R1" s="382"/>
    </row>
    <row r="2" spans="1:55" s="352" customFormat="1" ht="7.5" customHeight="1" thickBot="1" x14ac:dyDescent="0.25">
      <c r="B2" s="382"/>
      <c r="C2" s="382"/>
      <c r="D2" s="382"/>
      <c r="E2" s="382"/>
      <c r="F2" s="382"/>
      <c r="G2" s="382"/>
      <c r="H2" s="382"/>
      <c r="I2" s="382"/>
      <c r="J2" s="382"/>
      <c r="K2" s="382"/>
      <c r="L2" s="382"/>
      <c r="M2" s="382"/>
      <c r="N2" s="382"/>
      <c r="O2" s="382"/>
      <c r="P2" s="382"/>
      <c r="Q2" s="382"/>
      <c r="R2" s="382"/>
    </row>
    <row r="3" spans="1:55" s="352" customFormat="1" ht="31.5" customHeight="1" x14ac:dyDescent="0.2">
      <c r="B3" s="1697" t="s">
        <v>1528</v>
      </c>
      <c r="C3" s="1698"/>
      <c r="D3" s="1708" t="s">
        <v>1541</v>
      </c>
      <c r="E3" s="1709"/>
      <c r="F3" s="1709"/>
      <c r="G3" s="1709"/>
      <c r="H3" s="1709"/>
      <c r="I3" s="1709"/>
      <c r="J3" s="1709"/>
      <c r="K3" s="1709"/>
      <c r="L3" s="1709"/>
      <c r="M3" s="1709"/>
      <c r="N3" s="1709"/>
      <c r="O3" s="1710"/>
      <c r="P3" s="1704"/>
      <c r="Q3" s="1704"/>
      <c r="R3" s="1705"/>
    </row>
    <row r="4" spans="1:55" s="352" customFormat="1" ht="15" customHeight="1" x14ac:dyDescent="0.2">
      <c r="B4" s="1699"/>
      <c r="C4" s="1700"/>
      <c r="D4" s="1701" t="s">
        <v>1530</v>
      </c>
      <c r="E4" s="1702"/>
      <c r="F4" s="1702"/>
      <c r="G4" s="1702"/>
      <c r="H4" s="1702"/>
      <c r="I4" s="1702"/>
      <c r="J4" s="1702"/>
      <c r="K4" s="1702"/>
      <c r="L4" s="1702"/>
      <c r="M4" s="1702"/>
      <c r="N4" s="1702"/>
      <c r="O4" s="1703"/>
      <c r="P4" s="1706"/>
      <c r="Q4" s="1706"/>
      <c r="R4" s="1707"/>
      <c r="AA4" s="952"/>
    </row>
    <row r="5" spans="1:55" s="18" customFormat="1" ht="18" customHeight="1" x14ac:dyDescent="0.2">
      <c r="A5" s="353"/>
      <c r="B5" s="1717" t="s">
        <v>1529</v>
      </c>
      <c r="C5" s="1718"/>
      <c r="D5" s="1711" t="s">
        <v>1545</v>
      </c>
      <c r="E5" s="1712"/>
      <c r="F5" s="1712"/>
      <c r="G5" s="1712"/>
      <c r="H5" s="1712"/>
      <c r="I5" s="1712"/>
      <c r="J5" s="1712"/>
      <c r="K5" s="1712"/>
      <c r="L5" s="1712"/>
      <c r="M5" s="1712"/>
      <c r="N5" s="1712"/>
      <c r="O5" s="1713"/>
      <c r="P5" s="1694" t="s">
        <v>1546</v>
      </c>
      <c r="Q5" s="1695"/>
      <c r="R5" s="1696"/>
      <c r="S5" s="358"/>
      <c r="T5" s="358"/>
      <c r="U5" s="358"/>
      <c r="V5" s="358"/>
      <c r="W5" s="358"/>
      <c r="X5" s="358"/>
      <c r="Y5" s="358"/>
      <c r="Z5" s="358"/>
      <c r="AA5" s="358"/>
      <c r="AB5" s="358"/>
      <c r="AC5" s="358"/>
      <c r="AD5" s="358"/>
      <c r="AE5" s="358"/>
      <c r="AF5" s="358"/>
      <c r="AG5" s="358"/>
      <c r="AH5" s="358"/>
    </row>
    <row r="6" spans="1:55" s="18" customFormat="1" ht="24" customHeight="1" thickBot="1" x14ac:dyDescent="0.25">
      <c r="A6" s="355"/>
      <c r="B6" s="1714" t="s">
        <v>433</v>
      </c>
      <c r="C6" s="1715"/>
      <c r="D6" s="1715"/>
      <c r="E6" s="1715"/>
      <c r="F6" s="1715"/>
      <c r="G6" s="1715"/>
      <c r="H6" s="1715"/>
      <c r="I6" s="1715"/>
      <c r="J6" s="1715"/>
      <c r="K6" s="1715"/>
      <c r="L6" s="1715"/>
      <c r="M6" s="1715"/>
      <c r="N6" s="1715"/>
      <c r="O6" s="1715"/>
      <c r="P6" s="1715"/>
      <c r="Q6" s="1715"/>
      <c r="R6" s="1716"/>
      <c r="S6" s="358"/>
      <c r="T6" s="358"/>
      <c r="U6" s="358"/>
      <c r="V6" s="358"/>
      <c r="W6" s="358"/>
      <c r="X6" s="358"/>
      <c r="Y6" s="358"/>
      <c r="Z6" s="358"/>
      <c r="AA6" s="358"/>
      <c r="AB6" s="358"/>
      <c r="AC6" s="358"/>
      <c r="AD6" s="358"/>
      <c r="AE6" s="358"/>
      <c r="AF6" s="358"/>
      <c r="AG6" s="358"/>
      <c r="AH6" s="358"/>
    </row>
    <row r="7" spans="1:55" s="18" customFormat="1" ht="5.25" customHeight="1" thickBot="1" x14ac:dyDescent="0.25">
      <c r="A7" s="355"/>
      <c r="B7" s="629"/>
      <c r="C7" s="630"/>
      <c r="D7" s="630"/>
      <c r="E7" s="630"/>
      <c r="F7" s="630"/>
      <c r="G7" s="630"/>
      <c r="H7" s="630"/>
      <c r="I7" s="630"/>
      <c r="J7" s="630"/>
      <c r="K7" s="630"/>
      <c r="L7" s="630"/>
      <c r="M7" s="630"/>
      <c r="N7" s="630"/>
      <c r="O7" s="630"/>
      <c r="P7" s="630"/>
      <c r="Q7" s="630"/>
      <c r="R7" s="631"/>
      <c r="S7" s="358"/>
      <c r="T7" s="358"/>
      <c r="U7" s="358"/>
      <c r="V7" s="358"/>
      <c r="W7" s="358"/>
      <c r="X7" s="358"/>
      <c r="Y7" s="358"/>
      <c r="Z7" s="358"/>
      <c r="AA7" s="358"/>
      <c r="AB7" s="358"/>
      <c r="AC7" s="358"/>
      <c r="AD7" s="358"/>
      <c r="AE7" s="358"/>
      <c r="AF7" s="358"/>
      <c r="AG7" s="358"/>
      <c r="AH7" s="358"/>
    </row>
    <row r="8" spans="1:55" s="7" customFormat="1" ht="17.25" customHeight="1" x14ac:dyDescent="0.2">
      <c r="A8" s="356"/>
      <c r="B8" s="1688" t="s">
        <v>309</v>
      </c>
      <c r="C8" s="1660"/>
      <c r="D8" s="1646"/>
      <c r="E8" s="1646"/>
      <c r="F8" s="1646"/>
      <c r="G8" s="1646"/>
      <c r="H8" s="632"/>
      <c r="J8" s="1685" t="s">
        <v>1186</v>
      </c>
      <c r="K8" s="1685"/>
      <c r="L8" s="1685"/>
      <c r="M8" s="1686"/>
      <c r="N8" s="1686"/>
      <c r="O8" s="1686"/>
      <c r="P8" s="1686"/>
      <c r="Q8" s="1686"/>
      <c r="R8" s="386"/>
      <c r="S8" s="356"/>
      <c r="T8" s="473">
        <f>IF(M12="Enero",1,(IF(M12="Febrero",2,(IF(M12="Marzo",3,(IF(M12="Abril",4,(IF(M12="Mayo",5,(IF(M12="Junio",6,(IF(M12="Julio",7,(IF(M12="Agosto",8,(IF(M12="Septiembre",9,(IF(M12="Octubre",10,(IF(M12="Noviembre",11,(IF(M12="Diciembre",12,0)))))))))))))))))))))))</f>
        <v>0</v>
      </c>
      <c r="U8" s="948" t="str">
        <f>IF(Q12=2015,T8,(IF(Q12=2016,T8+12,(IF(Q12=2017,T8+24,(IF(Q12=2018,T8+36,(IF(Q12=2019,T8+48,(IF(Q12=2020,T8+60,"xx")))))))))))</f>
        <v>xx</v>
      </c>
      <c r="V8" s="474" t="e">
        <f>U8+P14-1</f>
        <v>#VALUE!</v>
      </c>
      <c r="W8" s="947" t="e">
        <f>IF($V$8=1,"Enero",(IF($V$8=2,"Febrero",IF($V$8=3,"Marzo",IF($V$8=4,"Abril",IF($V$8=5,"Mayo",IF($V$8=6,"Junio",IF($V$8=7,"Julio",IF($V$8=8,"Agosto",IF($V$8=9,"Septiembre",IF($V$8=10,"Octubre",IF($V$8=11,"Noviembre",IF($V$8=12,"Diciembre",0)))))))))))))</f>
        <v>#VALUE!</v>
      </c>
      <c r="X8" s="475">
        <v>2015</v>
      </c>
      <c r="Y8" s="1671" t="s">
        <v>1270</v>
      </c>
      <c r="Z8" s="1672"/>
      <c r="AA8" s="1672"/>
      <c r="AB8" s="1673"/>
      <c r="AC8" s="356"/>
      <c r="AD8" s="356"/>
      <c r="AE8" s="356"/>
      <c r="AF8" s="356"/>
      <c r="AG8" s="356"/>
      <c r="AH8" s="356"/>
    </row>
    <row r="9" spans="1:55" s="18" customFormat="1" ht="5.25" customHeight="1" x14ac:dyDescent="0.2">
      <c r="A9" s="355"/>
      <c r="B9" s="886"/>
      <c r="C9" s="887"/>
      <c r="D9" s="630"/>
      <c r="E9" s="630"/>
      <c r="F9" s="630"/>
      <c r="G9" s="630"/>
      <c r="H9" s="630"/>
      <c r="I9" s="630"/>
      <c r="J9" s="896"/>
      <c r="K9" s="896"/>
      <c r="L9" s="896"/>
      <c r="R9" s="902"/>
      <c r="S9" s="358"/>
      <c r="T9" s="358"/>
      <c r="U9" s="358"/>
      <c r="V9" s="358"/>
      <c r="W9" s="356"/>
      <c r="X9" s="949"/>
      <c r="Y9" s="1674"/>
      <c r="Z9" s="1675"/>
      <c r="AA9" s="1675"/>
      <c r="AB9" s="1676"/>
      <c r="AC9" s="356"/>
      <c r="AD9" s="356"/>
      <c r="AE9" s="356"/>
      <c r="AF9" s="356"/>
      <c r="AG9" s="356"/>
      <c r="AH9" s="356"/>
    </row>
    <row r="10" spans="1:55" s="7" customFormat="1" ht="17.25" customHeight="1" x14ac:dyDescent="0.3">
      <c r="A10" s="356"/>
      <c r="B10" s="1688" t="s">
        <v>1187</v>
      </c>
      <c r="C10" s="1660"/>
      <c r="D10" s="1689"/>
      <c r="E10" s="1689"/>
      <c r="F10" s="1689"/>
      <c r="G10" s="1689"/>
      <c r="J10" s="1683" t="s">
        <v>1303</v>
      </c>
      <c r="K10" s="1683"/>
      <c r="L10" s="1683"/>
      <c r="M10" s="1687"/>
      <c r="N10" s="1687"/>
      <c r="O10" s="1687"/>
      <c r="P10" s="1687"/>
      <c r="Q10" s="1687"/>
      <c r="R10" s="386"/>
      <c r="S10" s="356"/>
      <c r="T10" s="358"/>
      <c r="U10" s="358"/>
      <c r="V10" s="358"/>
      <c r="W10" s="947" t="e">
        <f>IF($V$8=13,"Enero",(IF($V$8=14,"Febrero",IF($V$8=15,"Marzo",IF($V$8=16,"Abril",IF($V$8=17,"Mayo",IF($V$8=18,"Junio",IF($V$8=19,"Julio",IF($V$8=20,"Agosto",IF($V$8=21,"Septiembre",IF($V$8=22,"Octubre",IF($V$8=23,"Noviembre",IF($V$8=24,"Diciembre",0)))))))))))))</f>
        <v>#VALUE!</v>
      </c>
      <c r="X10" s="475">
        <v>2016</v>
      </c>
      <c r="Y10" s="1674"/>
      <c r="Z10" s="1675"/>
      <c r="AA10" s="1675"/>
      <c r="AB10" s="1676"/>
      <c r="AC10" s="356"/>
      <c r="AD10" s="356"/>
      <c r="AE10" s="356"/>
      <c r="AF10" s="356"/>
      <c r="AG10" s="356"/>
      <c r="AH10" s="356"/>
      <c r="AI10" s="679"/>
      <c r="AJ10" s="679"/>
      <c r="AK10" s="679"/>
      <c r="AL10" s="679"/>
      <c r="AM10" s="679"/>
      <c r="AN10" s="679"/>
      <c r="AO10" s="679"/>
      <c r="AP10" s="679"/>
      <c r="AQ10" s="679"/>
      <c r="AR10" s="679"/>
      <c r="AS10" s="679"/>
      <c r="AT10" s="679"/>
      <c r="AU10" s="679"/>
      <c r="AV10" s="679"/>
      <c r="AW10" s="679"/>
      <c r="AX10" s="679"/>
      <c r="AY10" s="679"/>
      <c r="AZ10" s="679"/>
      <c r="BA10" s="679"/>
      <c r="BB10" s="679"/>
      <c r="BC10" s="679"/>
    </row>
    <row r="11" spans="1:55" ht="5.25" customHeight="1" x14ac:dyDescent="0.3">
      <c r="B11" s="633"/>
      <c r="C11" s="634"/>
      <c r="D11" s="635"/>
      <c r="E11" s="635"/>
      <c r="F11" s="635"/>
      <c r="G11" s="635"/>
      <c r="H11" s="636"/>
      <c r="I11" s="636"/>
      <c r="J11" s="897"/>
      <c r="K11" s="897"/>
      <c r="L11" s="898"/>
      <c r="M11" s="887"/>
      <c r="N11" s="887"/>
      <c r="O11" s="630"/>
      <c r="P11" s="630"/>
      <c r="Q11" s="630"/>
      <c r="R11" s="366"/>
      <c r="T11" s="358"/>
      <c r="U11" s="358"/>
      <c r="V11" s="358"/>
      <c r="W11" s="356"/>
      <c r="X11" s="950"/>
      <c r="Y11" s="1674"/>
      <c r="Z11" s="1675"/>
      <c r="AA11" s="1675"/>
      <c r="AB11" s="1676"/>
      <c r="AD11" s="352"/>
      <c r="AE11" s="352"/>
      <c r="AF11" s="352"/>
      <c r="AG11" s="352"/>
      <c r="AH11" s="352"/>
    </row>
    <row r="12" spans="1:55" ht="18" customHeight="1" x14ac:dyDescent="0.3">
      <c r="B12" s="1688" t="s">
        <v>1228</v>
      </c>
      <c r="C12" s="1660"/>
      <c r="D12" s="1689"/>
      <c r="E12" s="1689"/>
      <c r="F12" s="1689"/>
      <c r="G12" s="1689"/>
      <c r="H12" s="636"/>
      <c r="I12" s="636"/>
      <c r="J12" s="897"/>
      <c r="K12" s="1683" t="s">
        <v>1183</v>
      </c>
      <c r="L12" s="1683"/>
      <c r="M12" s="1646"/>
      <c r="N12" s="1646"/>
      <c r="O12" s="1646"/>
      <c r="P12" s="887" t="s">
        <v>1272</v>
      </c>
      <c r="Q12" s="1258"/>
      <c r="R12" s="366"/>
      <c r="T12" s="358"/>
      <c r="U12" s="358"/>
      <c r="V12" s="358"/>
      <c r="W12" s="947" t="e">
        <f>IF($V$8=25,"Enero",(IF($V$8=26,"Febrero",IF($V$8=27,"Marzo",IF($V$8=28,"Abril",IF($V$8=29,"Mayo",IF($V$8=30,"Junio",IF($V$8=31,"Julio",IF($V$8=32,"Agosto",IF($V$8=33,"Septiembre",IF($V$8=34,"Octubre",IF($V$8=35,"Noviembre",IF($V$8=36,"Diciembre",0)))))))))))))</f>
        <v>#VALUE!</v>
      </c>
      <c r="X12" s="950">
        <v>2017</v>
      </c>
      <c r="Y12" s="1674"/>
      <c r="Z12" s="1675"/>
      <c r="AA12" s="1675"/>
      <c r="AB12" s="1676"/>
      <c r="AD12" s="352"/>
      <c r="AE12" s="352"/>
      <c r="AF12" s="352"/>
      <c r="AG12" s="352"/>
      <c r="AH12" s="352"/>
    </row>
    <row r="13" spans="1:55" ht="5.25" customHeight="1" x14ac:dyDescent="0.3">
      <c r="B13" s="633"/>
      <c r="C13" s="634"/>
      <c r="D13" s="635"/>
      <c r="E13" s="635"/>
      <c r="F13" s="635"/>
      <c r="G13" s="635"/>
      <c r="H13" s="636"/>
      <c r="I13" s="636"/>
      <c r="J13" s="899"/>
      <c r="K13" s="900"/>
      <c r="L13" s="900"/>
      <c r="M13" s="637"/>
      <c r="N13" s="636"/>
      <c r="O13" s="636"/>
      <c r="P13" s="887"/>
      <c r="Q13" s="901"/>
      <c r="R13" s="366"/>
      <c r="T13" s="358"/>
      <c r="U13" s="358"/>
      <c r="V13" s="358"/>
      <c r="W13" s="356"/>
      <c r="X13" s="950"/>
      <c r="Y13" s="1674"/>
      <c r="Z13" s="1675"/>
      <c r="AA13" s="1675"/>
      <c r="AB13" s="1676"/>
      <c r="AD13" s="352"/>
      <c r="AE13" s="352"/>
      <c r="AF13" s="352"/>
      <c r="AG13" s="352"/>
      <c r="AH13" s="352"/>
    </row>
    <row r="14" spans="1:55" ht="18.75" customHeight="1" x14ac:dyDescent="0.3">
      <c r="B14" s="1688" t="s">
        <v>1185</v>
      </c>
      <c r="C14" s="1660"/>
      <c r="D14" s="1689"/>
      <c r="E14" s="1689"/>
      <c r="F14" s="1689"/>
      <c r="G14" s="1689"/>
      <c r="H14" s="636"/>
      <c r="I14" s="636"/>
      <c r="J14" s="8"/>
      <c r="K14" s="8"/>
      <c r="L14" s="1660" t="s">
        <v>319</v>
      </c>
      <c r="M14" s="1660"/>
      <c r="N14" s="1660"/>
      <c r="O14" s="1660"/>
      <c r="P14" s="1257"/>
      <c r="Q14" s="895" t="s">
        <v>320</v>
      </c>
      <c r="R14" s="366"/>
      <c r="T14" s="358"/>
      <c r="U14" s="358"/>
      <c r="V14" s="358"/>
      <c r="W14" s="947" t="e">
        <f>IF($V$8=37,"Enero",(IF($V$8=38,"Febrero",IF($V$8=39,"Marzo",IF($V$8=40,"Abril",IF($V$8=41,"Mayo",IF($V$8=42,"Junio",IF($V$8=43,"Julio",IF($V$8=44,"Agosto",IF($V$8=45,"Septiembre",IF($V$8=46,"Octubre",IF($V$8=47,"Noviembre",IF($V$8=48,"Diciembre",0)))))))))))))</f>
        <v>#VALUE!</v>
      </c>
      <c r="X14" s="950">
        <v>2018</v>
      </c>
      <c r="Y14" s="1674"/>
      <c r="Z14" s="1675"/>
      <c r="AA14" s="1675"/>
      <c r="AB14" s="1676"/>
      <c r="AD14" s="352"/>
      <c r="AE14" s="352"/>
      <c r="AF14" s="352"/>
      <c r="AG14" s="352"/>
      <c r="AH14" s="352"/>
    </row>
    <row r="15" spans="1:55" ht="5.25" customHeight="1" x14ac:dyDescent="0.3">
      <c r="B15" s="633"/>
      <c r="C15" s="634"/>
      <c r="D15" s="635"/>
      <c r="E15" s="635"/>
      <c r="F15" s="635"/>
      <c r="G15" s="635"/>
      <c r="H15" s="636"/>
      <c r="I15" s="636"/>
      <c r="J15" s="636"/>
      <c r="K15" s="636"/>
      <c r="L15" s="635"/>
      <c r="M15" s="635"/>
      <c r="N15" s="635"/>
      <c r="O15" s="635"/>
      <c r="P15" s="635"/>
      <c r="Q15" s="635"/>
      <c r="R15" s="366"/>
      <c r="T15" s="358"/>
      <c r="U15" s="358"/>
      <c r="V15" s="358"/>
      <c r="W15" s="356"/>
      <c r="X15" s="950"/>
      <c r="Y15" s="1674"/>
      <c r="Z15" s="1675"/>
      <c r="AA15" s="1675"/>
      <c r="AB15" s="1676"/>
      <c r="AD15" s="352"/>
      <c r="AE15" s="352"/>
      <c r="AF15" s="352"/>
      <c r="AG15" s="352"/>
      <c r="AH15" s="352"/>
    </row>
    <row r="16" spans="1:55" ht="18.75" customHeight="1" x14ac:dyDescent="0.3">
      <c r="B16" s="1688" t="s">
        <v>1443</v>
      </c>
      <c r="C16" s="1660"/>
      <c r="D16" s="1684"/>
      <c r="E16" s="1684"/>
      <c r="F16" s="1684"/>
      <c r="G16" s="1684"/>
      <c r="H16" s="636"/>
      <c r="I16" s="636"/>
      <c r="J16" s="1685" t="s">
        <v>1184</v>
      </c>
      <c r="K16" s="1685"/>
      <c r="L16" s="1685"/>
      <c r="M16" s="1719">
        <f>IFERROR((IF(Q16=2015,W8,(IF(Q16=2016,W10,(IF(Q16=2017,W12,(IF(Q16=2018,W14,(IF(Q16=2019,W16,(IF(Q16=2020,W18,0)))))))))))),0)</f>
        <v>0</v>
      </c>
      <c r="N16" s="1719"/>
      <c r="O16" s="1719"/>
      <c r="P16" s="887" t="s">
        <v>1272</v>
      </c>
      <c r="Q16" s="1259">
        <f>IFERROR((IF(V8&lt;13,2015,(IF(V8&lt;25,2016,(IF(V8&lt;37,2017,(IF(V8&lt;49,2018,(IF(V8&lt;61,2019,(IF(V8&lt;73,2020,0)))))))))))),0)</f>
        <v>0</v>
      </c>
      <c r="R16" s="366"/>
      <c r="T16" s="358"/>
      <c r="U16" s="358"/>
      <c r="V16" s="358"/>
      <c r="W16" s="947" t="e">
        <f>IF($V$8=49,"Enero",(IF($V$8=50,"Febrero",IF($V$8=51,"Marzo",IF($V$8=52,"Abril",IF($V$8=53,"Mayo",IF($V$8=54,"Junio",IF($V$8=55,"Julio",IF($V$8=56,"Agosto",IF($V$8=57,"Septiembre",IF($V$8=58,"Octubre",IF($V$8=59,"Noviembre",IF($V$8=60,"Diciembre",0)))))))))))))</f>
        <v>#VALUE!</v>
      </c>
      <c r="X16" s="950">
        <v>2019</v>
      </c>
      <c r="Y16" s="1674"/>
      <c r="Z16" s="1675"/>
      <c r="AA16" s="1675"/>
      <c r="AB16" s="1676"/>
      <c r="AD16" s="352"/>
      <c r="AE16" s="352"/>
      <c r="AF16" s="352"/>
      <c r="AG16" s="352"/>
      <c r="AH16" s="352"/>
    </row>
    <row r="17" spans="1:34" ht="4.5" customHeight="1" x14ac:dyDescent="0.3">
      <c r="B17" s="640"/>
      <c r="C17" s="636"/>
      <c r="D17" s="636"/>
      <c r="E17" s="636"/>
      <c r="F17" s="636"/>
      <c r="G17" s="636"/>
      <c r="H17" s="636"/>
      <c r="I17" s="636"/>
      <c r="J17" s="636"/>
      <c r="K17" s="636"/>
      <c r="L17" s="636"/>
      <c r="M17" s="639"/>
      <c r="N17" s="639"/>
      <c r="O17" s="639"/>
      <c r="P17" s="636"/>
      <c r="Q17" s="636"/>
      <c r="R17" s="638"/>
      <c r="T17" s="358"/>
      <c r="U17" s="358"/>
      <c r="V17" s="358"/>
      <c r="W17" s="356"/>
      <c r="X17" s="950"/>
      <c r="Y17" s="883"/>
      <c r="Z17" s="884"/>
      <c r="AA17" s="884"/>
      <c r="AB17" s="885"/>
      <c r="AD17" s="352"/>
      <c r="AE17" s="352"/>
      <c r="AF17" s="352"/>
      <c r="AG17" s="352"/>
      <c r="AH17" s="352"/>
    </row>
    <row r="18" spans="1:34" s="6" customFormat="1" ht="24.75" customHeight="1" x14ac:dyDescent="0.2">
      <c r="A18" s="357"/>
      <c r="B18" s="1657" t="s">
        <v>1188</v>
      </c>
      <c r="C18" s="1658"/>
      <c r="D18" s="1658"/>
      <c r="E18" s="1658"/>
      <c r="F18" s="1658"/>
      <c r="G18" s="1658"/>
      <c r="H18" s="1658"/>
      <c r="I18" s="1658"/>
      <c r="J18" s="1658"/>
      <c r="K18" s="1658"/>
      <c r="L18" s="1658"/>
      <c r="M18" s="1658"/>
      <c r="N18" s="1658"/>
      <c r="O18" s="1658"/>
      <c r="P18" s="1658"/>
      <c r="Q18" s="1658"/>
      <c r="R18" s="1659"/>
      <c r="S18" s="357"/>
      <c r="T18" s="358"/>
      <c r="U18" s="358"/>
      <c r="V18" s="358"/>
      <c r="W18" s="947" t="e">
        <f>IF($V$8=61,"Enero",(IF($V$8=62,"Febrero",IF($V$8=63,"Marzo",IF($V$8=64,"Abril",IF($V$8=65,"Mayo",IF($V$8=66,"Junio",IF($V$8=67,"Julio",IF($V$8=68,"Agosto",IF($V$8=69,"Septiembre",IF($V$8=70,"Octubre",IF($V$8=71,"Noviembre",IF($V$8=72,"Diciembre",0)))))))))))))</f>
        <v>#VALUE!</v>
      </c>
      <c r="X18" s="951">
        <v>2020</v>
      </c>
      <c r="Y18" s="883"/>
      <c r="Z18" s="884"/>
      <c r="AA18" s="884"/>
      <c r="AB18" s="885"/>
      <c r="AC18" s="357"/>
      <c r="AD18" s="357"/>
      <c r="AE18" s="357"/>
      <c r="AF18" s="357"/>
      <c r="AG18" s="357"/>
      <c r="AH18" s="357"/>
    </row>
    <row r="19" spans="1:34" s="18" customFormat="1" ht="58.5" customHeight="1" x14ac:dyDescent="0.2">
      <c r="A19" s="358"/>
      <c r="B19" s="1651"/>
      <c r="C19" s="1652"/>
      <c r="D19" s="1652"/>
      <c r="E19" s="1652"/>
      <c r="F19" s="1652"/>
      <c r="G19" s="1652"/>
      <c r="H19" s="1652"/>
      <c r="I19" s="1652"/>
      <c r="J19" s="1652"/>
      <c r="K19" s="1652"/>
      <c r="L19" s="1652"/>
      <c r="M19" s="1652"/>
      <c r="N19" s="1652"/>
      <c r="O19" s="1652"/>
      <c r="P19" s="1652"/>
      <c r="Q19" s="1652"/>
      <c r="R19" s="1653"/>
      <c r="S19" s="358"/>
      <c r="Y19" s="883"/>
      <c r="Z19" s="884"/>
      <c r="AA19" s="884"/>
      <c r="AB19" s="885"/>
      <c r="AC19" s="358"/>
      <c r="AD19" s="358"/>
      <c r="AE19" s="358"/>
      <c r="AF19" s="358"/>
      <c r="AG19" s="358"/>
      <c r="AH19" s="358"/>
    </row>
    <row r="20" spans="1:34" s="6" customFormat="1" ht="28.5" customHeight="1" x14ac:dyDescent="0.2">
      <c r="A20" s="357"/>
      <c r="B20" s="1654" t="s">
        <v>1540</v>
      </c>
      <c r="C20" s="1655"/>
      <c r="D20" s="1655"/>
      <c r="E20" s="1655"/>
      <c r="F20" s="1655"/>
      <c r="G20" s="1655"/>
      <c r="H20" s="1655"/>
      <c r="I20" s="1655"/>
      <c r="J20" s="1655"/>
      <c r="K20" s="1655"/>
      <c r="L20" s="1655"/>
      <c r="M20" s="1655"/>
      <c r="N20" s="1655"/>
      <c r="O20" s="1655"/>
      <c r="P20" s="1655"/>
      <c r="Q20" s="1655"/>
      <c r="R20" s="1656"/>
      <c r="S20" s="357"/>
      <c r="Y20" s="1664" t="s">
        <v>1271</v>
      </c>
      <c r="Z20" s="1665"/>
      <c r="AA20" s="1665"/>
      <c r="AB20" s="1666"/>
      <c r="AC20" s="357"/>
      <c r="AD20" s="357"/>
      <c r="AE20" s="357"/>
      <c r="AF20" s="357"/>
      <c r="AG20" s="357"/>
      <c r="AH20" s="357"/>
    </row>
    <row r="21" spans="1:34" s="6" customFormat="1" ht="14.25" customHeight="1" x14ac:dyDescent="0.2">
      <c r="A21" s="357"/>
      <c r="B21" s="886"/>
      <c r="C21" s="887"/>
      <c r="D21" s="887"/>
      <c r="E21" s="887"/>
      <c r="F21" s="887"/>
      <c r="G21" s="887"/>
      <c r="H21" s="887"/>
      <c r="I21" s="887"/>
      <c r="J21" s="887"/>
      <c r="K21" s="887"/>
      <c r="L21" s="887"/>
      <c r="M21" s="887"/>
      <c r="N21" s="887"/>
      <c r="O21" s="887"/>
      <c r="P21" s="887"/>
      <c r="Q21" s="887"/>
      <c r="R21" s="641"/>
      <c r="S21" s="357"/>
      <c r="Y21" s="1667"/>
      <c r="Z21" s="1665"/>
      <c r="AA21" s="1665"/>
      <c r="AB21" s="1666"/>
      <c r="AC21" s="357"/>
      <c r="AD21" s="357"/>
      <c r="AE21" s="357"/>
      <c r="AF21" s="357"/>
      <c r="AG21" s="357"/>
      <c r="AH21" s="357"/>
    </row>
    <row r="22" spans="1:34" s="6" customFormat="1" ht="14.25" customHeight="1" x14ac:dyDescent="0.2">
      <c r="A22" s="357"/>
      <c r="B22" s="886"/>
      <c r="C22" s="887"/>
      <c r="D22" s="1660" t="s">
        <v>1324</v>
      </c>
      <c r="E22" s="1660"/>
      <c r="F22" s="1660"/>
      <c r="G22" s="1660"/>
      <c r="H22" s="1660"/>
      <c r="I22" s="1660"/>
      <c r="J22" s="1660"/>
      <c r="K22" s="1660"/>
      <c r="L22" s="895"/>
      <c r="M22" s="895"/>
      <c r="N22" s="887"/>
      <c r="O22" s="887"/>
      <c r="P22" s="887"/>
      <c r="Q22" s="887"/>
      <c r="R22" s="641"/>
      <c r="S22" s="357"/>
      <c r="Y22" s="1667"/>
      <c r="Z22" s="1665"/>
      <c r="AA22" s="1665"/>
      <c r="AB22" s="1666"/>
      <c r="AC22" s="357"/>
      <c r="AD22" s="357"/>
      <c r="AE22" s="357"/>
      <c r="AF22" s="357"/>
      <c r="AG22" s="357"/>
      <c r="AH22" s="357"/>
    </row>
    <row r="23" spans="1:34" s="6" customFormat="1" ht="27" customHeight="1" thickBot="1" x14ac:dyDescent="0.25">
      <c r="A23" s="357"/>
      <c r="B23" s="886"/>
      <c r="C23" s="887"/>
      <c r="D23" s="1660"/>
      <c r="E23" s="1660"/>
      <c r="F23" s="1660"/>
      <c r="G23" s="1660"/>
      <c r="H23" s="1660"/>
      <c r="I23" s="1660"/>
      <c r="J23" s="1660"/>
      <c r="K23" s="1660"/>
      <c r="L23" s="895"/>
      <c r="M23" s="895"/>
      <c r="N23" s="887"/>
      <c r="O23"/>
      <c r="P23" s="887"/>
      <c r="Q23" s="887"/>
      <c r="R23" s="641"/>
      <c r="S23" s="357"/>
      <c r="Y23" s="1668"/>
      <c r="Z23" s="1669"/>
      <c r="AA23" s="1669"/>
      <c r="AB23" s="1670"/>
      <c r="AC23" s="357"/>
      <c r="AD23" s="357"/>
      <c r="AE23" s="357"/>
      <c r="AF23" s="357"/>
      <c r="AG23" s="357"/>
      <c r="AH23" s="357"/>
    </row>
    <row r="24" spans="1:34" s="18" customFormat="1" ht="43.5" hidden="1" customHeight="1" thickBot="1" x14ac:dyDescent="0.25">
      <c r="A24" s="358"/>
      <c r="B24" s="642"/>
      <c r="C24" s="635"/>
      <c r="D24" s="1680"/>
      <c r="E24" s="1680"/>
      <c r="F24" s="1680"/>
      <c r="G24" s="1680"/>
      <c r="H24" s="1680"/>
      <c r="I24" s="1680"/>
      <c r="J24" s="1680"/>
      <c r="K24" s="1680"/>
      <c r="L24" s="1680"/>
      <c r="M24" s="1680"/>
      <c r="N24" s="1680"/>
      <c r="O24" s="634"/>
      <c r="P24" s="635"/>
      <c r="Q24" s="643"/>
      <c r="R24" s="644"/>
      <c r="S24" s="358"/>
      <c r="Y24" s="357"/>
      <c r="Z24" s="357"/>
      <c r="AA24" s="357"/>
      <c r="AB24" s="357"/>
      <c r="AC24" s="357"/>
      <c r="AD24" s="357"/>
      <c r="AE24" s="357"/>
      <c r="AF24" s="358"/>
      <c r="AG24" s="358"/>
      <c r="AH24" s="358"/>
    </row>
    <row r="25" spans="1:34" s="18" customFormat="1" ht="35.25" customHeight="1" thickBot="1" x14ac:dyDescent="0.3">
      <c r="A25" s="358"/>
      <c r="B25" s="642"/>
      <c r="C25" s="635"/>
      <c r="D25" s="1723" t="s">
        <v>432</v>
      </c>
      <c r="E25" s="1724"/>
      <c r="F25" s="1724"/>
      <c r="G25" s="1724"/>
      <c r="H25" s="1724"/>
      <c r="I25" s="1260" t="s">
        <v>1181</v>
      </c>
      <c r="J25" s="1260" t="s">
        <v>1182</v>
      </c>
      <c r="K25" s="1261" t="s">
        <v>1232</v>
      </c>
      <c r="L25" s="1030"/>
      <c r="M25" s="1030"/>
      <c r="N25" s="1034"/>
      <c r="O25" s="635"/>
      <c r="P25" s="635"/>
      <c r="Q25" s="643"/>
      <c r="R25" s="644"/>
      <c r="S25" s="358"/>
      <c r="T25" s="358"/>
      <c r="U25" s="358"/>
      <c r="V25" s="358"/>
      <c r="Y25" s="357"/>
      <c r="Z25" s="357"/>
      <c r="AA25" s="357"/>
      <c r="AB25" s="357"/>
      <c r="AC25" s="357"/>
      <c r="AD25" s="357"/>
      <c r="AE25" s="357"/>
      <c r="AF25" s="358"/>
      <c r="AG25" s="358"/>
      <c r="AH25" s="358"/>
    </row>
    <row r="26" spans="1:34" s="18" customFormat="1" ht="27" customHeight="1" x14ac:dyDescent="0.2">
      <c r="A26" s="358"/>
      <c r="B26" s="642"/>
      <c r="C26" s="635"/>
      <c r="D26" s="1692" t="s">
        <v>1509</v>
      </c>
      <c r="E26" s="1693"/>
      <c r="F26" s="1693"/>
      <c r="G26" s="1693"/>
      <c r="H26" s="1693"/>
      <c r="I26" s="656"/>
      <c r="J26" s="657"/>
      <c r="K26" s="680">
        <v>10</v>
      </c>
      <c r="L26" s="1035"/>
      <c r="M26" s="1036"/>
      <c r="N26" s="1037"/>
      <c r="O26" s="635"/>
      <c r="P26" s="635"/>
      <c r="Q26" s="643"/>
      <c r="R26" s="644"/>
      <c r="S26" s="358"/>
      <c r="T26" s="473" t="str">
        <f>IF((COUNTIF(U26:U32,"X")&gt;0),"X","")</f>
        <v/>
      </c>
      <c r="U26" s="352"/>
      <c r="V26" s="352" t="s">
        <v>1527</v>
      </c>
      <c r="W26" s="352">
        <f>IF(U26="x",N26,0)</f>
        <v>0</v>
      </c>
      <c r="Y26" s="357"/>
      <c r="Z26" s="357"/>
      <c r="AA26" s="357"/>
      <c r="AB26" s="357"/>
      <c r="AC26" s="357"/>
      <c r="AD26" s="357"/>
      <c r="AE26" s="357"/>
      <c r="AF26" s="358"/>
      <c r="AG26" s="358"/>
      <c r="AH26" s="358"/>
    </row>
    <row r="27" spans="1:34" s="18" customFormat="1" ht="27" customHeight="1" x14ac:dyDescent="0.2">
      <c r="A27" s="358"/>
      <c r="B27" s="642"/>
      <c r="C27" s="635"/>
      <c r="D27" s="1647" t="s">
        <v>1510</v>
      </c>
      <c r="E27" s="1648"/>
      <c r="F27" s="1648"/>
      <c r="G27" s="1648"/>
      <c r="H27" s="1648"/>
      <c r="I27" s="645"/>
      <c r="J27" s="654"/>
      <c r="K27" s="681"/>
      <c r="L27" s="1035"/>
      <c r="M27" s="1036"/>
      <c r="N27" s="1037"/>
      <c r="O27" s="635"/>
      <c r="P27" s="635"/>
      <c r="Q27" s="643"/>
      <c r="R27" s="644"/>
      <c r="S27" s="358"/>
      <c r="T27" s="473"/>
      <c r="U27" s="352"/>
      <c r="V27" s="352"/>
      <c r="W27" s="352">
        <f t="shared" ref="W27:W32" si="0">IF(U27="x",N27,0)</f>
        <v>0</v>
      </c>
      <c r="Y27" s="357"/>
      <c r="Z27" s="357"/>
      <c r="AA27" s="357"/>
      <c r="AB27" s="357"/>
      <c r="AC27" s="357"/>
      <c r="AD27" s="357"/>
      <c r="AE27" s="357"/>
      <c r="AF27" s="358"/>
      <c r="AG27" s="358"/>
      <c r="AH27" s="358"/>
    </row>
    <row r="28" spans="1:34" s="18" customFormat="1" ht="27" customHeight="1" x14ac:dyDescent="0.2">
      <c r="A28" s="358"/>
      <c r="B28" s="642"/>
      <c r="C28" s="635"/>
      <c r="D28" s="1647" t="s">
        <v>213</v>
      </c>
      <c r="E28" s="1648"/>
      <c r="F28" s="1648"/>
      <c r="G28" s="1648"/>
      <c r="H28" s="1648"/>
      <c r="I28" s="645"/>
      <c r="J28" s="654"/>
      <c r="K28" s="681"/>
      <c r="L28" s="1035"/>
      <c r="M28" s="1036"/>
      <c r="N28" s="1037"/>
      <c r="O28" s="635"/>
      <c r="P28" s="635"/>
      <c r="Q28" s="643"/>
      <c r="R28" s="644"/>
      <c r="S28" s="358"/>
      <c r="T28" s="358"/>
      <c r="U28" s="352"/>
      <c r="V28" s="352"/>
      <c r="W28" s="352">
        <f t="shared" si="0"/>
        <v>0</v>
      </c>
      <c r="Y28" s="357"/>
      <c r="Z28" s="357"/>
      <c r="AA28" s="357"/>
      <c r="AB28" s="357"/>
      <c r="AC28" s="357"/>
      <c r="AD28" s="357"/>
      <c r="AE28" s="357"/>
      <c r="AF28" s="358"/>
      <c r="AG28" s="358"/>
      <c r="AH28" s="358"/>
    </row>
    <row r="29" spans="1:34" s="18" customFormat="1" ht="27" customHeight="1" x14ac:dyDescent="0.2">
      <c r="A29" s="358"/>
      <c r="B29" s="642"/>
      <c r="C29" s="635"/>
      <c r="D29" s="1647" t="s">
        <v>1511</v>
      </c>
      <c r="E29" s="1648"/>
      <c r="F29" s="1648"/>
      <c r="G29" s="1648"/>
      <c r="H29" s="1648"/>
      <c r="I29" s="645"/>
      <c r="J29" s="654"/>
      <c r="K29" s="681"/>
      <c r="L29" s="1038"/>
      <c r="M29" s="1036"/>
      <c r="N29" s="1037"/>
      <c r="O29" s="635"/>
      <c r="P29" s="635"/>
      <c r="Q29" s="643"/>
      <c r="R29" s="644"/>
      <c r="S29" s="358"/>
      <c r="T29" s="358"/>
      <c r="U29" s="352"/>
      <c r="V29" s="352"/>
      <c r="W29" s="352">
        <f t="shared" si="0"/>
        <v>0</v>
      </c>
      <c r="Y29" s="357"/>
      <c r="Z29" s="357"/>
      <c r="AA29" s="357"/>
      <c r="AB29" s="357"/>
      <c r="AC29" s="357"/>
      <c r="AD29" s="357"/>
      <c r="AE29" s="357"/>
      <c r="AF29" s="358"/>
      <c r="AG29" s="358"/>
      <c r="AH29" s="358"/>
    </row>
    <row r="30" spans="1:34" s="18" customFormat="1" ht="27" customHeight="1" x14ac:dyDescent="0.2">
      <c r="A30" s="358"/>
      <c r="B30" s="642"/>
      <c r="C30" s="635"/>
      <c r="D30" s="1647" t="s">
        <v>1512</v>
      </c>
      <c r="E30" s="1648"/>
      <c r="F30" s="1648"/>
      <c r="G30" s="1648"/>
      <c r="H30" s="1648"/>
      <c r="I30" s="645"/>
      <c r="J30" s="654"/>
      <c r="K30" s="681"/>
      <c r="L30" s="1681"/>
      <c r="M30" s="1681"/>
      <c r="N30" s="1681"/>
      <c r="O30" s="635"/>
      <c r="P30" s="635"/>
      <c r="Q30" s="643"/>
      <c r="R30" s="644"/>
      <c r="S30" s="358"/>
      <c r="T30" s="358"/>
      <c r="U30" s="384"/>
      <c r="V30" s="475"/>
      <c r="W30" s="352">
        <f t="shared" si="0"/>
        <v>0</v>
      </c>
      <c r="Y30" s="357"/>
      <c r="Z30" s="357"/>
      <c r="AA30" s="357"/>
      <c r="AB30" s="357"/>
      <c r="AC30" s="357"/>
      <c r="AD30" s="357"/>
      <c r="AE30" s="357"/>
      <c r="AF30" s="358"/>
      <c r="AG30" s="358"/>
      <c r="AH30" s="358"/>
    </row>
    <row r="31" spans="1:34" s="18" customFormat="1" ht="27" customHeight="1" thickBot="1" x14ac:dyDescent="0.25">
      <c r="A31" s="358"/>
      <c r="B31" s="642"/>
      <c r="C31" s="635"/>
      <c r="D31" s="1647" t="s">
        <v>270</v>
      </c>
      <c r="E31" s="1648"/>
      <c r="F31" s="1648"/>
      <c r="G31" s="1648"/>
      <c r="H31" s="1648"/>
      <c r="I31" s="645"/>
      <c r="J31" s="654"/>
      <c r="K31" s="681"/>
      <c r="L31" s="1038"/>
      <c r="M31" s="1036"/>
      <c r="N31" s="1037"/>
      <c r="O31" s="635"/>
      <c r="P31" s="635"/>
      <c r="Q31" s="643"/>
      <c r="R31" s="644"/>
      <c r="S31" s="358"/>
      <c r="T31" s="358"/>
      <c r="U31" s="475"/>
      <c r="V31" s="475"/>
      <c r="W31" s="352">
        <f t="shared" si="0"/>
        <v>0</v>
      </c>
      <c r="Y31" s="357"/>
      <c r="Z31" s="357"/>
      <c r="AA31" s="357"/>
      <c r="AB31" s="357"/>
      <c r="AC31" s="357"/>
      <c r="AD31" s="357"/>
      <c r="AE31" s="357"/>
      <c r="AF31" s="358"/>
      <c r="AG31" s="358"/>
      <c r="AH31" s="358"/>
    </row>
    <row r="32" spans="1:34" s="18" customFormat="1" ht="27" hidden="1" customHeight="1" thickBot="1" x14ac:dyDescent="0.25">
      <c r="A32" s="358"/>
      <c r="B32" s="642"/>
      <c r="C32" s="635"/>
      <c r="D32" s="1690" t="s">
        <v>214</v>
      </c>
      <c r="E32" s="1691"/>
      <c r="F32" s="1691"/>
      <c r="G32" s="1691"/>
      <c r="H32" s="1691"/>
      <c r="I32" s="646"/>
      <c r="J32" s="655"/>
      <c r="K32" s="682"/>
      <c r="L32" s="1681"/>
      <c r="M32" s="1681"/>
      <c r="N32" s="1681"/>
      <c r="O32" s="635"/>
      <c r="P32" s="635"/>
      <c r="Q32" s="643"/>
      <c r="R32" s="644"/>
      <c r="S32" s="358"/>
      <c r="T32" s="358"/>
      <c r="U32" s="384"/>
      <c r="V32" s="475"/>
      <c r="W32" s="352">
        <f t="shared" si="0"/>
        <v>0</v>
      </c>
      <c r="Y32" s="357"/>
      <c r="Z32" s="357"/>
      <c r="AA32" s="357"/>
      <c r="AB32" s="357"/>
      <c r="AC32" s="357"/>
      <c r="AD32" s="357"/>
      <c r="AE32" s="357"/>
      <c r="AF32" s="358"/>
      <c r="AG32" s="358"/>
      <c r="AH32" s="358"/>
    </row>
    <row r="33" spans="1:34" s="18" customFormat="1" ht="37.5" customHeight="1" thickBot="1" x14ac:dyDescent="0.25">
      <c r="A33" s="358"/>
      <c r="B33" s="642"/>
      <c r="C33" s="643"/>
      <c r="D33" s="1677" t="s">
        <v>1325</v>
      </c>
      <c r="E33" s="1678"/>
      <c r="F33" s="1678"/>
      <c r="G33" s="1678"/>
      <c r="H33" s="1678"/>
      <c r="I33" s="1678"/>
      <c r="J33" s="1679"/>
      <c r="K33" s="653">
        <f>SUM(K26:K32)</f>
        <v>10</v>
      </c>
      <c r="L33" s="1682"/>
      <c r="M33" s="1682"/>
      <c r="N33" s="1039"/>
      <c r="O33" s="643"/>
      <c r="P33" s="643"/>
      <c r="Q33" s="643"/>
      <c r="R33" s="644"/>
      <c r="S33" s="358"/>
      <c r="T33" s="358"/>
      <c r="U33" s="384"/>
      <c r="V33" s="384"/>
      <c r="W33" s="384"/>
      <c r="Y33" s="357"/>
      <c r="Z33" s="357"/>
      <c r="AA33" s="357"/>
      <c r="AB33" s="357"/>
      <c r="AC33" s="357"/>
      <c r="AD33" s="357"/>
      <c r="AE33" s="357"/>
      <c r="AF33" s="358"/>
      <c r="AG33" s="358"/>
      <c r="AH33" s="358"/>
    </row>
    <row r="34" spans="1:34" s="18" customFormat="1" ht="27" customHeight="1" x14ac:dyDescent="0.2">
      <c r="A34" s="358"/>
      <c r="B34" s="642"/>
      <c r="C34" s="643"/>
      <c r="D34" s="643"/>
      <c r="E34" s="643"/>
      <c r="F34" s="643"/>
      <c r="G34" s="643"/>
      <c r="H34" s="643"/>
      <c r="I34" s="643"/>
      <c r="J34" s="643"/>
      <c r="K34" s="643"/>
      <c r="L34" s="643"/>
      <c r="M34" s="643"/>
      <c r="N34" s="643"/>
      <c r="O34" s="643"/>
      <c r="P34" s="643"/>
      <c r="Q34" s="643"/>
      <c r="R34" s="644"/>
      <c r="S34" s="358"/>
      <c r="T34" s="358"/>
      <c r="U34" s="384"/>
      <c r="V34" s="384"/>
      <c r="Y34" s="357"/>
      <c r="Z34" s="357"/>
      <c r="AA34" s="357"/>
      <c r="AB34" s="357"/>
      <c r="AC34" s="357"/>
      <c r="AD34" s="357"/>
      <c r="AE34" s="357"/>
      <c r="AF34" s="358"/>
      <c r="AG34" s="358"/>
      <c r="AH34" s="358"/>
    </row>
    <row r="35" spans="1:34" s="6" customFormat="1" ht="22.5" customHeight="1" x14ac:dyDescent="0.2">
      <c r="A35" s="357"/>
      <c r="B35" s="1661" t="s">
        <v>1190</v>
      </c>
      <c r="C35" s="1662"/>
      <c r="D35" s="1662"/>
      <c r="E35" s="1662"/>
      <c r="F35" s="1662"/>
      <c r="G35" s="1662"/>
      <c r="H35" s="1662"/>
      <c r="I35" s="1662"/>
      <c r="J35" s="1662"/>
      <c r="K35" s="1662"/>
      <c r="L35" s="1662"/>
      <c r="M35" s="1662"/>
      <c r="N35" s="1662"/>
      <c r="O35" s="1662"/>
      <c r="P35" s="1662"/>
      <c r="Q35" s="1662"/>
      <c r="R35" s="1663"/>
      <c r="S35" s="357"/>
      <c r="T35" s="357"/>
      <c r="U35" s="357"/>
      <c r="Y35" s="357"/>
      <c r="Z35" s="357"/>
      <c r="AA35" s="357"/>
      <c r="AB35" s="357"/>
      <c r="AC35" s="357"/>
      <c r="AD35" s="357"/>
      <c r="AE35" s="357"/>
      <c r="AF35" s="358"/>
      <c r="AG35" s="358"/>
      <c r="AH35" s="358"/>
    </row>
    <row r="36" spans="1:34" s="18" customFormat="1" ht="54.75" customHeight="1" x14ac:dyDescent="0.2">
      <c r="A36" s="358"/>
      <c r="B36" s="1651"/>
      <c r="C36" s="1652"/>
      <c r="D36" s="1652"/>
      <c r="E36" s="1652"/>
      <c r="F36" s="1652"/>
      <c r="G36" s="1652"/>
      <c r="H36" s="1652"/>
      <c r="I36" s="1652"/>
      <c r="J36" s="1652"/>
      <c r="K36" s="1652"/>
      <c r="L36" s="1652"/>
      <c r="M36" s="1652"/>
      <c r="N36" s="1652"/>
      <c r="O36" s="1652"/>
      <c r="P36" s="1652"/>
      <c r="Q36" s="1652"/>
      <c r="R36" s="1653"/>
      <c r="S36" s="358"/>
      <c r="T36" s="358"/>
      <c r="U36" s="358"/>
      <c r="Y36" s="357"/>
      <c r="Z36" s="357"/>
      <c r="AA36" s="357"/>
      <c r="AB36" s="357"/>
      <c r="AC36" s="357"/>
      <c r="AD36" s="357"/>
      <c r="AE36" s="357"/>
      <c r="AF36" s="358"/>
      <c r="AG36" s="358"/>
      <c r="AH36" s="358"/>
    </row>
    <row r="37" spans="1:34" s="6" customFormat="1" ht="44.25" customHeight="1" thickBot="1" x14ac:dyDescent="0.25">
      <c r="A37" s="357"/>
      <c r="B37" s="1661" t="s">
        <v>308</v>
      </c>
      <c r="C37" s="1662"/>
      <c r="D37" s="1662"/>
      <c r="E37" s="1662"/>
      <c r="F37" s="1662"/>
      <c r="G37" s="1662"/>
      <c r="H37" s="1662"/>
      <c r="I37" s="1662"/>
      <c r="J37" s="1662"/>
      <c r="K37" s="1662"/>
      <c r="L37" s="1662"/>
      <c r="M37" s="1662"/>
      <c r="N37" s="1662"/>
      <c r="O37" s="1662"/>
      <c r="P37" s="1662"/>
      <c r="Q37" s="1662"/>
      <c r="R37" s="1663"/>
      <c r="S37" s="357"/>
      <c r="T37" s="357"/>
      <c r="U37" s="357"/>
      <c r="Y37" s="357"/>
      <c r="Z37" s="357"/>
      <c r="AA37" s="357"/>
      <c r="AB37" s="357"/>
      <c r="AC37" s="357"/>
      <c r="AD37" s="357"/>
      <c r="AE37" s="357"/>
      <c r="AF37" s="358"/>
      <c r="AG37" s="358"/>
      <c r="AH37" s="358"/>
    </row>
    <row r="38" spans="1:34" s="6" customFormat="1" ht="6" hidden="1" customHeight="1" thickBot="1" x14ac:dyDescent="0.25">
      <c r="A38" s="357"/>
      <c r="B38" s="647"/>
      <c r="C38" s="648"/>
      <c r="D38" s="648"/>
      <c r="E38" s="648"/>
      <c r="F38" s="648"/>
      <c r="G38" s="648"/>
      <c r="H38" s="648"/>
      <c r="I38" s="648"/>
      <c r="J38" s="649"/>
      <c r="K38" s="649"/>
      <c r="L38" s="649"/>
      <c r="M38" s="650"/>
      <c r="N38" s="650"/>
      <c r="O38" s="650"/>
      <c r="P38" s="650"/>
      <c r="Q38" s="650"/>
      <c r="R38" s="651"/>
      <c r="S38" s="357"/>
      <c r="T38" s="357"/>
      <c r="U38" s="357"/>
      <c r="Y38" s="357"/>
      <c r="Z38" s="357"/>
      <c r="AA38" s="357"/>
      <c r="AB38" s="357"/>
      <c r="AC38" s="357"/>
      <c r="AD38" s="357"/>
      <c r="AE38" s="357"/>
      <c r="AF38" s="358"/>
      <c r="AG38" s="358"/>
      <c r="AH38" s="358"/>
    </row>
    <row r="39" spans="1:34" s="18" customFormat="1" ht="13.5" customHeight="1" x14ac:dyDescent="0.2">
      <c r="A39" s="358"/>
      <c r="B39" s="1722">
        <f>IF(V26="x",1,"XX")</f>
        <v>1</v>
      </c>
      <c r="C39" s="1720" t="s">
        <v>1426</v>
      </c>
      <c r="D39" s="1720"/>
      <c r="E39" s="1720"/>
      <c r="F39" s="1720"/>
      <c r="G39" s="1720"/>
      <c r="H39" s="1720"/>
      <c r="I39" s="1720"/>
      <c r="J39" s="1720"/>
      <c r="K39" s="1720"/>
      <c r="L39" s="1720"/>
      <c r="M39" s="1720"/>
      <c r="N39" s="1720"/>
      <c r="O39" s="1720"/>
      <c r="P39" s="1720"/>
      <c r="Q39" s="1720"/>
      <c r="R39" s="1721"/>
      <c r="S39" s="358"/>
      <c r="T39" s="358"/>
      <c r="U39" s="358"/>
      <c r="Y39" s="357"/>
      <c r="Z39" s="357"/>
      <c r="AA39" s="357"/>
      <c r="AB39" s="357"/>
      <c r="AC39" s="357"/>
      <c r="AD39" s="357"/>
      <c r="AE39" s="357"/>
      <c r="AF39" s="358"/>
      <c r="AG39" s="358"/>
      <c r="AH39" s="358"/>
    </row>
    <row r="40" spans="1:34" s="18" customFormat="1" ht="13.5" customHeight="1" x14ac:dyDescent="0.2">
      <c r="A40" s="358"/>
      <c r="B40" s="1638"/>
      <c r="C40" s="1639"/>
      <c r="D40" s="1639"/>
      <c r="E40" s="1639"/>
      <c r="F40" s="1639"/>
      <c r="G40" s="1639"/>
      <c r="H40" s="1639"/>
      <c r="I40" s="1639"/>
      <c r="J40" s="1639"/>
      <c r="K40" s="1639"/>
      <c r="L40" s="1639"/>
      <c r="M40" s="1639"/>
      <c r="N40" s="1639"/>
      <c r="O40" s="1639"/>
      <c r="P40" s="1639"/>
      <c r="Q40" s="1639"/>
      <c r="R40" s="1640"/>
      <c r="S40" s="358"/>
      <c r="T40" s="358"/>
      <c r="U40" s="358"/>
      <c r="Y40" s="357"/>
      <c r="Z40" s="357"/>
      <c r="AA40" s="357"/>
      <c r="AB40" s="357"/>
      <c r="AC40" s="357"/>
      <c r="AD40" s="357"/>
      <c r="AE40" s="357"/>
      <c r="AF40" s="358"/>
      <c r="AG40" s="358"/>
      <c r="AH40" s="358"/>
    </row>
    <row r="41" spans="1:34" s="18" customFormat="1" ht="13.5" customHeight="1" x14ac:dyDescent="0.2">
      <c r="A41" s="358"/>
      <c r="B41" s="1638"/>
      <c r="C41" s="1639"/>
      <c r="D41" s="1639"/>
      <c r="E41" s="1639"/>
      <c r="F41" s="1639"/>
      <c r="G41" s="1639"/>
      <c r="H41" s="1639"/>
      <c r="I41" s="1639"/>
      <c r="J41" s="1639"/>
      <c r="K41" s="1639"/>
      <c r="L41" s="1639"/>
      <c r="M41" s="1639"/>
      <c r="N41" s="1639"/>
      <c r="O41" s="1639"/>
      <c r="P41" s="1639"/>
      <c r="Q41" s="1639"/>
      <c r="R41" s="1640"/>
      <c r="S41" s="358"/>
      <c r="T41" s="358"/>
      <c r="U41" s="358"/>
      <c r="Y41" s="357"/>
      <c r="Z41" s="357"/>
      <c r="AA41" s="357"/>
      <c r="AB41" s="357"/>
      <c r="AC41" s="357"/>
      <c r="AD41" s="357"/>
      <c r="AE41" s="357"/>
      <c r="AF41" s="358"/>
      <c r="AG41" s="358"/>
      <c r="AH41" s="358"/>
    </row>
    <row r="42" spans="1:34" s="18" customFormat="1" ht="13.5" customHeight="1" x14ac:dyDescent="0.2">
      <c r="A42" s="358"/>
      <c r="B42" s="1638"/>
      <c r="C42" s="1639"/>
      <c r="D42" s="1639"/>
      <c r="E42" s="1639"/>
      <c r="F42" s="1639"/>
      <c r="G42" s="1639"/>
      <c r="H42" s="1639"/>
      <c r="I42" s="1639"/>
      <c r="J42" s="1639"/>
      <c r="K42" s="1639"/>
      <c r="L42" s="1639"/>
      <c r="M42" s="1639"/>
      <c r="N42" s="1639"/>
      <c r="O42" s="1639"/>
      <c r="P42" s="1639"/>
      <c r="Q42" s="1639"/>
      <c r="R42" s="1640"/>
      <c r="S42" s="358"/>
      <c r="T42" s="358"/>
      <c r="U42" s="358"/>
      <c r="Y42" s="357"/>
      <c r="Z42" s="357"/>
      <c r="AA42" s="357"/>
      <c r="AB42" s="357"/>
      <c r="AC42" s="357"/>
      <c r="AD42" s="357"/>
      <c r="AE42" s="357"/>
      <c r="AF42" s="358"/>
      <c r="AG42" s="358"/>
      <c r="AH42" s="358"/>
    </row>
    <row r="43" spans="1:34" s="18" customFormat="1" ht="13.5" hidden="1" customHeight="1" x14ac:dyDescent="0.2">
      <c r="A43" s="358"/>
      <c r="B43" s="1638">
        <f>COUNTIF(V26:V27,"x")</f>
        <v>1</v>
      </c>
      <c r="C43" s="1639" t="s">
        <v>1394</v>
      </c>
      <c r="D43" s="1639"/>
      <c r="E43" s="1639"/>
      <c r="F43" s="1639"/>
      <c r="G43" s="1639"/>
      <c r="H43" s="1639"/>
      <c r="I43" s="1639"/>
      <c r="J43" s="1639"/>
      <c r="K43" s="1639"/>
      <c r="L43" s="1639"/>
      <c r="M43" s="1639"/>
      <c r="N43" s="1639"/>
      <c r="O43" s="1639"/>
      <c r="P43" s="1639"/>
      <c r="Q43" s="1639"/>
      <c r="R43" s="1640"/>
      <c r="S43" s="358"/>
      <c r="T43" s="358"/>
      <c r="U43" s="358"/>
      <c r="Y43" s="357"/>
      <c r="Z43" s="357"/>
      <c r="AA43" s="357"/>
      <c r="AB43" s="357"/>
      <c r="AC43" s="357"/>
      <c r="AD43" s="357"/>
      <c r="AE43" s="357"/>
      <c r="AF43" s="358"/>
      <c r="AG43" s="358"/>
      <c r="AH43" s="358"/>
    </row>
    <row r="44" spans="1:34" s="18" customFormat="1" ht="13.5" hidden="1" customHeight="1" x14ac:dyDescent="0.2">
      <c r="A44" s="358"/>
      <c r="B44" s="1638"/>
      <c r="C44" s="1639"/>
      <c r="D44" s="1639"/>
      <c r="E44" s="1639"/>
      <c r="F44" s="1639"/>
      <c r="G44" s="1639"/>
      <c r="H44" s="1639"/>
      <c r="I44" s="1639"/>
      <c r="J44" s="1639"/>
      <c r="K44" s="1639"/>
      <c r="L44" s="1639"/>
      <c r="M44" s="1639"/>
      <c r="N44" s="1639"/>
      <c r="O44" s="1639"/>
      <c r="P44" s="1639"/>
      <c r="Q44" s="1639"/>
      <c r="R44" s="1640"/>
      <c r="S44" s="358"/>
      <c r="T44" s="358"/>
      <c r="U44" s="358"/>
      <c r="V44" s="358"/>
      <c r="Y44" s="357"/>
      <c r="Z44" s="357"/>
      <c r="AA44" s="357"/>
      <c r="AB44" s="357"/>
      <c r="AC44" s="357"/>
      <c r="AD44" s="357"/>
      <c r="AE44" s="357"/>
      <c r="AF44" s="358"/>
      <c r="AG44" s="358"/>
      <c r="AH44" s="358"/>
    </row>
    <row r="45" spans="1:34" s="18" customFormat="1" ht="13.5" hidden="1" customHeight="1" x14ac:dyDescent="0.2">
      <c r="A45" s="358"/>
      <c r="B45" s="1638"/>
      <c r="C45" s="1639"/>
      <c r="D45" s="1639"/>
      <c r="E45" s="1639"/>
      <c r="F45" s="1639"/>
      <c r="G45" s="1639"/>
      <c r="H45" s="1639"/>
      <c r="I45" s="1639"/>
      <c r="J45" s="1639"/>
      <c r="K45" s="1639"/>
      <c r="L45" s="1639"/>
      <c r="M45" s="1639"/>
      <c r="N45" s="1639"/>
      <c r="O45" s="1639"/>
      <c r="P45" s="1639"/>
      <c r="Q45" s="1639"/>
      <c r="R45" s="1640"/>
      <c r="S45" s="358"/>
      <c r="T45" s="358"/>
      <c r="U45" s="358"/>
      <c r="V45" s="358"/>
      <c r="Y45" s="357"/>
      <c r="Z45" s="357"/>
      <c r="AA45" s="357"/>
      <c r="AB45" s="357"/>
      <c r="AC45" s="357"/>
      <c r="AD45" s="357"/>
      <c r="AE45" s="357"/>
      <c r="AF45" s="358"/>
      <c r="AG45" s="358"/>
      <c r="AH45" s="358"/>
    </row>
    <row r="46" spans="1:34" s="18" customFormat="1" ht="13.5" hidden="1" customHeight="1" x14ac:dyDescent="0.2">
      <c r="A46" s="358"/>
      <c r="B46" s="1638"/>
      <c r="C46" s="1639"/>
      <c r="D46" s="1639"/>
      <c r="E46" s="1639"/>
      <c r="F46" s="1639"/>
      <c r="G46" s="1639"/>
      <c r="H46" s="1639"/>
      <c r="I46" s="1639"/>
      <c r="J46" s="1639"/>
      <c r="K46" s="1639"/>
      <c r="L46" s="1639"/>
      <c r="M46" s="1639"/>
      <c r="N46" s="1639"/>
      <c r="O46" s="1639"/>
      <c r="P46" s="1639"/>
      <c r="Q46" s="1639"/>
      <c r="R46" s="1640"/>
      <c r="S46" s="358"/>
      <c r="T46" s="358"/>
      <c r="U46" s="358"/>
      <c r="V46" s="358"/>
      <c r="Y46" s="357"/>
      <c r="Z46" s="357"/>
      <c r="AA46" s="357"/>
      <c r="AB46" s="357"/>
      <c r="AC46" s="357"/>
      <c r="AD46" s="357"/>
      <c r="AE46" s="357"/>
      <c r="AF46" s="358"/>
      <c r="AG46" s="358"/>
      <c r="AH46" s="358"/>
    </row>
    <row r="47" spans="1:34" s="18" customFormat="1" ht="13.5" hidden="1" customHeight="1" x14ac:dyDescent="0.2">
      <c r="A47" s="358"/>
      <c r="B47" s="1638">
        <f>COUNTIF(V26:V28,"x")</f>
        <v>1</v>
      </c>
      <c r="C47" s="1639" t="s">
        <v>1395</v>
      </c>
      <c r="D47" s="1639"/>
      <c r="E47" s="1639"/>
      <c r="F47" s="1639"/>
      <c r="G47" s="1639"/>
      <c r="H47" s="1639"/>
      <c r="I47" s="1639"/>
      <c r="J47" s="1639"/>
      <c r="K47" s="1639"/>
      <c r="L47" s="1639"/>
      <c r="M47" s="1639"/>
      <c r="N47" s="1639"/>
      <c r="O47" s="1639"/>
      <c r="P47" s="1639"/>
      <c r="Q47" s="1639"/>
      <c r="R47" s="1640"/>
      <c r="S47" s="358"/>
      <c r="T47" s="358"/>
      <c r="U47" s="358"/>
      <c r="V47" s="358"/>
      <c r="Y47" s="357"/>
      <c r="Z47" s="357"/>
      <c r="AA47" s="357"/>
      <c r="AB47" s="357"/>
      <c r="AC47" s="357"/>
      <c r="AD47" s="357"/>
      <c r="AE47" s="357"/>
      <c r="AF47" s="358"/>
      <c r="AG47" s="358"/>
      <c r="AH47" s="358"/>
    </row>
    <row r="48" spans="1:34" s="18" customFormat="1" ht="13.5" hidden="1" customHeight="1" x14ac:dyDescent="0.2">
      <c r="A48" s="358"/>
      <c r="B48" s="1638"/>
      <c r="C48" s="1639"/>
      <c r="D48" s="1639"/>
      <c r="E48" s="1639"/>
      <c r="F48" s="1639"/>
      <c r="G48" s="1639"/>
      <c r="H48" s="1639"/>
      <c r="I48" s="1639"/>
      <c r="J48" s="1639"/>
      <c r="K48" s="1639"/>
      <c r="L48" s="1639"/>
      <c r="M48" s="1639"/>
      <c r="N48" s="1639"/>
      <c r="O48" s="1639"/>
      <c r="P48" s="1639"/>
      <c r="Q48" s="1639"/>
      <c r="R48" s="1640"/>
      <c r="S48" s="358"/>
      <c r="T48" s="358"/>
      <c r="U48" s="358"/>
      <c r="V48" s="358"/>
      <c r="Y48" s="357"/>
      <c r="Z48" s="357"/>
      <c r="AA48" s="357"/>
      <c r="AB48" s="357"/>
      <c r="AC48" s="357"/>
      <c r="AD48" s="357"/>
      <c r="AE48" s="357"/>
      <c r="AF48" s="358"/>
      <c r="AG48" s="358"/>
      <c r="AH48" s="358"/>
    </row>
    <row r="49" spans="1:34" s="18" customFormat="1" ht="13.5" hidden="1" customHeight="1" x14ac:dyDescent="0.2">
      <c r="A49" s="358"/>
      <c r="B49" s="1638"/>
      <c r="C49" s="1639"/>
      <c r="D49" s="1639"/>
      <c r="E49" s="1639"/>
      <c r="F49" s="1639"/>
      <c r="G49" s="1639"/>
      <c r="H49" s="1639"/>
      <c r="I49" s="1639"/>
      <c r="J49" s="1639"/>
      <c r="K49" s="1639"/>
      <c r="L49" s="1639"/>
      <c r="M49" s="1639"/>
      <c r="N49" s="1639"/>
      <c r="O49" s="1639"/>
      <c r="P49" s="1639"/>
      <c r="Q49" s="1639"/>
      <c r="R49" s="1640"/>
      <c r="S49" s="358"/>
      <c r="T49" s="358"/>
      <c r="U49" s="358"/>
      <c r="V49" s="358"/>
      <c r="Y49" s="357"/>
      <c r="Z49" s="357"/>
      <c r="AA49" s="357"/>
      <c r="AB49" s="357"/>
      <c r="AC49" s="357"/>
      <c r="AD49" s="357"/>
      <c r="AE49" s="357"/>
      <c r="AF49" s="358"/>
      <c r="AG49" s="358"/>
      <c r="AH49" s="358"/>
    </row>
    <row r="50" spans="1:34" s="18" customFormat="1" ht="13.5" hidden="1" customHeight="1" x14ac:dyDescent="0.2">
      <c r="A50" s="358"/>
      <c r="B50" s="1638"/>
      <c r="C50" s="1639"/>
      <c r="D50" s="1639"/>
      <c r="E50" s="1639"/>
      <c r="F50" s="1639"/>
      <c r="G50" s="1639"/>
      <c r="H50" s="1639"/>
      <c r="I50" s="1639"/>
      <c r="J50" s="1639"/>
      <c r="K50" s="1639"/>
      <c r="L50" s="1639"/>
      <c r="M50" s="1639"/>
      <c r="N50" s="1639"/>
      <c r="O50" s="1639"/>
      <c r="P50" s="1639"/>
      <c r="Q50" s="1639"/>
      <c r="R50" s="1640"/>
      <c r="S50" s="358"/>
      <c r="T50" s="358"/>
      <c r="U50" s="358"/>
      <c r="V50" s="358"/>
      <c r="Y50" s="357"/>
      <c r="Z50" s="357"/>
      <c r="AA50" s="357"/>
      <c r="AB50" s="357"/>
      <c r="AC50" s="357"/>
      <c r="AD50" s="357"/>
      <c r="AE50" s="357"/>
      <c r="AF50" s="358"/>
      <c r="AG50" s="358"/>
      <c r="AH50" s="358"/>
    </row>
    <row r="51" spans="1:34" s="18" customFormat="1" ht="13.5" hidden="1" customHeight="1" x14ac:dyDescent="0.2">
      <c r="A51" s="358"/>
      <c r="B51" s="1638">
        <f>COUNTIF(V26:V29,"x")</f>
        <v>1</v>
      </c>
      <c r="C51" s="1639" t="s">
        <v>1396</v>
      </c>
      <c r="D51" s="1639"/>
      <c r="E51" s="1639"/>
      <c r="F51" s="1639"/>
      <c r="G51" s="1639"/>
      <c r="H51" s="1639"/>
      <c r="I51" s="1639"/>
      <c r="J51" s="1639"/>
      <c r="K51" s="1639"/>
      <c r="L51" s="1639"/>
      <c r="M51" s="1639"/>
      <c r="N51" s="1639"/>
      <c r="O51" s="1639"/>
      <c r="P51" s="1639"/>
      <c r="Q51" s="1639"/>
      <c r="R51" s="1640"/>
      <c r="S51" s="358"/>
      <c r="T51" s="358"/>
      <c r="U51" s="358"/>
      <c r="V51" s="358"/>
      <c r="Y51" s="357"/>
      <c r="Z51" s="357"/>
      <c r="AA51" s="357"/>
      <c r="AB51" s="357"/>
      <c r="AC51" s="357"/>
      <c r="AD51" s="357"/>
      <c r="AE51" s="357"/>
      <c r="AF51" s="358"/>
      <c r="AG51" s="358"/>
      <c r="AH51" s="358"/>
    </row>
    <row r="52" spans="1:34" s="18" customFormat="1" ht="13.5" hidden="1" customHeight="1" x14ac:dyDescent="0.2">
      <c r="A52" s="358"/>
      <c r="B52" s="1638"/>
      <c r="C52" s="1639"/>
      <c r="D52" s="1639"/>
      <c r="E52" s="1639"/>
      <c r="F52" s="1639"/>
      <c r="G52" s="1639"/>
      <c r="H52" s="1639"/>
      <c r="I52" s="1639"/>
      <c r="J52" s="1639"/>
      <c r="K52" s="1639"/>
      <c r="L52" s="1639"/>
      <c r="M52" s="1639"/>
      <c r="N52" s="1639"/>
      <c r="O52" s="1639"/>
      <c r="P52" s="1639"/>
      <c r="Q52" s="1639"/>
      <c r="R52" s="1640"/>
      <c r="S52" s="358"/>
      <c r="T52" s="358"/>
      <c r="U52" s="358"/>
      <c r="V52" s="358"/>
      <c r="Y52" s="357"/>
      <c r="Z52" s="357"/>
      <c r="AA52" s="357"/>
      <c r="AB52" s="357"/>
      <c r="AC52" s="357"/>
      <c r="AD52" s="357"/>
      <c r="AE52" s="357"/>
      <c r="AF52" s="358"/>
      <c r="AG52" s="358"/>
      <c r="AH52" s="358"/>
    </row>
    <row r="53" spans="1:34" s="18" customFormat="1" ht="13.5" hidden="1" customHeight="1" x14ac:dyDescent="0.2">
      <c r="A53" s="358"/>
      <c r="B53" s="1638"/>
      <c r="C53" s="1639"/>
      <c r="D53" s="1639"/>
      <c r="E53" s="1639"/>
      <c r="F53" s="1639"/>
      <c r="G53" s="1639"/>
      <c r="H53" s="1639"/>
      <c r="I53" s="1639"/>
      <c r="J53" s="1639"/>
      <c r="K53" s="1639"/>
      <c r="L53" s="1639"/>
      <c r="M53" s="1639"/>
      <c r="N53" s="1639"/>
      <c r="O53" s="1639"/>
      <c r="P53" s="1639"/>
      <c r="Q53" s="1639"/>
      <c r="R53" s="1640"/>
      <c r="S53" s="358"/>
      <c r="T53" s="358"/>
      <c r="U53" s="358"/>
      <c r="V53" s="358"/>
      <c r="Y53" s="357"/>
      <c r="Z53" s="357"/>
      <c r="AA53" s="357"/>
      <c r="AB53" s="357"/>
      <c r="AC53" s="357"/>
      <c r="AD53" s="357"/>
      <c r="AE53" s="357"/>
      <c r="AF53" s="358"/>
      <c r="AG53" s="358"/>
      <c r="AH53" s="358"/>
    </row>
    <row r="54" spans="1:34" s="18" customFormat="1" ht="13.5" hidden="1" customHeight="1" x14ac:dyDescent="0.2">
      <c r="A54" s="358"/>
      <c r="B54" s="1638"/>
      <c r="C54" s="1639"/>
      <c r="D54" s="1639"/>
      <c r="E54" s="1639"/>
      <c r="F54" s="1639"/>
      <c r="G54" s="1639"/>
      <c r="H54" s="1639"/>
      <c r="I54" s="1639"/>
      <c r="J54" s="1639"/>
      <c r="K54" s="1639"/>
      <c r="L54" s="1639"/>
      <c r="M54" s="1639"/>
      <c r="N54" s="1639"/>
      <c r="O54" s="1639"/>
      <c r="P54" s="1639"/>
      <c r="Q54" s="1639"/>
      <c r="R54" s="1640"/>
      <c r="S54" s="358"/>
      <c r="T54" s="358"/>
      <c r="U54" s="358"/>
      <c r="V54" s="358"/>
      <c r="Y54" s="357"/>
      <c r="Z54" s="357"/>
      <c r="AA54" s="357"/>
      <c r="AB54" s="357"/>
      <c r="AC54" s="357"/>
      <c r="AD54" s="357"/>
      <c r="AE54" s="357"/>
      <c r="AF54" s="358"/>
      <c r="AG54" s="358"/>
      <c r="AH54" s="358"/>
    </row>
    <row r="55" spans="1:34" s="18" customFormat="1" ht="13.5" hidden="1" customHeight="1" x14ac:dyDescent="0.2">
      <c r="A55" s="358"/>
      <c r="B55" s="1638" t="str">
        <f>IF(V30="x",(COUNTIF(V26:V29,"x"))+1,"XX")</f>
        <v>XX</v>
      </c>
      <c r="C55" s="1639" t="s">
        <v>1397</v>
      </c>
      <c r="D55" s="1639"/>
      <c r="E55" s="1639"/>
      <c r="F55" s="1639"/>
      <c r="G55" s="1639"/>
      <c r="H55" s="1639"/>
      <c r="I55" s="1639"/>
      <c r="J55" s="1639"/>
      <c r="K55" s="1639"/>
      <c r="L55" s="1639"/>
      <c r="M55" s="1639"/>
      <c r="N55" s="1639"/>
      <c r="O55" s="1639"/>
      <c r="P55" s="1639"/>
      <c r="Q55" s="1639"/>
      <c r="R55" s="1640"/>
      <c r="S55" s="358"/>
      <c r="T55" s="358"/>
      <c r="U55" s="358"/>
      <c r="V55" s="358"/>
      <c r="Y55" s="357"/>
      <c r="Z55" s="357"/>
      <c r="AA55" s="357"/>
      <c r="AB55" s="357"/>
      <c r="AC55" s="357"/>
      <c r="AD55" s="357"/>
      <c r="AE55" s="357"/>
      <c r="AF55" s="358"/>
      <c r="AG55" s="358"/>
      <c r="AH55" s="358"/>
    </row>
    <row r="56" spans="1:34" s="18" customFormat="1" ht="13.5" hidden="1" customHeight="1" x14ac:dyDescent="0.2">
      <c r="A56" s="358"/>
      <c r="B56" s="1638"/>
      <c r="C56" s="1639"/>
      <c r="D56" s="1639"/>
      <c r="E56" s="1639"/>
      <c r="F56" s="1639"/>
      <c r="G56" s="1639"/>
      <c r="H56" s="1639"/>
      <c r="I56" s="1639"/>
      <c r="J56" s="1639"/>
      <c r="K56" s="1639"/>
      <c r="L56" s="1639"/>
      <c r="M56" s="1639"/>
      <c r="N56" s="1639"/>
      <c r="O56" s="1639"/>
      <c r="P56" s="1639"/>
      <c r="Q56" s="1639"/>
      <c r="R56" s="1640"/>
      <c r="S56" s="358"/>
      <c r="T56" s="358"/>
      <c r="U56" s="358"/>
      <c r="V56" s="358"/>
      <c r="Y56" s="357"/>
      <c r="Z56" s="357"/>
      <c r="AA56" s="357"/>
      <c r="AB56" s="357"/>
      <c r="AC56" s="357"/>
      <c r="AD56" s="357"/>
      <c r="AE56" s="357"/>
      <c r="AF56" s="358"/>
      <c r="AG56" s="358"/>
      <c r="AH56" s="358"/>
    </row>
    <row r="57" spans="1:34" s="18" customFormat="1" ht="13.5" hidden="1" customHeight="1" x14ac:dyDescent="0.2">
      <c r="A57" s="358"/>
      <c r="B57" s="1638"/>
      <c r="C57" s="1639"/>
      <c r="D57" s="1639"/>
      <c r="E57" s="1639"/>
      <c r="F57" s="1639"/>
      <c r="G57" s="1639"/>
      <c r="H57" s="1639"/>
      <c r="I57" s="1639"/>
      <c r="J57" s="1639"/>
      <c r="K57" s="1639"/>
      <c r="L57" s="1639"/>
      <c r="M57" s="1639"/>
      <c r="N57" s="1639"/>
      <c r="O57" s="1639"/>
      <c r="P57" s="1639"/>
      <c r="Q57" s="1639"/>
      <c r="R57" s="1640"/>
      <c r="S57" s="358"/>
      <c r="T57" s="358"/>
      <c r="U57" s="358"/>
      <c r="V57" s="358"/>
      <c r="Y57" s="357"/>
      <c r="Z57" s="357"/>
      <c r="AA57" s="357"/>
      <c r="AB57" s="357"/>
      <c r="AC57" s="357"/>
      <c r="AD57" s="357"/>
      <c r="AE57" s="357"/>
      <c r="AF57" s="358"/>
      <c r="AG57" s="358"/>
      <c r="AH57" s="358"/>
    </row>
    <row r="58" spans="1:34" s="18" customFormat="1" ht="13.5" hidden="1" customHeight="1" x14ac:dyDescent="0.2">
      <c r="A58" s="358"/>
      <c r="B58" s="1638"/>
      <c r="C58" s="1639"/>
      <c r="D58" s="1639"/>
      <c r="E58" s="1639"/>
      <c r="F58" s="1639"/>
      <c r="G58" s="1639"/>
      <c r="H58" s="1639"/>
      <c r="I58" s="1639"/>
      <c r="J58" s="1639"/>
      <c r="K58" s="1639"/>
      <c r="L58" s="1639"/>
      <c r="M58" s="1639"/>
      <c r="N58" s="1639"/>
      <c r="O58" s="1639"/>
      <c r="P58" s="1639"/>
      <c r="Q58" s="1639"/>
      <c r="R58" s="1640"/>
      <c r="S58" s="358"/>
      <c r="T58" s="358"/>
      <c r="U58" s="358"/>
      <c r="V58" s="358"/>
      <c r="Y58" s="357"/>
      <c r="Z58" s="357"/>
      <c r="AA58" s="357"/>
      <c r="AB58" s="357"/>
      <c r="AC58" s="357"/>
      <c r="AD58" s="357"/>
      <c r="AE58" s="357"/>
      <c r="AF58" s="358"/>
      <c r="AG58" s="358"/>
      <c r="AH58" s="358"/>
    </row>
    <row r="59" spans="1:34" s="18" customFormat="1" ht="13.5" hidden="1" customHeight="1" x14ac:dyDescent="0.2">
      <c r="A59" s="358"/>
      <c r="B59" s="1638" t="str">
        <f>IF(V31="x",(COUNTIF(V26:V29,"x"))+(COUNTIF(V30:V31,"X")),"xx")</f>
        <v>xx</v>
      </c>
      <c r="C59" s="1639" t="s">
        <v>1398</v>
      </c>
      <c r="D59" s="1639"/>
      <c r="E59" s="1639"/>
      <c r="F59" s="1639"/>
      <c r="G59" s="1639"/>
      <c r="H59" s="1639"/>
      <c r="I59" s="1639"/>
      <c r="J59" s="1639"/>
      <c r="K59" s="1639"/>
      <c r="L59" s="1639"/>
      <c r="M59" s="1639"/>
      <c r="N59" s="1639"/>
      <c r="O59" s="1639"/>
      <c r="P59" s="1639"/>
      <c r="Q59" s="1639"/>
      <c r="R59" s="1640"/>
      <c r="S59" s="358"/>
      <c r="T59" s="358"/>
      <c r="U59" s="358"/>
      <c r="V59" s="358"/>
      <c r="Y59" s="357"/>
      <c r="Z59" s="357"/>
      <c r="AA59" s="357"/>
      <c r="AB59" s="357"/>
      <c r="AC59" s="357"/>
      <c r="AD59" s="357"/>
      <c r="AE59" s="357"/>
      <c r="AF59" s="358"/>
      <c r="AG59" s="358"/>
      <c r="AH59" s="358"/>
    </row>
    <row r="60" spans="1:34" s="18" customFormat="1" ht="13.5" hidden="1" customHeight="1" x14ac:dyDescent="0.2">
      <c r="A60" s="358"/>
      <c r="B60" s="1638"/>
      <c r="C60" s="1639"/>
      <c r="D60" s="1639"/>
      <c r="E60" s="1639"/>
      <c r="F60" s="1639"/>
      <c r="G60" s="1639"/>
      <c r="H60" s="1639"/>
      <c r="I60" s="1639"/>
      <c r="J60" s="1639"/>
      <c r="K60" s="1639"/>
      <c r="L60" s="1639"/>
      <c r="M60" s="1639"/>
      <c r="N60" s="1639"/>
      <c r="O60" s="1639"/>
      <c r="P60" s="1639"/>
      <c r="Q60" s="1639"/>
      <c r="R60" s="1640"/>
      <c r="S60" s="358"/>
      <c r="T60" s="358"/>
      <c r="U60" s="358"/>
      <c r="V60" s="358"/>
      <c r="Y60" s="357"/>
      <c r="Z60" s="357"/>
      <c r="AA60" s="357"/>
      <c r="AB60" s="357"/>
      <c r="AC60" s="357"/>
      <c r="AD60" s="357"/>
      <c r="AE60" s="357"/>
      <c r="AF60" s="358"/>
      <c r="AG60" s="358"/>
      <c r="AH60" s="358"/>
    </row>
    <row r="61" spans="1:34" s="18" customFormat="1" ht="13.5" hidden="1" customHeight="1" x14ac:dyDescent="0.2">
      <c r="A61" s="358"/>
      <c r="B61" s="1638"/>
      <c r="C61" s="1639"/>
      <c r="D61" s="1639"/>
      <c r="E61" s="1639"/>
      <c r="F61" s="1639"/>
      <c r="G61" s="1639"/>
      <c r="H61" s="1639"/>
      <c r="I61" s="1639"/>
      <c r="J61" s="1639"/>
      <c r="K61" s="1639"/>
      <c r="L61" s="1639"/>
      <c r="M61" s="1639"/>
      <c r="N61" s="1639"/>
      <c r="O61" s="1639"/>
      <c r="P61" s="1639"/>
      <c r="Q61" s="1639"/>
      <c r="R61" s="1640"/>
      <c r="S61" s="358"/>
      <c r="T61" s="358"/>
      <c r="U61" s="358"/>
      <c r="V61" s="358"/>
      <c r="Y61" s="357"/>
      <c r="Z61" s="357"/>
      <c r="AA61" s="357"/>
      <c r="AB61" s="357"/>
      <c r="AC61" s="357"/>
      <c r="AD61" s="357"/>
      <c r="AE61" s="357"/>
      <c r="AF61" s="358"/>
      <c r="AG61" s="358"/>
      <c r="AH61" s="358"/>
    </row>
    <row r="62" spans="1:34" s="18" customFormat="1" ht="13.5" hidden="1" customHeight="1" x14ac:dyDescent="0.2">
      <c r="A62" s="358"/>
      <c r="B62" s="1638"/>
      <c r="C62" s="1639"/>
      <c r="D62" s="1639"/>
      <c r="E62" s="1639"/>
      <c r="F62" s="1639"/>
      <c r="G62" s="1639"/>
      <c r="H62" s="1639"/>
      <c r="I62" s="1639"/>
      <c r="J62" s="1639"/>
      <c r="K62" s="1639"/>
      <c r="L62" s="1639"/>
      <c r="M62" s="1639"/>
      <c r="N62" s="1639"/>
      <c r="O62" s="1639"/>
      <c r="P62" s="1639"/>
      <c r="Q62" s="1639"/>
      <c r="R62" s="1640"/>
      <c r="S62" s="358"/>
      <c r="T62" s="358"/>
      <c r="U62" s="358"/>
      <c r="V62" s="358"/>
      <c r="Y62" s="357"/>
      <c r="Z62" s="357"/>
      <c r="AA62" s="357"/>
      <c r="AB62" s="357"/>
      <c r="AC62" s="357"/>
      <c r="AD62" s="357"/>
      <c r="AE62" s="357"/>
      <c r="AF62" s="358"/>
      <c r="AG62" s="358"/>
      <c r="AH62" s="358"/>
    </row>
    <row r="63" spans="1:34" s="18" customFormat="1" ht="13.5" hidden="1" customHeight="1" x14ac:dyDescent="0.2">
      <c r="A63" s="358"/>
      <c r="B63" s="1638" t="str">
        <f>IF(V32="x",(COUNTIF(V26:V29,"x"))+(COUNTIF(V30:V32,"X")),"xx")</f>
        <v>xx</v>
      </c>
      <c r="C63" s="1649" t="s">
        <v>1266</v>
      </c>
      <c r="D63" s="1649"/>
      <c r="E63" s="1649"/>
      <c r="F63" s="1649"/>
      <c r="G63" s="1649"/>
      <c r="H63" s="1649"/>
      <c r="I63" s="1649"/>
      <c r="J63" s="1649"/>
      <c r="K63" s="1649"/>
      <c r="L63" s="1649"/>
      <c r="M63" s="1649"/>
      <c r="N63" s="1649"/>
      <c r="O63" s="1649"/>
      <c r="P63" s="1649"/>
      <c r="Q63" s="1649"/>
      <c r="R63" s="1650"/>
      <c r="S63" s="358"/>
      <c r="T63" s="358"/>
      <c r="U63" s="358"/>
      <c r="V63" s="358"/>
      <c r="Y63" s="357"/>
      <c r="Z63" s="357"/>
      <c r="AA63" s="357"/>
      <c r="AB63" s="357"/>
      <c r="AC63" s="357"/>
      <c r="AD63" s="357"/>
      <c r="AE63" s="357"/>
      <c r="AF63" s="358"/>
      <c r="AG63" s="358"/>
      <c r="AH63" s="358"/>
    </row>
    <row r="64" spans="1:34" s="18" customFormat="1" ht="13.5" hidden="1" customHeight="1" x14ac:dyDescent="0.2">
      <c r="A64" s="358"/>
      <c r="B64" s="1638"/>
      <c r="C64" s="1649"/>
      <c r="D64" s="1649"/>
      <c r="E64" s="1649"/>
      <c r="F64" s="1649"/>
      <c r="G64" s="1649"/>
      <c r="H64" s="1649"/>
      <c r="I64" s="1649"/>
      <c r="J64" s="1649"/>
      <c r="K64" s="1649"/>
      <c r="L64" s="1649"/>
      <c r="M64" s="1649"/>
      <c r="N64" s="1649"/>
      <c r="O64" s="1649"/>
      <c r="P64" s="1649"/>
      <c r="Q64" s="1649"/>
      <c r="R64" s="1650"/>
      <c r="S64" s="358"/>
      <c r="T64" s="358"/>
      <c r="U64" s="358"/>
      <c r="V64" s="358"/>
      <c r="Y64" s="357"/>
      <c r="Z64" s="357"/>
      <c r="AA64" s="357"/>
      <c r="AB64" s="357"/>
      <c r="AC64" s="357"/>
      <c r="AD64" s="357"/>
      <c r="AE64" s="357"/>
      <c r="AF64" s="358"/>
      <c r="AG64" s="358"/>
      <c r="AH64" s="358"/>
    </row>
    <row r="65" spans="1:34" s="18" customFormat="1" ht="13.5" hidden="1" customHeight="1" x14ac:dyDescent="0.2">
      <c r="A65" s="358"/>
      <c r="B65" s="1638"/>
      <c r="C65" s="1649"/>
      <c r="D65" s="1649"/>
      <c r="E65" s="1649"/>
      <c r="F65" s="1649"/>
      <c r="G65" s="1649"/>
      <c r="H65" s="1649"/>
      <c r="I65" s="1649"/>
      <c r="J65" s="1649"/>
      <c r="K65" s="1649"/>
      <c r="L65" s="1649"/>
      <c r="M65" s="1649"/>
      <c r="N65" s="1649"/>
      <c r="O65" s="1649"/>
      <c r="P65" s="1649"/>
      <c r="Q65" s="1649"/>
      <c r="R65" s="1650"/>
      <c r="S65" s="358"/>
      <c r="T65" s="358"/>
      <c r="U65" s="358"/>
      <c r="V65" s="358"/>
      <c r="Y65" s="357"/>
      <c r="Z65" s="357"/>
      <c r="AA65" s="357"/>
      <c r="AB65" s="357"/>
      <c r="AC65" s="357"/>
      <c r="AD65" s="357"/>
      <c r="AE65" s="357"/>
      <c r="AF65" s="358"/>
      <c r="AG65" s="358"/>
      <c r="AH65" s="358"/>
    </row>
    <row r="66" spans="1:34" s="18" customFormat="1" ht="13.5" hidden="1" customHeight="1" thickBot="1" x14ac:dyDescent="0.25">
      <c r="A66" s="358"/>
      <c r="B66" s="1638"/>
      <c r="C66" s="1649"/>
      <c r="D66" s="1649"/>
      <c r="E66" s="1649"/>
      <c r="F66" s="1649"/>
      <c r="G66" s="1649"/>
      <c r="H66" s="1649"/>
      <c r="I66" s="1649"/>
      <c r="J66" s="1649"/>
      <c r="K66" s="1649"/>
      <c r="L66" s="1649"/>
      <c r="M66" s="1649"/>
      <c r="N66" s="1649"/>
      <c r="O66" s="1649"/>
      <c r="P66" s="1649"/>
      <c r="Q66" s="1649"/>
      <c r="R66" s="1650"/>
      <c r="S66" s="358"/>
      <c r="T66" s="358"/>
      <c r="U66" s="358"/>
      <c r="V66" s="358"/>
      <c r="Y66" s="357"/>
      <c r="Z66" s="357"/>
      <c r="AA66" s="357"/>
      <c r="AB66" s="357"/>
      <c r="AC66" s="357"/>
      <c r="AD66" s="357"/>
      <c r="AE66" s="357"/>
      <c r="AF66" s="358"/>
      <c r="AG66" s="358"/>
      <c r="AH66" s="358"/>
    </row>
    <row r="67" spans="1:34" s="352" customFormat="1" x14ac:dyDescent="0.2">
      <c r="B67" s="1638"/>
      <c r="C67" s="1639"/>
      <c r="D67" s="1639"/>
      <c r="E67" s="1639"/>
      <c r="F67" s="1639"/>
      <c r="G67" s="1639"/>
      <c r="H67" s="1639"/>
      <c r="I67" s="1639"/>
      <c r="J67" s="1639"/>
      <c r="K67" s="1639"/>
      <c r="L67" s="1639"/>
      <c r="M67" s="1639"/>
      <c r="N67" s="1639"/>
      <c r="O67" s="1639"/>
      <c r="P67" s="1639"/>
      <c r="Q67" s="1639"/>
      <c r="R67" s="1640"/>
      <c r="Y67" s="357"/>
      <c r="Z67" s="357"/>
      <c r="AA67" s="357"/>
      <c r="AB67" s="357"/>
      <c r="AC67" s="357"/>
      <c r="AD67" s="357"/>
      <c r="AE67" s="357"/>
      <c r="AF67" s="358"/>
      <c r="AG67" s="358"/>
      <c r="AH67" s="358"/>
    </row>
    <row r="68" spans="1:34" s="352" customFormat="1" hidden="1" x14ac:dyDescent="0.2">
      <c r="B68" s="1638"/>
      <c r="C68" s="1639">
        <v>2010</v>
      </c>
      <c r="D68" s="1639">
        <v>2011</v>
      </c>
      <c r="E68" s="1639">
        <v>2012</v>
      </c>
      <c r="F68" s="1639">
        <v>2013</v>
      </c>
      <c r="G68" s="1639">
        <v>2014</v>
      </c>
      <c r="H68" s="1639">
        <v>2015</v>
      </c>
      <c r="I68" s="1639"/>
      <c r="J68" s="1639"/>
      <c r="K68" s="1639"/>
      <c r="L68" s="1639"/>
      <c r="M68" s="1639"/>
      <c r="N68" s="1639"/>
      <c r="O68" s="1639"/>
      <c r="P68" s="1639"/>
      <c r="Q68" s="1639"/>
      <c r="R68" s="1640"/>
      <c r="Y68" s="357"/>
      <c r="Z68" s="357"/>
      <c r="AA68" s="357"/>
      <c r="AB68" s="357"/>
      <c r="AC68" s="357"/>
      <c r="AD68" s="357"/>
      <c r="AE68" s="357"/>
      <c r="AF68" s="358"/>
      <c r="AG68" s="358"/>
      <c r="AH68" s="358"/>
    </row>
    <row r="69" spans="1:34" s="352" customFormat="1" hidden="1" x14ac:dyDescent="0.2">
      <c r="B69" s="1638" t="s">
        <v>419</v>
      </c>
      <c r="C69" s="1639">
        <v>1</v>
      </c>
      <c r="D69" s="1639">
        <v>13</v>
      </c>
      <c r="E69" s="1639">
        <v>25</v>
      </c>
      <c r="F69" s="1639">
        <v>37</v>
      </c>
      <c r="G69" s="1639">
        <v>49</v>
      </c>
      <c r="H69" s="1639">
        <v>61</v>
      </c>
      <c r="I69" s="1639"/>
      <c r="J69" s="1639"/>
      <c r="K69" s="1639"/>
      <c r="L69" s="1639"/>
      <c r="M69" s="1639"/>
      <c r="N69" s="1639"/>
      <c r="O69" s="1639"/>
      <c r="P69" s="1639"/>
      <c r="Q69" s="1639"/>
      <c r="R69" s="1640"/>
      <c r="Y69" s="357"/>
      <c r="Z69" s="357"/>
      <c r="AA69" s="357"/>
      <c r="AB69" s="357"/>
      <c r="AC69" s="357"/>
      <c r="AD69" s="357"/>
      <c r="AE69" s="357"/>
      <c r="AF69" s="358"/>
      <c r="AG69" s="358"/>
      <c r="AH69" s="358"/>
    </row>
    <row r="70" spans="1:34" s="352" customFormat="1" hidden="1" x14ac:dyDescent="0.2">
      <c r="B70" s="1638" t="s">
        <v>420</v>
      </c>
      <c r="C70" s="1639">
        <v>2</v>
      </c>
      <c r="D70" s="1639">
        <v>14</v>
      </c>
      <c r="E70" s="1639">
        <v>26</v>
      </c>
      <c r="F70" s="1639">
        <v>38</v>
      </c>
      <c r="G70" s="1639">
        <v>50</v>
      </c>
      <c r="H70" s="1639">
        <v>62</v>
      </c>
      <c r="I70" s="1639"/>
      <c r="J70" s="1639"/>
      <c r="K70" s="1639"/>
      <c r="L70" s="1639"/>
      <c r="M70" s="1639"/>
      <c r="N70" s="1639"/>
      <c r="O70" s="1639"/>
      <c r="P70" s="1639"/>
      <c r="Q70" s="1639"/>
      <c r="R70" s="1640"/>
      <c r="Y70" s="357"/>
      <c r="Z70" s="357"/>
      <c r="AA70" s="357"/>
      <c r="AB70" s="357"/>
      <c r="AC70" s="357"/>
      <c r="AD70" s="357"/>
      <c r="AE70" s="357"/>
      <c r="AF70" s="358"/>
      <c r="AG70" s="358"/>
      <c r="AH70" s="358"/>
    </row>
    <row r="71" spans="1:34" s="352" customFormat="1" hidden="1" x14ac:dyDescent="0.2">
      <c r="B71" s="1638" t="s">
        <v>421</v>
      </c>
      <c r="C71" s="1639">
        <v>3</v>
      </c>
      <c r="D71" s="1639">
        <v>15</v>
      </c>
      <c r="E71" s="1639">
        <v>27</v>
      </c>
      <c r="F71" s="1639">
        <v>39</v>
      </c>
      <c r="G71" s="1639">
        <v>51</v>
      </c>
      <c r="H71" s="1639">
        <v>63</v>
      </c>
      <c r="I71" s="1639"/>
      <c r="J71" s="1639"/>
      <c r="K71" s="1639"/>
      <c r="L71" s="1639"/>
      <c r="M71" s="1639"/>
      <c r="N71" s="1639"/>
      <c r="O71" s="1639"/>
      <c r="P71" s="1639"/>
      <c r="Q71" s="1639"/>
      <c r="R71" s="1640"/>
      <c r="Y71" s="357"/>
      <c r="Z71" s="357"/>
      <c r="AA71" s="357"/>
      <c r="AB71" s="357"/>
      <c r="AC71" s="357"/>
      <c r="AD71" s="357"/>
      <c r="AE71" s="357"/>
      <c r="AF71" s="358"/>
      <c r="AG71" s="358"/>
      <c r="AH71" s="358"/>
    </row>
    <row r="72" spans="1:34" s="352" customFormat="1" hidden="1" x14ac:dyDescent="0.2">
      <c r="B72" s="1638" t="s">
        <v>344</v>
      </c>
      <c r="C72" s="1639">
        <v>4</v>
      </c>
      <c r="D72" s="1639">
        <v>16</v>
      </c>
      <c r="E72" s="1639">
        <v>28</v>
      </c>
      <c r="F72" s="1639">
        <v>40</v>
      </c>
      <c r="G72" s="1639">
        <v>52</v>
      </c>
      <c r="H72" s="1639">
        <v>64</v>
      </c>
      <c r="I72" s="1639"/>
      <c r="J72" s="1639"/>
      <c r="K72" s="1639"/>
      <c r="L72" s="1639"/>
      <c r="M72" s="1639"/>
      <c r="N72" s="1639"/>
      <c r="O72" s="1639"/>
      <c r="P72" s="1639"/>
      <c r="Q72" s="1639"/>
      <c r="R72" s="1640"/>
      <c r="Y72" s="357"/>
      <c r="Z72" s="357"/>
      <c r="AA72" s="357"/>
      <c r="AB72" s="357"/>
      <c r="AC72" s="357"/>
      <c r="AD72" s="357"/>
      <c r="AE72" s="357"/>
      <c r="AF72" s="358"/>
      <c r="AG72" s="358"/>
      <c r="AH72" s="358"/>
    </row>
    <row r="73" spans="1:34" s="352" customFormat="1" hidden="1" x14ac:dyDescent="0.2">
      <c r="B73" s="1638" t="s">
        <v>345</v>
      </c>
      <c r="C73" s="1639">
        <v>5</v>
      </c>
      <c r="D73" s="1639">
        <v>17</v>
      </c>
      <c r="E73" s="1639">
        <v>29</v>
      </c>
      <c r="F73" s="1639">
        <v>41</v>
      </c>
      <c r="G73" s="1639">
        <v>53</v>
      </c>
      <c r="H73" s="1639">
        <v>65</v>
      </c>
      <c r="I73" s="1639"/>
      <c r="J73" s="1639"/>
      <c r="K73" s="1639"/>
      <c r="L73" s="1639"/>
      <c r="M73" s="1639"/>
      <c r="N73" s="1639"/>
      <c r="O73" s="1639"/>
      <c r="P73" s="1639"/>
      <c r="Q73" s="1639"/>
      <c r="R73" s="1640"/>
      <c r="Y73" s="357"/>
      <c r="Z73" s="357"/>
      <c r="AA73" s="357"/>
      <c r="AB73" s="357"/>
      <c r="AC73" s="357"/>
      <c r="AD73" s="357"/>
      <c r="AE73" s="357"/>
      <c r="AF73" s="358"/>
      <c r="AG73" s="358"/>
      <c r="AH73" s="358"/>
    </row>
    <row r="74" spans="1:34" s="352" customFormat="1" hidden="1" x14ac:dyDescent="0.2">
      <c r="B74" s="1638" t="s">
        <v>346</v>
      </c>
      <c r="C74" s="1639">
        <v>6</v>
      </c>
      <c r="D74" s="1639">
        <v>18</v>
      </c>
      <c r="E74" s="1639">
        <v>30</v>
      </c>
      <c r="F74" s="1639">
        <v>42</v>
      </c>
      <c r="G74" s="1639">
        <v>54</v>
      </c>
      <c r="H74" s="1639">
        <v>66</v>
      </c>
      <c r="I74" s="1639"/>
      <c r="J74" s="1639"/>
      <c r="K74" s="1639"/>
      <c r="L74" s="1639"/>
      <c r="M74" s="1639"/>
      <c r="N74" s="1639"/>
      <c r="O74" s="1639"/>
      <c r="P74" s="1639"/>
      <c r="Q74" s="1639"/>
      <c r="R74" s="1640"/>
      <c r="Y74" s="357"/>
      <c r="Z74" s="357"/>
      <c r="AA74" s="357"/>
      <c r="AB74" s="357"/>
      <c r="AC74" s="357"/>
      <c r="AD74" s="357"/>
      <c r="AE74" s="357"/>
      <c r="AF74" s="358"/>
      <c r="AG74" s="358"/>
      <c r="AH74" s="358"/>
    </row>
    <row r="75" spans="1:34" s="352" customFormat="1" hidden="1" x14ac:dyDescent="0.2">
      <c r="B75" s="1638" t="s">
        <v>347</v>
      </c>
      <c r="C75" s="1639">
        <v>7</v>
      </c>
      <c r="D75" s="1639">
        <v>19</v>
      </c>
      <c r="E75" s="1639">
        <v>31</v>
      </c>
      <c r="F75" s="1639">
        <v>43</v>
      </c>
      <c r="G75" s="1639">
        <v>55</v>
      </c>
      <c r="H75" s="1639">
        <v>67</v>
      </c>
      <c r="I75" s="1639"/>
      <c r="J75" s="1639"/>
      <c r="K75" s="1639"/>
      <c r="L75" s="1639"/>
      <c r="M75" s="1639"/>
      <c r="N75" s="1639"/>
      <c r="O75" s="1639"/>
      <c r="P75" s="1639"/>
      <c r="Q75" s="1639"/>
      <c r="R75" s="1640"/>
      <c r="Y75" s="357"/>
      <c r="Z75" s="357"/>
      <c r="AA75" s="357"/>
      <c r="AB75" s="357"/>
      <c r="AC75" s="357"/>
      <c r="AD75" s="357"/>
      <c r="AE75" s="357"/>
      <c r="AF75" s="358"/>
      <c r="AG75" s="358"/>
      <c r="AH75" s="358"/>
    </row>
    <row r="76" spans="1:34" s="352" customFormat="1" hidden="1" x14ac:dyDescent="0.2">
      <c r="B76" s="1638" t="s">
        <v>348</v>
      </c>
      <c r="C76" s="1639">
        <v>8</v>
      </c>
      <c r="D76" s="1639">
        <v>20</v>
      </c>
      <c r="E76" s="1639">
        <v>32</v>
      </c>
      <c r="F76" s="1639">
        <v>44</v>
      </c>
      <c r="G76" s="1639">
        <v>56</v>
      </c>
      <c r="H76" s="1639">
        <v>68</v>
      </c>
      <c r="I76" s="1639"/>
      <c r="J76" s="1639"/>
      <c r="K76" s="1639"/>
      <c r="L76" s="1639"/>
      <c r="M76" s="1639"/>
      <c r="N76" s="1639"/>
      <c r="O76" s="1639"/>
      <c r="P76" s="1639"/>
      <c r="Q76" s="1639"/>
      <c r="R76" s="1640"/>
      <c r="Y76" s="357"/>
      <c r="Z76" s="357"/>
      <c r="AA76" s="357"/>
      <c r="AB76" s="357"/>
      <c r="AC76" s="357"/>
      <c r="AD76" s="357"/>
      <c r="AE76" s="357"/>
      <c r="AF76" s="358"/>
      <c r="AG76" s="358"/>
      <c r="AH76" s="358"/>
    </row>
    <row r="77" spans="1:34" s="352" customFormat="1" hidden="1" x14ac:dyDescent="0.2">
      <c r="B77" s="1638" t="s">
        <v>349</v>
      </c>
      <c r="C77" s="1639">
        <v>9</v>
      </c>
      <c r="D77" s="1639">
        <v>21</v>
      </c>
      <c r="E77" s="1639">
        <v>33</v>
      </c>
      <c r="F77" s="1639">
        <v>45</v>
      </c>
      <c r="G77" s="1639">
        <v>57</v>
      </c>
      <c r="H77" s="1639">
        <v>69</v>
      </c>
      <c r="I77" s="1639"/>
      <c r="J77" s="1639"/>
      <c r="K77" s="1639"/>
      <c r="L77" s="1639"/>
      <c r="M77" s="1639"/>
      <c r="N77" s="1639"/>
      <c r="O77" s="1639"/>
      <c r="P77" s="1639"/>
      <c r="Q77" s="1639"/>
      <c r="R77" s="1640"/>
      <c r="Y77" s="357"/>
      <c r="Z77" s="357"/>
      <c r="AA77" s="357"/>
      <c r="AB77" s="357"/>
      <c r="AC77" s="357"/>
      <c r="AD77" s="357"/>
      <c r="AE77" s="357"/>
      <c r="AF77" s="358"/>
      <c r="AG77" s="358"/>
      <c r="AH77" s="358"/>
    </row>
    <row r="78" spans="1:34" s="352" customFormat="1" hidden="1" x14ac:dyDescent="0.2">
      <c r="B78" s="1638" t="s">
        <v>350</v>
      </c>
      <c r="C78" s="1639">
        <v>10</v>
      </c>
      <c r="D78" s="1639">
        <v>22</v>
      </c>
      <c r="E78" s="1639">
        <v>34</v>
      </c>
      <c r="F78" s="1639">
        <v>46</v>
      </c>
      <c r="G78" s="1639">
        <v>58</v>
      </c>
      <c r="H78" s="1639">
        <v>70</v>
      </c>
      <c r="I78" s="1639"/>
      <c r="J78" s="1639"/>
      <c r="K78" s="1639"/>
      <c r="L78" s="1639"/>
      <c r="M78" s="1639"/>
      <c r="N78" s="1639"/>
      <c r="O78" s="1639"/>
      <c r="P78" s="1639"/>
      <c r="Q78" s="1639"/>
      <c r="R78" s="1640"/>
      <c r="Y78" s="357"/>
      <c r="Z78" s="357"/>
      <c r="AA78" s="357"/>
      <c r="AB78" s="357"/>
      <c r="AC78" s="357"/>
      <c r="AD78" s="357"/>
      <c r="AE78" s="357"/>
      <c r="AF78" s="358"/>
      <c r="AG78" s="358"/>
      <c r="AH78" s="358"/>
    </row>
    <row r="79" spans="1:34" s="352" customFormat="1" hidden="1" x14ac:dyDescent="0.2">
      <c r="B79" s="1638" t="s">
        <v>351</v>
      </c>
      <c r="C79" s="1639">
        <v>11</v>
      </c>
      <c r="D79" s="1639">
        <v>23</v>
      </c>
      <c r="E79" s="1639">
        <v>35</v>
      </c>
      <c r="F79" s="1639">
        <v>47</v>
      </c>
      <c r="G79" s="1639">
        <v>59</v>
      </c>
      <c r="H79" s="1639">
        <v>71</v>
      </c>
      <c r="I79" s="1639"/>
      <c r="J79" s="1639"/>
      <c r="K79" s="1639"/>
      <c r="L79" s="1639"/>
      <c r="M79" s="1639"/>
      <c r="N79" s="1639"/>
      <c r="O79" s="1639"/>
      <c r="P79" s="1639"/>
      <c r="Q79" s="1639"/>
      <c r="R79" s="1640"/>
      <c r="Y79" s="357"/>
      <c r="Z79" s="357"/>
      <c r="AA79" s="357"/>
      <c r="AB79" s="357"/>
      <c r="AC79" s="357"/>
      <c r="AD79" s="357"/>
      <c r="AE79" s="357"/>
      <c r="AF79" s="358"/>
      <c r="AG79" s="358"/>
      <c r="AH79" s="358"/>
    </row>
    <row r="80" spans="1:34" s="352" customFormat="1" hidden="1" x14ac:dyDescent="0.2">
      <c r="B80" s="1638" t="s">
        <v>352</v>
      </c>
      <c r="C80" s="1639">
        <v>12</v>
      </c>
      <c r="D80" s="1639">
        <v>24</v>
      </c>
      <c r="E80" s="1639">
        <v>36</v>
      </c>
      <c r="F80" s="1639">
        <v>48</v>
      </c>
      <c r="G80" s="1639">
        <v>60</v>
      </c>
      <c r="H80" s="1639">
        <v>72</v>
      </c>
      <c r="I80" s="1639"/>
      <c r="J80" s="1639"/>
      <c r="K80" s="1639"/>
      <c r="L80" s="1639"/>
      <c r="M80" s="1639"/>
      <c r="N80" s="1639"/>
      <c r="O80" s="1639"/>
      <c r="P80" s="1639"/>
      <c r="Q80" s="1639"/>
      <c r="R80" s="1640"/>
      <c r="Y80" s="357"/>
      <c r="Z80" s="357"/>
      <c r="AA80" s="357"/>
      <c r="AB80" s="357"/>
      <c r="AC80" s="357"/>
      <c r="AD80" s="357"/>
      <c r="AE80" s="357"/>
      <c r="AF80" s="358"/>
      <c r="AG80" s="358"/>
      <c r="AH80" s="358"/>
    </row>
    <row r="81" spans="2:34" s="352" customFormat="1" hidden="1" x14ac:dyDescent="0.2">
      <c r="B81" s="1638"/>
      <c r="C81" s="1639"/>
      <c r="D81" s="1639"/>
      <c r="E81" s="1639"/>
      <c r="F81" s="1639"/>
      <c r="G81" s="1639"/>
      <c r="H81" s="1639"/>
      <c r="I81" s="1639"/>
      <c r="J81" s="1639"/>
      <c r="K81" s="1639"/>
      <c r="L81" s="1639"/>
      <c r="M81" s="1639"/>
      <c r="N81" s="1639"/>
      <c r="O81" s="1639"/>
      <c r="P81" s="1639"/>
      <c r="Q81" s="1639"/>
      <c r="R81" s="1640"/>
      <c r="Y81" s="357"/>
      <c r="Z81" s="357"/>
      <c r="AA81" s="357"/>
      <c r="AB81" s="357"/>
      <c r="AC81" s="357"/>
      <c r="AD81" s="357"/>
      <c r="AE81" s="357"/>
      <c r="AF81" s="358"/>
      <c r="AG81" s="358"/>
      <c r="AH81" s="358"/>
    </row>
    <row r="82" spans="2:34" s="352" customFormat="1" hidden="1" x14ac:dyDescent="0.2">
      <c r="B82" s="1638"/>
      <c r="C82" s="1639"/>
      <c r="D82" s="1639"/>
      <c r="E82" s="1639"/>
      <c r="F82" s="1639"/>
      <c r="G82" s="1639"/>
      <c r="H82" s="1639"/>
      <c r="I82" s="1639"/>
      <c r="J82" s="1639"/>
      <c r="K82" s="1639"/>
      <c r="L82" s="1639"/>
      <c r="M82" s="1639"/>
      <c r="N82" s="1639"/>
      <c r="O82" s="1639"/>
      <c r="P82" s="1639"/>
      <c r="Q82" s="1639"/>
      <c r="R82" s="1640"/>
      <c r="Y82" s="357"/>
      <c r="Z82" s="357"/>
      <c r="AA82" s="357"/>
      <c r="AB82" s="357"/>
      <c r="AC82" s="357"/>
      <c r="AD82" s="357"/>
      <c r="AE82" s="357"/>
      <c r="AF82" s="358"/>
      <c r="AG82" s="358"/>
      <c r="AH82" s="358"/>
    </row>
    <row r="83" spans="2:34" s="352" customFormat="1" hidden="1" x14ac:dyDescent="0.2">
      <c r="B83" s="1638">
        <v>2010</v>
      </c>
      <c r="C83" s="1639"/>
      <c r="D83" s="1639"/>
      <c r="E83" s="1639"/>
      <c r="F83" s="1639"/>
      <c r="G83" s="1639"/>
      <c r="H83" s="1639"/>
      <c r="I83" s="1639"/>
      <c r="J83" s="1639"/>
      <c r="K83" s="1639"/>
      <c r="L83" s="1639"/>
      <c r="M83" s="1639"/>
      <c r="N83" s="1639"/>
      <c r="O83" s="1639"/>
      <c r="P83" s="1639"/>
      <c r="Q83" s="1639"/>
      <c r="R83" s="1640"/>
      <c r="Y83" s="357"/>
      <c r="Z83" s="357"/>
      <c r="AA83" s="357"/>
      <c r="AB83" s="357"/>
      <c r="AC83" s="357"/>
      <c r="AD83" s="357"/>
      <c r="AE83" s="357"/>
      <c r="AF83" s="358"/>
      <c r="AG83" s="358"/>
      <c r="AH83" s="358"/>
    </row>
    <row r="84" spans="2:34" s="352" customFormat="1" hidden="1" x14ac:dyDescent="0.2">
      <c r="B84" s="1638">
        <v>2011</v>
      </c>
      <c r="C84" s="1639"/>
      <c r="D84" s="1639"/>
      <c r="E84" s="1639"/>
      <c r="F84" s="1639"/>
      <c r="G84" s="1639"/>
      <c r="H84" s="1639"/>
      <c r="I84" s="1639"/>
      <c r="J84" s="1639"/>
      <c r="K84" s="1639"/>
      <c r="L84" s="1639"/>
      <c r="M84" s="1639"/>
      <c r="N84" s="1639"/>
      <c r="O84" s="1639"/>
      <c r="P84" s="1639"/>
      <c r="Q84" s="1639"/>
      <c r="R84" s="1640"/>
      <c r="Y84" s="357"/>
      <c r="Z84" s="357"/>
      <c r="AA84" s="357"/>
      <c r="AB84" s="357"/>
      <c r="AC84" s="357"/>
      <c r="AD84" s="357"/>
      <c r="AE84" s="357"/>
      <c r="AF84" s="358"/>
      <c r="AG84" s="358"/>
      <c r="AH84" s="358"/>
    </row>
    <row r="85" spans="2:34" s="352" customFormat="1" hidden="1" x14ac:dyDescent="0.2">
      <c r="B85" s="1638">
        <v>2012</v>
      </c>
      <c r="C85" s="1639"/>
      <c r="D85" s="1639"/>
      <c r="E85" s="1639"/>
      <c r="F85" s="1639"/>
      <c r="G85" s="1639"/>
      <c r="H85" s="1639"/>
      <c r="I85" s="1639"/>
      <c r="J85" s="1639"/>
      <c r="K85" s="1639"/>
      <c r="L85" s="1639"/>
      <c r="M85" s="1639"/>
      <c r="N85" s="1639"/>
      <c r="O85" s="1639"/>
      <c r="P85" s="1639"/>
      <c r="Q85" s="1639"/>
      <c r="R85" s="1640"/>
      <c r="Y85" s="357"/>
      <c r="Z85" s="357"/>
      <c r="AA85" s="357"/>
      <c r="AB85" s="357"/>
      <c r="AC85" s="357"/>
      <c r="AD85" s="357"/>
      <c r="AE85" s="357"/>
      <c r="AF85" s="358"/>
      <c r="AG85" s="358"/>
      <c r="AH85" s="358"/>
    </row>
    <row r="86" spans="2:34" s="352" customFormat="1" hidden="1" x14ac:dyDescent="0.2">
      <c r="B86" s="1638">
        <v>2013</v>
      </c>
      <c r="C86" s="1639"/>
      <c r="D86" s="1639"/>
      <c r="E86" s="1639"/>
      <c r="F86" s="1639"/>
      <c r="G86" s="1639"/>
      <c r="H86" s="1639"/>
      <c r="I86" s="1639"/>
      <c r="J86" s="1639"/>
      <c r="K86" s="1639"/>
      <c r="L86" s="1639"/>
      <c r="M86" s="1639"/>
      <c r="N86" s="1639"/>
      <c r="O86" s="1639"/>
      <c r="P86" s="1639"/>
      <c r="Q86" s="1639"/>
      <c r="R86" s="1640"/>
      <c r="Y86" s="357"/>
      <c r="Z86" s="357"/>
      <c r="AA86" s="357"/>
      <c r="AB86" s="357"/>
      <c r="AC86" s="357"/>
      <c r="AD86" s="357"/>
      <c r="AE86" s="357"/>
      <c r="AF86" s="358"/>
      <c r="AG86" s="358"/>
      <c r="AH86" s="358"/>
    </row>
    <row r="87" spans="2:34" s="352" customFormat="1" hidden="1" x14ac:dyDescent="0.2">
      <c r="B87" s="1638">
        <v>2014</v>
      </c>
      <c r="C87" s="1639"/>
      <c r="D87" s="1639"/>
      <c r="E87" s="1639"/>
      <c r="F87" s="1639"/>
      <c r="G87" s="1639"/>
      <c r="H87" s="1639"/>
      <c r="I87" s="1639"/>
      <c r="J87" s="1639"/>
      <c r="K87" s="1639"/>
      <c r="L87" s="1639"/>
      <c r="M87" s="1639"/>
      <c r="N87" s="1639"/>
      <c r="O87" s="1639"/>
      <c r="P87" s="1639"/>
      <c r="Q87" s="1639"/>
      <c r="R87" s="1640"/>
      <c r="Y87" s="357"/>
      <c r="Z87" s="357"/>
      <c r="AA87" s="357"/>
      <c r="AB87" s="357"/>
      <c r="AC87" s="357"/>
      <c r="AD87" s="357"/>
      <c r="AE87" s="357"/>
      <c r="AF87" s="358"/>
      <c r="AG87" s="358"/>
      <c r="AH87" s="358"/>
    </row>
    <row r="88" spans="2:34" s="352" customFormat="1" hidden="1" x14ac:dyDescent="0.2">
      <c r="B88" s="1638">
        <v>2015</v>
      </c>
      <c r="C88" s="1639"/>
      <c r="D88" s="1639"/>
      <c r="E88" s="1639"/>
      <c r="F88" s="1639"/>
      <c r="G88" s="1639"/>
      <c r="H88" s="1639"/>
      <c r="I88" s="1639"/>
      <c r="J88" s="1639"/>
      <c r="K88" s="1639"/>
      <c r="L88" s="1639"/>
      <c r="M88" s="1639"/>
      <c r="N88" s="1639"/>
      <c r="O88" s="1639"/>
      <c r="P88" s="1639"/>
      <c r="Q88" s="1639"/>
      <c r="R88" s="1640"/>
      <c r="Y88" s="357"/>
      <c r="Z88" s="357"/>
      <c r="AA88" s="357"/>
      <c r="AB88" s="357"/>
      <c r="AC88" s="357"/>
      <c r="AD88" s="357"/>
      <c r="AE88" s="357"/>
      <c r="AF88" s="358"/>
      <c r="AG88" s="358"/>
      <c r="AH88" s="358"/>
    </row>
    <row r="89" spans="2:34" s="352" customFormat="1" hidden="1" x14ac:dyDescent="0.2">
      <c r="B89" s="1638"/>
      <c r="C89" s="1639"/>
      <c r="D89" s="1639"/>
      <c r="E89" s="1639"/>
      <c r="F89" s="1639"/>
      <c r="G89" s="1639"/>
      <c r="H89" s="1639"/>
      <c r="I89" s="1639"/>
      <c r="J89" s="1639"/>
      <c r="K89" s="1639"/>
      <c r="L89" s="1639"/>
      <c r="M89" s="1639"/>
      <c r="N89" s="1639"/>
      <c r="O89" s="1639"/>
      <c r="P89" s="1639"/>
      <c r="Q89" s="1639"/>
      <c r="R89" s="1640"/>
      <c r="AC89" s="357"/>
      <c r="AD89" s="357"/>
      <c r="AE89" s="357"/>
      <c r="AF89" s="358"/>
      <c r="AG89" s="358"/>
      <c r="AH89" s="358"/>
    </row>
    <row r="90" spans="2:34" s="352" customFormat="1" hidden="1" x14ac:dyDescent="0.2">
      <c r="B90" s="1638"/>
      <c r="C90" s="1639"/>
      <c r="D90" s="1639"/>
      <c r="E90" s="1639"/>
      <c r="F90" s="1639"/>
      <c r="G90" s="1639"/>
      <c r="H90" s="1639"/>
      <c r="I90" s="1639"/>
      <c r="J90" s="1639"/>
      <c r="K90" s="1639"/>
      <c r="L90" s="1639"/>
      <c r="M90" s="1639"/>
      <c r="N90" s="1639"/>
      <c r="O90" s="1639"/>
      <c r="P90" s="1639"/>
      <c r="Q90" s="1639"/>
      <c r="R90" s="1640"/>
      <c r="AC90" s="357"/>
      <c r="AD90" s="357"/>
      <c r="AE90" s="357"/>
      <c r="AF90" s="358"/>
      <c r="AG90" s="358"/>
      <c r="AH90" s="358"/>
    </row>
    <row r="91" spans="2:34" s="352" customFormat="1" hidden="1" x14ac:dyDescent="0.2">
      <c r="B91" s="1638" t="e">
        <f>U8+1</f>
        <v>#VALUE!</v>
      </c>
      <c r="C91" s="1639" t="s">
        <v>1273</v>
      </c>
      <c r="D91" s="1639"/>
      <c r="E91" s="1639"/>
      <c r="F91" s="1639"/>
      <c r="G91" s="1639"/>
      <c r="H91" s="1639"/>
      <c r="I91" s="1639"/>
      <c r="J91" s="1639"/>
      <c r="K91" s="1639"/>
      <c r="L91" s="1639"/>
      <c r="M91" s="1639"/>
      <c r="N91" s="1639"/>
      <c r="O91" s="1639"/>
      <c r="P91" s="1639"/>
      <c r="Q91" s="1639"/>
      <c r="R91" s="1640"/>
      <c r="AC91" s="357"/>
      <c r="AD91" s="357"/>
      <c r="AE91" s="357"/>
      <c r="AF91" s="358"/>
      <c r="AG91" s="358"/>
      <c r="AH91" s="358"/>
    </row>
    <row r="92" spans="2:34" s="352" customFormat="1" hidden="1" x14ac:dyDescent="0.2">
      <c r="B92" s="1638" t="e">
        <f t="shared" ref="B92:B155" si="1">B91+1</f>
        <v>#VALUE!</v>
      </c>
      <c r="C92" s="1639" t="s">
        <v>1274</v>
      </c>
      <c r="D92" s="1639"/>
      <c r="E92" s="1639"/>
      <c r="F92" s="1639"/>
      <c r="G92" s="1639"/>
      <c r="H92" s="1639"/>
      <c r="I92" s="1639"/>
      <c r="J92" s="1639"/>
      <c r="K92" s="1639"/>
      <c r="L92" s="1639"/>
      <c r="M92" s="1639"/>
      <c r="N92" s="1639"/>
      <c r="O92" s="1639"/>
      <c r="P92" s="1639"/>
      <c r="Q92" s="1639"/>
      <c r="R92" s="1640"/>
      <c r="AC92" s="357"/>
      <c r="AD92" s="357"/>
      <c r="AE92" s="357"/>
      <c r="AF92" s="358"/>
      <c r="AG92" s="358"/>
      <c r="AH92" s="358"/>
    </row>
    <row r="93" spans="2:34" s="352" customFormat="1" hidden="1" x14ac:dyDescent="0.2">
      <c r="B93" s="1638" t="e">
        <f t="shared" si="1"/>
        <v>#VALUE!</v>
      </c>
      <c r="C93" s="1639" t="s">
        <v>1275</v>
      </c>
      <c r="D93" s="1639"/>
      <c r="E93" s="1639"/>
      <c r="F93" s="1639"/>
      <c r="G93" s="1639"/>
      <c r="H93" s="1639"/>
      <c r="I93" s="1639"/>
      <c r="J93" s="1639"/>
      <c r="K93" s="1639"/>
      <c r="L93" s="1639"/>
      <c r="M93" s="1639"/>
      <c r="N93" s="1639"/>
      <c r="O93" s="1639"/>
      <c r="P93" s="1639"/>
      <c r="Q93" s="1639"/>
      <c r="R93" s="1640"/>
      <c r="AC93" s="357"/>
      <c r="AD93" s="357"/>
      <c r="AE93" s="357"/>
      <c r="AF93" s="358"/>
      <c r="AG93" s="358"/>
      <c r="AH93" s="358"/>
    </row>
    <row r="94" spans="2:34" s="352" customFormat="1" hidden="1" x14ac:dyDescent="0.2">
      <c r="B94" s="1638" t="e">
        <f t="shared" si="1"/>
        <v>#VALUE!</v>
      </c>
      <c r="C94" s="1639" t="s">
        <v>1276</v>
      </c>
      <c r="D94" s="1639"/>
      <c r="E94" s="1639"/>
      <c r="F94" s="1639"/>
      <c r="G94" s="1639"/>
      <c r="H94" s="1639"/>
      <c r="I94" s="1639"/>
      <c r="J94" s="1639"/>
      <c r="K94" s="1639"/>
      <c r="L94" s="1639"/>
      <c r="M94" s="1639"/>
      <c r="N94" s="1639"/>
      <c r="O94" s="1639"/>
      <c r="P94" s="1639"/>
      <c r="Q94" s="1639"/>
      <c r="R94" s="1640"/>
      <c r="AC94" s="357"/>
      <c r="AD94" s="357"/>
      <c r="AE94" s="357"/>
      <c r="AF94" s="358"/>
      <c r="AG94" s="358"/>
      <c r="AH94" s="358"/>
    </row>
    <row r="95" spans="2:34" s="352" customFormat="1" hidden="1" x14ac:dyDescent="0.2">
      <c r="B95" s="1638" t="e">
        <f t="shared" si="1"/>
        <v>#VALUE!</v>
      </c>
      <c r="C95" s="1639" t="s">
        <v>1277</v>
      </c>
      <c r="D95" s="1639"/>
      <c r="E95" s="1639"/>
      <c r="F95" s="1639"/>
      <c r="G95" s="1639"/>
      <c r="H95" s="1639"/>
      <c r="I95" s="1639"/>
      <c r="J95" s="1639"/>
      <c r="K95" s="1639"/>
      <c r="L95" s="1639"/>
      <c r="M95" s="1639"/>
      <c r="N95" s="1639"/>
      <c r="O95" s="1639"/>
      <c r="P95" s="1639"/>
      <c r="Q95" s="1639"/>
      <c r="R95" s="1640"/>
      <c r="AC95" s="357"/>
      <c r="AD95" s="357"/>
      <c r="AE95" s="357"/>
      <c r="AF95" s="358"/>
      <c r="AG95" s="358"/>
      <c r="AH95" s="358"/>
    </row>
    <row r="96" spans="2:34" s="352" customFormat="1" hidden="1" x14ac:dyDescent="0.2">
      <c r="B96" s="1638" t="e">
        <f t="shared" si="1"/>
        <v>#VALUE!</v>
      </c>
      <c r="C96" s="1639" t="s">
        <v>1278</v>
      </c>
      <c r="D96" s="1639"/>
      <c r="E96" s="1639"/>
      <c r="F96" s="1639"/>
      <c r="G96" s="1639"/>
      <c r="H96" s="1639"/>
      <c r="I96" s="1639"/>
      <c r="J96" s="1639"/>
      <c r="K96" s="1639"/>
      <c r="L96" s="1639"/>
      <c r="M96" s="1639"/>
      <c r="N96" s="1639"/>
      <c r="O96" s="1639"/>
      <c r="P96" s="1639"/>
      <c r="Q96" s="1639"/>
      <c r="R96" s="1640"/>
      <c r="AC96" s="357"/>
      <c r="AD96" s="357"/>
      <c r="AE96" s="357"/>
      <c r="AF96" s="358"/>
      <c r="AG96" s="358"/>
      <c r="AH96" s="358"/>
    </row>
    <row r="97" spans="2:40" hidden="1" x14ac:dyDescent="0.2">
      <c r="B97" s="1638" t="e">
        <f t="shared" si="1"/>
        <v>#VALUE!</v>
      </c>
      <c r="C97" s="1639" t="s">
        <v>79</v>
      </c>
      <c r="D97" s="1639"/>
      <c r="E97" s="1639"/>
      <c r="F97" s="1639"/>
      <c r="G97" s="1639"/>
      <c r="H97" s="1639"/>
      <c r="I97" s="1639"/>
      <c r="J97" s="1639"/>
      <c r="K97" s="1639"/>
      <c r="L97" s="1639"/>
      <c r="M97" s="1639"/>
      <c r="N97" s="1639"/>
      <c r="O97" s="1639"/>
      <c r="P97" s="1639"/>
      <c r="Q97" s="1639"/>
      <c r="R97" s="1640"/>
      <c r="AC97" s="357"/>
      <c r="AD97" s="357"/>
      <c r="AE97" s="357"/>
      <c r="AF97" s="358"/>
      <c r="AG97" s="358"/>
      <c r="AH97" s="358"/>
      <c r="AI97" s="352"/>
      <c r="AJ97" s="352"/>
      <c r="AK97" s="352"/>
      <c r="AL97" s="352"/>
      <c r="AM97" s="352"/>
      <c r="AN97" s="352"/>
    </row>
    <row r="98" spans="2:40" hidden="1" x14ac:dyDescent="0.2">
      <c r="B98" s="1638" t="e">
        <f t="shared" si="1"/>
        <v>#VALUE!</v>
      </c>
      <c r="C98" s="1639" t="s">
        <v>1278</v>
      </c>
      <c r="D98" s="1639"/>
      <c r="E98" s="1639"/>
      <c r="F98" s="1639"/>
      <c r="G98" s="1639"/>
      <c r="H98" s="1639"/>
      <c r="I98" s="1639"/>
      <c r="J98" s="1639"/>
      <c r="K98" s="1639"/>
      <c r="L98" s="1639"/>
      <c r="M98" s="1639"/>
      <c r="N98" s="1639"/>
      <c r="O98" s="1639"/>
      <c r="P98" s="1639"/>
      <c r="Q98" s="1639"/>
      <c r="R98" s="1640"/>
      <c r="AC98" s="357"/>
      <c r="AD98" s="357"/>
      <c r="AE98" s="357"/>
      <c r="AF98" s="358"/>
      <c r="AG98" s="358"/>
      <c r="AH98" s="358"/>
      <c r="AI98" s="352"/>
      <c r="AJ98" s="352"/>
      <c r="AK98" s="352"/>
      <c r="AL98" s="352"/>
      <c r="AM98" s="352"/>
      <c r="AN98" s="352"/>
    </row>
    <row r="99" spans="2:40" hidden="1" x14ac:dyDescent="0.2">
      <c r="B99" s="1638" t="e">
        <f t="shared" si="1"/>
        <v>#VALUE!</v>
      </c>
      <c r="C99" s="1639" t="s">
        <v>1279</v>
      </c>
      <c r="D99" s="1639"/>
      <c r="E99" s="1639"/>
      <c r="F99" s="1639"/>
      <c r="G99" s="1639"/>
      <c r="H99" s="1639"/>
      <c r="I99" s="1639"/>
      <c r="J99" s="1639"/>
      <c r="K99" s="1639"/>
      <c r="L99" s="1639"/>
      <c r="M99" s="1639"/>
      <c r="N99" s="1639"/>
      <c r="O99" s="1639"/>
      <c r="P99" s="1639"/>
      <c r="Q99" s="1639"/>
      <c r="R99" s="1640"/>
      <c r="AC99" s="357"/>
      <c r="AD99" s="357"/>
      <c r="AE99" s="357"/>
      <c r="AF99" s="358"/>
      <c r="AG99" s="358"/>
      <c r="AH99" s="358"/>
      <c r="AI99" s="352"/>
      <c r="AJ99" s="352"/>
      <c r="AK99" s="352"/>
      <c r="AL99" s="352"/>
      <c r="AM99" s="352"/>
      <c r="AN99" s="352"/>
    </row>
    <row r="100" spans="2:40" hidden="1" x14ac:dyDescent="0.2">
      <c r="B100" s="1638" t="e">
        <f t="shared" si="1"/>
        <v>#VALUE!</v>
      </c>
      <c r="C100" s="1639" t="s">
        <v>1279</v>
      </c>
      <c r="D100" s="1639"/>
      <c r="E100" s="1639"/>
      <c r="F100" s="1639"/>
      <c r="G100" s="1639"/>
      <c r="H100" s="1639"/>
      <c r="I100" s="1639"/>
      <c r="J100" s="1639"/>
      <c r="K100" s="1639"/>
      <c r="L100" s="1639"/>
      <c r="M100" s="1639"/>
      <c r="N100" s="1639"/>
      <c r="O100" s="1639"/>
      <c r="P100" s="1639"/>
      <c r="Q100" s="1639"/>
      <c r="R100" s="1640"/>
      <c r="AC100" s="357"/>
      <c r="AD100" s="357"/>
      <c r="AE100" s="357"/>
      <c r="AF100" s="358"/>
      <c r="AG100" s="358"/>
      <c r="AH100" s="358"/>
      <c r="AI100" s="352"/>
      <c r="AJ100" s="352"/>
      <c r="AK100" s="352"/>
      <c r="AL100" s="352"/>
      <c r="AM100" s="352"/>
      <c r="AN100" s="352"/>
    </row>
    <row r="101" spans="2:40" hidden="1" x14ac:dyDescent="0.2">
      <c r="B101" s="1638" t="e">
        <f t="shared" si="1"/>
        <v>#VALUE!</v>
      </c>
      <c r="C101" s="1639" t="s">
        <v>79</v>
      </c>
      <c r="D101" s="1639"/>
      <c r="E101" s="1639"/>
      <c r="F101" s="1639"/>
      <c r="G101" s="1639"/>
      <c r="H101" s="1639"/>
      <c r="I101" s="1639"/>
      <c r="J101" s="1639"/>
      <c r="K101" s="1639"/>
      <c r="L101" s="1639"/>
      <c r="M101" s="1639"/>
      <c r="N101" s="1639"/>
      <c r="O101" s="1639"/>
      <c r="P101" s="1639"/>
      <c r="Q101" s="1639"/>
      <c r="R101" s="1640"/>
      <c r="AC101" s="357"/>
      <c r="AD101" s="357"/>
      <c r="AE101" s="357"/>
      <c r="AF101" s="358"/>
      <c r="AG101" s="358"/>
      <c r="AH101" s="358"/>
      <c r="AI101" s="352"/>
      <c r="AJ101" s="352"/>
      <c r="AK101" s="352"/>
      <c r="AL101" s="352"/>
      <c r="AM101" s="352"/>
      <c r="AN101" s="352"/>
    </row>
    <row r="102" spans="2:40" hidden="1" x14ac:dyDescent="0.2">
      <c r="B102" s="1638" t="e">
        <f t="shared" si="1"/>
        <v>#VALUE!</v>
      </c>
      <c r="C102" s="1639" t="s">
        <v>1280</v>
      </c>
      <c r="D102" s="1639"/>
      <c r="E102" s="1639"/>
      <c r="F102" s="1639"/>
      <c r="G102" s="1639"/>
      <c r="H102" s="1639"/>
      <c r="I102" s="1639"/>
      <c r="J102" s="1639"/>
      <c r="K102" s="1639"/>
      <c r="L102" s="1639"/>
      <c r="M102" s="1639"/>
      <c r="N102" s="1639"/>
      <c r="O102" s="1639"/>
      <c r="P102" s="1639"/>
      <c r="Q102" s="1639"/>
      <c r="R102" s="1640"/>
      <c r="AC102" s="357"/>
      <c r="AD102" s="357"/>
      <c r="AE102" s="357"/>
      <c r="AF102" s="358"/>
      <c r="AG102" s="358"/>
      <c r="AH102" s="358"/>
      <c r="AI102" s="352"/>
      <c r="AJ102" s="352"/>
      <c r="AK102" s="352"/>
      <c r="AL102" s="352"/>
      <c r="AM102" s="352"/>
      <c r="AN102" s="352"/>
    </row>
    <row r="103" spans="2:40" hidden="1" x14ac:dyDescent="0.2">
      <c r="B103" s="1638" t="e">
        <f t="shared" si="1"/>
        <v>#VALUE!</v>
      </c>
      <c r="C103" s="1639" t="s">
        <v>1273</v>
      </c>
      <c r="D103" s="1639"/>
      <c r="E103" s="1639"/>
      <c r="F103" s="1639"/>
      <c r="G103" s="1639"/>
      <c r="H103" s="1639"/>
      <c r="I103" s="1639"/>
      <c r="J103" s="1639"/>
      <c r="K103" s="1639"/>
      <c r="L103" s="1639"/>
      <c r="M103" s="1639"/>
      <c r="N103" s="1639"/>
      <c r="O103" s="1639"/>
      <c r="P103" s="1639"/>
      <c r="Q103" s="1639"/>
      <c r="R103" s="1640"/>
      <c r="AC103" s="357"/>
      <c r="AD103" s="357"/>
      <c r="AE103" s="357"/>
      <c r="AF103" s="358"/>
      <c r="AG103" s="358"/>
      <c r="AH103" s="358"/>
      <c r="AI103" s="352"/>
      <c r="AJ103" s="352"/>
      <c r="AK103" s="352"/>
      <c r="AL103" s="352"/>
      <c r="AM103" s="352"/>
      <c r="AN103" s="352"/>
    </row>
    <row r="104" spans="2:40" hidden="1" x14ac:dyDescent="0.2">
      <c r="B104" s="1638" t="e">
        <f t="shared" si="1"/>
        <v>#VALUE!</v>
      </c>
      <c r="C104" s="1639" t="s">
        <v>1274</v>
      </c>
      <c r="D104" s="1639"/>
      <c r="E104" s="1639"/>
      <c r="F104" s="1639"/>
      <c r="G104" s="1639"/>
      <c r="H104" s="1639"/>
      <c r="I104" s="1639"/>
      <c r="J104" s="1639"/>
      <c r="K104" s="1639"/>
      <c r="L104" s="1639"/>
      <c r="M104" s="1639"/>
      <c r="N104" s="1639"/>
      <c r="O104" s="1639"/>
      <c r="P104" s="1639"/>
      <c r="Q104" s="1639"/>
      <c r="R104" s="1640"/>
      <c r="AC104" s="357"/>
      <c r="AD104" s="357"/>
      <c r="AE104" s="357"/>
      <c r="AF104" s="358"/>
      <c r="AG104" s="358"/>
      <c r="AH104" s="358"/>
      <c r="AI104" s="352"/>
      <c r="AJ104" s="352"/>
      <c r="AK104" s="352"/>
      <c r="AL104" s="352"/>
      <c r="AM104" s="352"/>
      <c r="AN104" s="352"/>
    </row>
    <row r="105" spans="2:40" hidden="1" x14ac:dyDescent="0.2">
      <c r="B105" s="1638" t="e">
        <f t="shared" si="1"/>
        <v>#VALUE!</v>
      </c>
      <c r="C105" s="1639" t="s">
        <v>1275</v>
      </c>
      <c r="D105" s="1639"/>
      <c r="E105" s="1639"/>
      <c r="F105" s="1639"/>
      <c r="G105" s="1639"/>
      <c r="H105" s="1639"/>
      <c r="I105" s="1639"/>
      <c r="J105" s="1639"/>
      <c r="K105" s="1639"/>
      <c r="L105" s="1639"/>
      <c r="M105" s="1639"/>
      <c r="N105" s="1639"/>
      <c r="O105" s="1639"/>
      <c r="P105" s="1639"/>
      <c r="Q105" s="1639"/>
      <c r="R105" s="1640"/>
      <c r="AC105" s="357"/>
      <c r="AD105" s="357"/>
      <c r="AE105" s="357"/>
      <c r="AF105" s="358"/>
      <c r="AG105" s="358"/>
      <c r="AH105" s="358"/>
      <c r="AI105" s="352"/>
      <c r="AJ105" s="352"/>
      <c r="AK105" s="352"/>
      <c r="AL105" s="352"/>
      <c r="AM105" s="352"/>
      <c r="AN105" s="352"/>
    </row>
    <row r="106" spans="2:40" hidden="1" x14ac:dyDescent="0.2">
      <c r="B106" s="1638" t="e">
        <f t="shared" si="1"/>
        <v>#VALUE!</v>
      </c>
      <c r="C106" s="1639" t="s">
        <v>1276</v>
      </c>
      <c r="D106" s="1639"/>
      <c r="E106" s="1639"/>
      <c r="F106" s="1639"/>
      <c r="G106" s="1639"/>
      <c r="H106" s="1639"/>
      <c r="I106" s="1639"/>
      <c r="J106" s="1639"/>
      <c r="K106" s="1639"/>
      <c r="L106" s="1639"/>
      <c r="M106" s="1639"/>
      <c r="N106" s="1639"/>
      <c r="O106" s="1639"/>
      <c r="P106" s="1639"/>
      <c r="Q106" s="1639"/>
      <c r="R106" s="1640"/>
      <c r="AC106" s="357"/>
      <c r="AD106" s="357"/>
      <c r="AE106" s="357"/>
      <c r="AF106" s="358"/>
      <c r="AG106" s="358"/>
      <c r="AH106" s="358"/>
      <c r="AI106" s="352"/>
      <c r="AJ106" s="352"/>
      <c r="AK106" s="352"/>
      <c r="AL106" s="352"/>
      <c r="AM106" s="352"/>
      <c r="AN106" s="352"/>
    </row>
    <row r="107" spans="2:40" hidden="1" x14ac:dyDescent="0.2">
      <c r="B107" s="1638" t="e">
        <f t="shared" si="1"/>
        <v>#VALUE!</v>
      </c>
      <c r="C107" s="1639" t="s">
        <v>1277</v>
      </c>
      <c r="D107" s="1639"/>
      <c r="E107" s="1639"/>
      <c r="F107" s="1639"/>
      <c r="G107" s="1639"/>
      <c r="H107" s="1639"/>
      <c r="I107" s="1639"/>
      <c r="J107" s="1639"/>
      <c r="K107" s="1639"/>
      <c r="L107" s="1639"/>
      <c r="M107" s="1639"/>
      <c r="N107" s="1639"/>
      <c r="O107" s="1639"/>
      <c r="P107" s="1639"/>
      <c r="Q107" s="1639"/>
      <c r="R107" s="1640"/>
      <c r="AC107" s="357"/>
      <c r="AD107" s="357"/>
      <c r="AE107" s="357"/>
      <c r="AF107" s="358"/>
      <c r="AG107" s="358"/>
      <c r="AH107" s="358"/>
      <c r="AI107" s="352"/>
      <c r="AJ107" s="352"/>
      <c r="AK107" s="352"/>
      <c r="AL107" s="352"/>
      <c r="AM107" s="352"/>
      <c r="AN107" s="352"/>
    </row>
    <row r="108" spans="2:40" hidden="1" x14ac:dyDescent="0.2">
      <c r="B108" s="1638" t="e">
        <f t="shared" si="1"/>
        <v>#VALUE!</v>
      </c>
      <c r="C108" s="1639" t="s">
        <v>1278</v>
      </c>
      <c r="D108" s="1639"/>
      <c r="E108" s="1639"/>
      <c r="F108" s="1639"/>
      <c r="G108" s="1639"/>
      <c r="H108" s="1639"/>
      <c r="I108" s="1639"/>
      <c r="J108" s="1639"/>
      <c r="K108" s="1639"/>
      <c r="L108" s="1639"/>
      <c r="M108" s="1639"/>
      <c r="N108" s="1639"/>
      <c r="O108" s="1639"/>
      <c r="P108" s="1639"/>
      <c r="Q108" s="1639"/>
      <c r="R108" s="1640"/>
      <c r="AC108" s="357"/>
      <c r="AD108" s="357"/>
      <c r="AE108" s="357"/>
      <c r="AF108" s="358"/>
      <c r="AG108" s="358"/>
      <c r="AH108" s="358"/>
      <c r="AI108" s="352"/>
      <c r="AJ108" s="352"/>
      <c r="AK108" s="352"/>
      <c r="AL108" s="352"/>
      <c r="AM108" s="352"/>
      <c r="AN108" s="352"/>
    </row>
    <row r="109" spans="2:40" hidden="1" x14ac:dyDescent="0.2">
      <c r="B109" s="1638" t="e">
        <f t="shared" si="1"/>
        <v>#VALUE!</v>
      </c>
      <c r="C109" s="1639" t="s">
        <v>79</v>
      </c>
      <c r="D109" s="1639"/>
      <c r="E109" s="1639"/>
      <c r="F109" s="1639"/>
      <c r="G109" s="1639"/>
      <c r="H109" s="1639"/>
      <c r="I109" s="1639"/>
      <c r="J109" s="1639"/>
      <c r="K109" s="1639"/>
      <c r="L109" s="1639"/>
      <c r="M109" s="1639"/>
      <c r="N109" s="1639"/>
      <c r="O109" s="1639"/>
      <c r="P109" s="1639"/>
      <c r="Q109" s="1639"/>
      <c r="R109" s="1640"/>
      <c r="AC109" s="357"/>
      <c r="AD109" s="357"/>
      <c r="AE109" s="357"/>
      <c r="AF109" s="358"/>
      <c r="AG109" s="358"/>
      <c r="AH109" s="358"/>
      <c r="AI109" s="352"/>
      <c r="AJ109" s="352"/>
      <c r="AK109" s="352"/>
      <c r="AL109" s="352"/>
      <c r="AM109" s="352"/>
      <c r="AN109" s="352"/>
    </row>
    <row r="110" spans="2:40" hidden="1" x14ac:dyDescent="0.2">
      <c r="B110" s="1638" t="e">
        <f t="shared" si="1"/>
        <v>#VALUE!</v>
      </c>
      <c r="C110" s="1639" t="s">
        <v>1278</v>
      </c>
      <c r="D110" s="1639"/>
      <c r="E110" s="1639"/>
      <c r="F110" s="1639"/>
      <c r="G110" s="1639"/>
      <c r="H110" s="1639"/>
      <c r="I110" s="1639"/>
      <c r="J110" s="1639"/>
      <c r="K110" s="1639"/>
      <c r="L110" s="1639"/>
      <c r="M110" s="1639"/>
      <c r="N110" s="1639"/>
      <c r="O110" s="1639"/>
      <c r="P110" s="1639"/>
      <c r="Q110" s="1639"/>
      <c r="R110" s="1640"/>
      <c r="AC110" s="357"/>
      <c r="AD110" s="357"/>
      <c r="AE110" s="357"/>
      <c r="AF110" s="358"/>
      <c r="AG110" s="358"/>
      <c r="AH110" s="358"/>
      <c r="AI110" s="352"/>
      <c r="AJ110" s="352"/>
      <c r="AK110" s="352"/>
      <c r="AL110" s="352"/>
      <c r="AM110" s="352"/>
      <c r="AN110" s="352"/>
    </row>
    <row r="111" spans="2:40" hidden="1" x14ac:dyDescent="0.2">
      <c r="B111" s="1638" t="e">
        <f t="shared" si="1"/>
        <v>#VALUE!</v>
      </c>
      <c r="C111" s="1639" t="s">
        <v>1279</v>
      </c>
      <c r="D111" s="1639"/>
      <c r="E111" s="1639"/>
      <c r="F111" s="1639"/>
      <c r="G111" s="1639"/>
      <c r="H111" s="1639"/>
      <c r="I111" s="1639"/>
      <c r="J111" s="1639"/>
      <c r="K111" s="1639"/>
      <c r="L111" s="1639"/>
      <c r="M111" s="1639"/>
      <c r="N111" s="1639"/>
      <c r="O111" s="1639"/>
      <c r="P111" s="1639"/>
      <c r="Q111" s="1639"/>
      <c r="R111" s="1640"/>
      <c r="AC111" s="357"/>
      <c r="AD111" s="357"/>
      <c r="AE111" s="357"/>
      <c r="AF111" s="358"/>
      <c r="AG111" s="358"/>
      <c r="AH111" s="358"/>
      <c r="AI111" s="352"/>
      <c r="AJ111" s="352"/>
      <c r="AK111" s="352"/>
      <c r="AL111" s="352"/>
      <c r="AM111" s="352"/>
      <c r="AN111" s="352"/>
    </row>
    <row r="112" spans="2:40" hidden="1" x14ac:dyDescent="0.2">
      <c r="B112" s="1638" t="e">
        <f t="shared" si="1"/>
        <v>#VALUE!</v>
      </c>
      <c r="C112" s="1639" t="s">
        <v>1279</v>
      </c>
      <c r="D112" s="1639"/>
      <c r="E112" s="1639"/>
      <c r="F112" s="1639"/>
      <c r="G112" s="1639"/>
      <c r="H112" s="1639"/>
      <c r="I112" s="1639"/>
      <c r="J112" s="1639"/>
      <c r="K112" s="1639"/>
      <c r="L112" s="1639"/>
      <c r="M112" s="1639"/>
      <c r="N112" s="1639"/>
      <c r="O112" s="1639"/>
      <c r="P112" s="1639"/>
      <c r="Q112" s="1639"/>
      <c r="R112" s="1640"/>
      <c r="AC112" s="357"/>
      <c r="AD112" s="357"/>
      <c r="AE112" s="357"/>
      <c r="AF112" s="358"/>
      <c r="AG112" s="358"/>
      <c r="AH112" s="358"/>
      <c r="AI112" s="352"/>
      <c r="AJ112" s="352"/>
      <c r="AK112" s="352"/>
      <c r="AL112" s="352"/>
      <c r="AM112" s="352"/>
      <c r="AN112" s="352"/>
    </row>
    <row r="113" spans="2:40" hidden="1" x14ac:dyDescent="0.2">
      <c r="B113" s="1638" t="e">
        <f t="shared" si="1"/>
        <v>#VALUE!</v>
      </c>
      <c r="C113" s="1639" t="s">
        <v>79</v>
      </c>
      <c r="D113" s="1639"/>
      <c r="E113" s="1639"/>
      <c r="F113" s="1639"/>
      <c r="G113" s="1639"/>
      <c r="H113" s="1639"/>
      <c r="I113" s="1639"/>
      <c r="J113" s="1639"/>
      <c r="K113" s="1639"/>
      <c r="L113" s="1639"/>
      <c r="M113" s="1639"/>
      <c r="N113" s="1639"/>
      <c r="O113" s="1639"/>
      <c r="P113" s="1639"/>
      <c r="Q113" s="1639"/>
      <c r="R113" s="1640"/>
      <c r="AC113" s="357"/>
      <c r="AD113" s="357"/>
      <c r="AE113" s="357"/>
      <c r="AF113" s="358"/>
      <c r="AG113" s="358"/>
      <c r="AH113" s="358"/>
      <c r="AI113" s="352"/>
      <c r="AJ113" s="352"/>
      <c r="AK113" s="352"/>
      <c r="AL113" s="352"/>
      <c r="AM113" s="352"/>
      <c r="AN113" s="352"/>
    </row>
    <row r="114" spans="2:40" hidden="1" x14ac:dyDescent="0.2">
      <c r="B114" s="1638" t="e">
        <f t="shared" si="1"/>
        <v>#VALUE!</v>
      </c>
      <c r="C114" s="1639" t="s">
        <v>1280</v>
      </c>
      <c r="D114" s="1639"/>
      <c r="E114" s="1639"/>
      <c r="F114" s="1639"/>
      <c r="G114" s="1639"/>
      <c r="H114" s="1639"/>
      <c r="I114" s="1639"/>
      <c r="J114" s="1639"/>
      <c r="K114" s="1639"/>
      <c r="L114" s="1639"/>
      <c r="M114" s="1639"/>
      <c r="N114" s="1639"/>
      <c r="O114" s="1639"/>
      <c r="P114" s="1639"/>
      <c r="Q114" s="1639"/>
      <c r="R114" s="1640"/>
      <c r="AC114" s="357"/>
      <c r="AD114" s="357"/>
      <c r="AE114" s="357"/>
      <c r="AF114" s="358"/>
      <c r="AG114" s="358"/>
      <c r="AH114" s="358"/>
      <c r="AI114" s="352"/>
      <c r="AJ114" s="352"/>
      <c r="AK114" s="352"/>
      <c r="AL114" s="352"/>
      <c r="AM114" s="352"/>
      <c r="AN114" s="352"/>
    </row>
    <row r="115" spans="2:40" hidden="1" x14ac:dyDescent="0.2">
      <c r="B115" s="1638" t="e">
        <f t="shared" si="1"/>
        <v>#VALUE!</v>
      </c>
      <c r="C115" s="1639" t="s">
        <v>1273</v>
      </c>
      <c r="D115" s="1639"/>
      <c r="E115" s="1639"/>
      <c r="F115" s="1639"/>
      <c r="G115" s="1639"/>
      <c r="H115" s="1639"/>
      <c r="I115" s="1639"/>
      <c r="J115" s="1639"/>
      <c r="K115" s="1639"/>
      <c r="L115" s="1639"/>
      <c r="M115" s="1639"/>
      <c r="N115" s="1639"/>
      <c r="O115" s="1639"/>
      <c r="P115" s="1639"/>
      <c r="Q115" s="1639"/>
      <c r="R115" s="1640"/>
      <c r="AC115" s="357"/>
      <c r="AD115" s="357"/>
      <c r="AE115" s="357"/>
      <c r="AF115" s="358"/>
      <c r="AG115" s="358"/>
      <c r="AH115" s="358"/>
      <c r="AI115" s="352"/>
      <c r="AJ115" s="352"/>
      <c r="AK115" s="352"/>
      <c r="AL115" s="352"/>
      <c r="AM115" s="352"/>
      <c r="AN115" s="352"/>
    </row>
    <row r="116" spans="2:40" hidden="1" x14ac:dyDescent="0.2">
      <c r="B116" s="1638" t="e">
        <f t="shared" si="1"/>
        <v>#VALUE!</v>
      </c>
      <c r="C116" s="1639" t="s">
        <v>1274</v>
      </c>
      <c r="D116" s="1639"/>
      <c r="E116" s="1639"/>
      <c r="F116" s="1639"/>
      <c r="G116" s="1639"/>
      <c r="H116" s="1639"/>
      <c r="I116" s="1639"/>
      <c r="J116" s="1639"/>
      <c r="K116" s="1639"/>
      <c r="L116" s="1639"/>
      <c r="M116" s="1639"/>
      <c r="N116" s="1639"/>
      <c r="O116" s="1639"/>
      <c r="P116" s="1639"/>
      <c r="Q116" s="1639"/>
      <c r="R116" s="1640"/>
      <c r="AC116" s="357"/>
      <c r="AD116" s="357"/>
      <c r="AE116" s="357"/>
      <c r="AF116" s="358"/>
      <c r="AG116" s="358"/>
      <c r="AH116" s="358"/>
      <c r="AI116" s="352"/>
      <c r="AJ116" s="352"/>
      <c r="AK116" s="352"/>
      <c r="AL116" s="352"/>
      <c r="AM116" s="352"/>
      <c r="AN116" s="352"/>
    </row>
    <row r="117" spans="2:40" hidden="1" x14ac:dyDescent="0.2">
      <c r="B117" s="1638" t="e">
        <f t="shared" si="1"/>
        <v>#VALUE!</v>
      </c>
      <c r="C117" s="1639" t="s">
        <v>1275</v>
      </c>
      <c r="D117" s="1639"/>
      <c r="E117" s="1639"/>
      <c r="F117" s="1639"/>
      <c r="G117" s="1639"/>
      <c r="H117" s="1639"/>
      <c r="I117" s="1639"/>
      <c r="J117" s="1639"/>
      <c r="K117" s="1639"/>
      <c r="L117" s="1639"/>
      <c r="M117" s="1639"/>
      <c r="N117" s="1639"/>
      <c r="O117" s="1639"/>
      <c r="P117" s="1639"/>
      <c r="Q117" s="1639"/>
      <c r="R117" s="1640"/>
      <c r="AC117" s="357"/>
      <c r="AD117" s="357"/>
      <c r="AE117" s="357"/>
      <c r="AF117" s="358"/>
      <c r="AG117" s="358"/>
      <c r="AH117" s="358"/>
      <c r="AI117" s="352"/>
      <c r="AJ117" s="352"/>
      <c r="AK117" s="352"/>
      <c r="AL117" s="352"/>
      <c r="AM117" s="352"/>
      <c r="AN117" s="352"/>
    </row>
    <row r="118" spans="2:40" hidden="1" x14ac:dyDescent="0.2">
      <c r="B118" s="1638" t="e">
        <f t="shared" si="1"/>
        <v>#VALUE!</v>
      </c>
      <c r="C118" s="1639" t="s">
        <v>1276</v>
      </c>
      <c r="D118" s="1639"/>
      <c r="E118" s="1639"/>
      <c r="F118" s="1639"/>
      <c r="G118" s="1639"/>
      <c r="H118" s="1639"/>
      <c r="I118" s="1639"/>
      <c r="J118" s="1639"/>
      <c r="K118" s="1639"/>
      <c r="L118" s="1639"/>
      <c r="M118" s="1639"/>
      <c r="N118" s="1639"/>
      <c r="O118" s="1639"/>
      <c r="P118" s="1639"/>
      <c r="Q118" s="1639"/>
      <c r="R118" s="1640"/>
      <c r="AC118" s="357"/>
      <c r="AD118" s="357"/>
      <c r="AE118" s="357"/>
      <c r="AF118" s="358"/>
      <c r="AG118" s="358"/>
      <c r="AH118" s="358"/>
      <c r="AI118" s="352"/>
      <c r="AJ118" s="352"/>
      <c r="AK118" s="352"/>
      <c r="AL118" s="352"/>
      <c r="AM118" s="352"/>
      <c r="AN118" s="352"/>
    </row>
    <row r="119" spans="2:40" hidden="1" x14ac:dyDescent="0.2">
      <c r="B119" s="1638" t="e">
        <f t="shared" si="1"/>
        <v>#VALUE!</v>
      </c>
      <c r="C119" s="1639"/>
      <c r="D119" s="1639"/>
      <c r="E119" s="1639"/>
      <c r="F119" s="1639"/>
      <c r="G119" s="1639"/>
      <c r="H119" s="1639"/>
      <c r="I119" s="1639"/>
      <c r="J119" s="1639"/>
      <c r="K119" s="1639"/>
      <c r="L119" s="1639"/>
      <c r="M119" s="1639"/>
      <c r="N119" s="1639"/>
      <c r="O119" s="1639"/>
      <c r="P119" s="1639"/>
      <c r="Q119" s="1639"/>
      <c r="R119" s="1640"/>
      <c r="AC119" s="357"/>
      <c r="AD119" s="357"/>
      <c r="AE119" s="357"/>
      <c r="AF119" s="358"/>
      <c r="AG119" s="358"/>
      <c r="AH119" s="358"/>
      <c r="AI119" s="352"/>
      <c r="AJ119" s="352"/>
      <c r="AK119" s="352"/>
      <c r="AL119" s="352"/>
      <c r="AM119" s="352"/>
      <c r="AN119" s="352"/>
    </row>
    <row r="120" spans="2:40" hidden="1" x14ac:dyDescent="0.2">
      <c r="B120" s="1638" t="e">
        <f t="shared" si="1"/>
        <v>#VALUE!</v>
      </c>
      <c r="C120" s="1639"/>
      <c r="D120" s="1639"/>
      <c r="E120" s="1639"/>
      <c r="F120" s="1639"/>
      <c r="G120" s="1639"/>
      <c r="H120" s="1639"/>
      <c r="I120" s="1639"/>
      <c r="J120" s="1639"/>
      <c r="K120" s="1639"/>
      <c r="L120" s="1639"/>
      <c r="M120" s="1639"/>
      <c r="N120" s="1639"/>
      <c r="O120" s="1639"/>
      <c r="P120" s="1639"/>
      <c r="Q120" s="1639"/>
      <c r="R120" s="1640"/>
      <c r="AC120" s="357"/>
      <c r="AD120" s="357"/>
      <c r="AE120" s="357"/>
      <c r="AF120" s="358"/>
      <c r="AG120" s="358"/>
      <c r="AH120" s="358"/>
      <c r="AI120" s="352"/>
      <c r="AJ120" s="352"/>
      <c r="AK120" s="352"/>
      <c r="AL120" s="352"/>
      <c r="AM120" s="352"/>
      <c r="AN120" s="352"/>
    </row>
    <row r="121" spans="2:40" hidden="1" x14ac:dyDescent="0.2">
      <c r="B121" s="1638" t="e">
        <f t="shared" si="1"/>
        <v>#VALUE!</v>
      </c>
      <c r="C121" s="1639"/>
      <c r="D121" s="1639"/>
      <c r="E121" s="1639"/>
      <c r="F121" s="1639"/>
      <c r="G121" s="1639"/>
      <c r="H121" s="1639"/>
      <c r="I121" s="1639"/>
      <c r="J121" s="1639"/>
      <c r="K121" s="1639"/>
      <c r="L121" s="1639"/>
      <c r="M121" s="1639"/>
      <c r="N121" s="1639"/>
      <c r="O121" s="1639"/>
      <c r="P121" s="1639"/>
      <c r="Q121" s="1639"/>
      <c r="R121" s="1640"/>
      <c r="AC121" s="357"/>
      <c r="AD121" s="357"/>
      <c r="AE121" s="357"/>
      <c r="AF121" s="358"/>
      <c r="AG121" s="358"/>
      <c r="AH121" s="358"/>
      <c r="AI121" s="352"/>
      <c r="AJ121" s="352"/>
      <c r="AK121" s="352"/>
      <c r="AL121" s="352"/>
      <c r="AM121" s="352"/>
      <c r="AN121" s="352"/>
    </row>
    <row r="122" spans="2:40" hidden="1" x14ac:dyDescent="0.2">
      <c r="B122" s="1638" t="e">
        <f t="shared" si="1"/>
        <v>#VALUE!</v>
      </c>
      <c r="C122" s="1639"/>
      <c r="D122" s="1639"/>
      <c r="E122" s="1639"/>
      <c r="F122" s="1639"/>
      <c r="G122" s="1639"/>
      <c r="H122" s="1639"/>
      <c r="I122" s="1639"/>
      <c r="J122" s="1639"/>
      <c r="K122" s="1639"/>
      <c r="L122" s="1639"/>
      <c r="M122" s="1639"/>
      <c r="N122" s="1639"/>
      <c r="O122" s="1639"/>
      <c r="P122" s="1639"/>
      <c r="Q122" s="1639"/>
      <c r="R122" s="1640"/>
      <c r="AC122" s="357"/>
      <c r="AD122" s="357"/>
      <c r="AE122" s="357"/>
      <c r="AF122" s="358"/>
      <c r="AG122" s="358"/>
      <c r="AH122" s="358"/>
      <c r="AI122" s="352"/>
      <c r="AJ122" s="352"/>
      <c r="AK122" s="352"/>
      <c r="AL122" s="352"/>
      <c r="AM122" s="352"/>
      <c r="AN122" s="352"/>
    </row>
    <row r="123" spans="2:40" hidden="1" x14ac:dyDescent="0.2">
      <c r="B123" s="1638" t="e">
        <f t="shared" si="1"/>
        <v>#VALUE!</v>
      </c>
      <c r="C123" s="1639"/>
      <c r="D123" s="1639"/>
      <c r="E123" s="1639"/>
      <c r="F123" s="1639"/>
      <c r="G123" s="1639"/>
      <c r="H123" s="1639"/>
      <c r="I123" s="1639"/>
      <c r="J123" s="1639"/>
      <c r="K123" s="1639"/>
      <c r="L123" s="1639"/>
      <c r="M123" s="1639"/>
      <c r="N123" s="1639"/>
      <c r="O123" s="1639"/>
      <c r="P123" s="1639"/>
      <c r="Q123" s="1639"/>
      <c r="R123" s="1640"/>
      <c r="AC123" s="357"/>
      <c r="AD123" s="357"/>
      <c r="AE123" s="357"/>
      <c r="AF123" s="358"/>
      <c r="AG123" s="358"/>
      <c r="AH123" s="358"/>
      <c r="AI123" s="352"/>
      <c r="AJ123" s="352"/>
      <c r="AK123" s="352"/>
      <c r="AL123" s="352"/>
      <c r="AM123" s="352"/>
      <c r="AN123" s="352"/>
    </row>
    <row r="124" spans="2:40" hidden="1" x14ac:dyDescent="0.2">
      <c r="B124" s="1638" t="e">
        <f t="shared" si="1"/>
        <v>#VALUE!</v>
      </c>
      <c r="C124" s="1639"/>
      <c r="D124" s="1639"/>
      <c r="E124" s="1639"/>
      <c r="F124" s="1639"/>
      <c r="G124" s="1639"/>
      <c r="H124" s="1639"/>
      <c r="I124" s="1639"/>
      <c r="J124" s="1639"/>
      <c r="K124" s="1639"/>
      <c r="L124" s="1639"/>
      <c r="M124" s="1639"/>
      <c r="N124" s="1639"/>
      <c r="O124" s="1639"/>
      <c r="P124" s="1639"/>
      <c r="Q124" s="1639"/>
      <c r="R124" s="1640"/>
      <c r="AC124" s="357"/>
      <c r="AD124" s="357"/>
      <c r="AE124" s="357"/>
      <c r="AF124" s="358"/>
      <c r="AG124" s="358"/>
      <c r="AH124" s="358"/>
      <c r="AI124" s="352"/>
      <c r="AJ124" s="352"/>
      <c r="AK124" s="352"/>
      <c r="AL124" s="352"/>
      <c r="AM124" s="352"/>
      <c r="AN124" s="352"/>
    </row>
    <row r="125" spans="2:40" hidden="1" x14ac:dyDescent="0.2">
      <c r="B125" s="1638" t="e">
        <f t="shared" si="1"/>
        <v>#VALUE!</v>
      </c>
      <c r="C125" s="1639"/>
      <c r="D125" s="1639"/>
      <c r="E125" s="1639"/>
      <c r="F125" s="1639"/>
      <c r="G125" s="1639"/>
      <c r="H125" s="1639"/>
      <c r="I125" s="1639"/>
      <c r="J125" s="1639"/>
      <c r="K125" s="1639"/>
      <c r="L125" s="1639"/>
      <c r="M125" s="1639"/>
      <c r="N125" s="1639"/>
      <c r="O125" s="1639"/>
      <c r="P125" s="1639"/>
      <c r="Q125" s="1639"/>
      <c r="R125" s="1640"/>
      <c r="AC125" s="357"/>
      <c r="AD125" s="357"/>
      <c r="AE125" s="357"/>
      <c r="AF125" s="358"/>
      <c r="AG125" s="358"/>
      <c r="AH125" s="358"/>
      <c r="AI125" s="352"/>
      <c r="AJ125" s="352"/>
      <c r="AK125" s="352"/>
      <c r="AL125" s="352"/>
      <c r="AM125" s="352"/>
      <c r="AN125" s="352"/>
    </row>
    <row r="126" spans="2:40" hidden="1" x14ac:dyDescent="0.2">
      <c r="B126" s="1638" t="e">
        <f t="shared" si="1"/>
        <v>#VALUE!</v>
      </c>
      <c r="C126" s="1639"/>
      <c r="D126" s="1639"/>
      <c r="E126" s="1639"/>
      <c r="F126" s="1639"/>
      <c r="G126" s="1639"/>
      <c r="H126" s="1639"/>
      <c r="I126" s="1639"/>
      <c r="J126" s="1639"/>
      <c r="K126" s="1639"/>
      <c r="L126" s="1639"/>
      <c r="M126" s="1639"/>
      <c r="N126" s="1639"/>
      <c r="O126" s="1639"/>
      <c r="P126" s="1639"/>
      <c r="Q126" s="1639"/>
      <c r="R126" s="1640"/>
      <c r="AC126" s="357"/>
      <c r="AD126" s="357"/>
      <c r="AE126" s="357"/>
      <c r="AF126" s="358"/>
      <c r="AG126" s="358"/>
      <c r="AH126" s="358"/>
      <c r="AI126" s="352"/>
      <c r="AJ126" s="352"/>
      <c r="AK126" s="352"/>
      <c r="AL126" s="352"/>
      <c r="AM126" s="352"/>
      <c r="AN126" s="352"/>
    </row>
    <row r="127" spans="2:40" hidden="1" x14ac:dyDescent="0.2">
      <c r="B127" s="1638" t="e">
        <f t="shared" si="1"/>
        <v>#VALUE!</v>
      </c>
      <c r="C127" s="1639"/>
      <c r="D127" s="1639"/>
      <c r="E127" s="1639"/>
      <c r="F127" s="1639"/>
      <c r="G127" s="1639"/>
      <c r="H127" s="1639"/>
      <c r="I127" s="1639"/>
      <c r="J127" s="1639"/>
      <c r="K127" s="1639"/>
      <c r="L127" s="1639"/>
      <c r="M127" s="1639"/>
      <c r="N127" s="1639"/>
      <c r="O127" s="1639"/>
      <c r="P127" s="1639"/>
      <c r="Q127" s="1639"/>
      <c r="R127" s="1640"/>
      <c r="AC127" s="357"/>
      <c r="AD127" s="357"/>
      <c r="AE127" s="357"/>
      <c r="AF127" s="358"/>
      <c r="AG127" s="358"/>
      <c r="AH127" s="358"/>
      <c r="AI127" s="352"/>
      <c r="AJ127" s="352"/>
      <c r="AK127" s="352"/>
      <c r="AL127" s="352"/>
      <c r="AM127" s="352"/>
      <c r="AN127" s="352"/>
    </row>
    <row r="128" spans="2:40" hidden="1" x14ac:dyDescent="0.2">
      <c r="B128" s="1638" t="e">
        <f t="shared" si="1"/>
        <v>#VALUE!</v>
      </c>
      <c r="C128" s="1639"/>
      <c r="D128" s="1639"/>
      <c r="E128" s="1639"/>
      <c r="F128" s="1639"/>
      <c r="G128" s="1639"/>
      <c r="H128" s="1639"/>
      <c r="I128" s="1639"/>
      <c r="J128" s="1639"/>
      <c r="K128" s="1639"/>
      <c r="L128" s="1639"/>
      <c r="M128" s="1639"/>
      <c r="N128" s="1639"/>
      <c r="O128" s="1639"/>
      <c r="P128" s="1639"/>
      <c r="Q128" s="1639"/>
      <c r="R128" s="1640"/>
      <c r="AC128" s="357"/>
      <c r="AD128" s="357"/>
      <c r="AE128" s="357"/>
      <c r="AF128" s="358"/>
      <c r="AG128" s="358"/>
      <c r="AH128" s="358"/>
      <c r="AI128" s="352"/>
      <c r="AJ128" s="352"/>
      <c r="AK128" s="352"/>
      <c r="AL128" s="352"/>
      <c r="AM128" s="352"/>
      <c r="AN128" s="352"/>
    </row>
    <row r="129" spans="2:40" hidden="1" x14ac:dyDescent="0.2">
      <c r="B129" s="1638" t="e">
        <f t="shared" si="1"/>
        <v>#VALUE!</v>
      </c>
      <c r="C129" s="1639"/>
      <c r="D129" s="1639"/>
      <c r="E129" s="1639"/>
      <c r="F129" s="1639"/>
      <c r="G129" s="1639"/>
      <c r="H129" s="1639"/>
      <c r="I129" s="1639"/>
      <c r="J129" s="1639"/>
      <c r="K129" s="1639"/>
      <c r="L129" s="1639"/>
      <c r="M129" s="1639"/>
      <c r="N129" s="1639"/>
      <c r="O129" s="1639"/>
      <c r="P129" s="1639"/>
      <c r="Q129" s="1639"/>
      <c r="R129" s="1640"/>
      <c r="AC129" s="357"/>
      <c r="AD129" s="357"/>
      <c r="AE129" s="357"/>
      <c r="AF129" s="358"/>
      <c r="AG129" s="358"/>
      <c r="AH129" s="358"/>
      <c r="AI129" s="352"/>
      <c r="AJ129" s="352"/>
      <c r="AK129" s="352"/>
      <c r="AL129" s="352"/>
      <c r="AM129" s="352"/>
      <c r="AN129" s="352"/>
    </row>
    <row r="130" spans="2:40" hidden="1" x14ac:dyDescent="0.2">
      <c r="B130" s="1638" t="e">
        <f t="shared" si="1"/>
        <v>#VALUE!</v>
      </c>
      <c r="C130" s="1639"/>
      <c r="D130" s="1639"/>
      <c r="E130" s="1639"/>
      <c r="F130" s="1639"/>
      <c r="G130" s="1639"/>
      <c r="H130" s="1639"/>
      <c r="I130" s="1639"/>
      <c r="J130" s="1639"/>
      <c r="K130" s="1639"/>
      <c r="L130" s="1639"/>
      <c r="M130" s="1639"/>
      <c r="N130" s="1639"/>
      <c r="O130" s="1639"/>
      <c r="P130" s="1639"/>
      <c r="Q130" s="1639"/>
      <c r="R130" s="1640"/>
      <c r="AC130" s="357"/>
      <c r="AD130" s="357"/>
      <c r="AE130" s="357"/>
      <c r="AF130" s="358"/>
      <c r="AG130" s="358"/>
      <c r="AH130" s="358"/>
      <c r="AI130" s="352"/>
      <c r="AJ130" s="352"/>
      <c r="AK130" s="352"/>
      <c r="AL130" s="352"/>
      <c r="AM130" s="352"/>
      <c r="AN130" s="352"/>
    </row>
    <row r="131" spans="2:40" hidden="1" x14ac:dyDescent="0.2">
      <c r="B131" s="1638" t="e">
        <f t="shared" si="1"/>
        <v>#VALUE!</v>
      </c>
      <c r="C131" s="1639"/>
      <c r="D131" s="1639"/>
      <c r="E131" s="1639"/>
      <c r="F131" s="1639"/>
      <c r="G131" s="1639"/>
      <c r="H131" s="1639"/>
      <c r="I131" s="1639"/>
      <c r="J131" s="1639"/>
      <c r="K131" s="1639"/>
      <c r="L131" s="1639"/>
      <c r="M131" s="1639"/>
      <c r="N131" s="1639"/>
      <c r="O131" s="1639"/>
      <c r="P131" s="1639"/>
      <c r="Q131" s="1639"/>
      <c r="R131" s="1640"/>
      <c r="AC131" s="357"/>
      <c r="AD131" s="357"/>
      <c r="AE131" s="357"/>
      <c r="AF131" s="358"/>
      <c r="AG131" s="358"/>
      <c r="AH131" s="358"/>
      <c r="AI131" s="352"/>
      <c r="AJ131" s="352"/>
      <c r="AK131" s="352"/>
      <c r="AL131" s="352"/>
      <c r="AM131" s="352"/>
      <c r="AN131" s="352"/>
    </row>
    <row r="132" spans="2:40" hidden="1" x14ac:dyDescent="0.2">
      <c r="B132" s="1638" t="e">
        <f t="shared" si="1"/>
        <v>#VALUE!</v>
      </c>
      <c r="C132" s="1639"/>
      <c r="D132" s="1639"/>
      <c r="E132" s="1639"/>
      <c r="F132" s="1639"/>
      <c r="G132" s="1639"/>
      <c r="H132" s="1639"/>
      <c r="I132" s="1639"/>
      <c r="J132" s="1639"/>
      <c r="K132" s="1639"/>
      <c r="L132" s="1639"/>
      <c r="M132" s="1639"/>
      <c r="N132" s="1639"/>
      <c r="O132" s="1639"/>
      <c r="P132" s="1639"/>
      <c r="Q132" s="1639"/>
      <c r="R132" s="1640"/>
      <c r="AC132" s="357"/>
      <c r="AD132" s="357"/>
      <c r="AE132" s="357"/>
      <c r="AF132" s="358"/>
      <c r="AG132" s="358"/>
      <c r="AH132" s="358"/>
      <c r="AI132" s="352"/>
      <c r="AJ132" s="352"/>
      <c r="AK132" s="352"/>
      <c r="AL132" s="352"/>
      <c r="AM132" s="352"/>
      <c r="AN132" s="352"/>
    </row>
    <row r="133" spans="2:40" hidden="1" x14ac:dyDescent="0.2">
      <c r="B133" s="1638" t="e">
        <f t="shared" si="1"/>
        <v>#VALUE!</v>
      </c>
      <c r="C133" s="1639"/>
      <c r="D133" s="1639"/>
      <c r="E133" s="1639"/>
      <c r="F133" s="1639"/>
      <c r="G133" s="1639"/>
      <c r="H133" s="1639"/>
      <c r="I133" s="1639"/>
      <c r="J133" s="1639"/>
      <c r="K133" s="1639"/>
      <c r="L133" s="1639"/>
      <c r="M133" s="1639"/>
      <c r="N133" s="1639"/>
      <c r="O133" s="1639"/>
      <c r="P133" s="1639"/>
      <c r="Q133" s="1639"/>
      <c r="R133" s="1640"/>
      <c r="AC133" s="357"/>
      <c r="AD133" s="357"/>
      <c r="AE133" s="357"/>
      <c r="AF133" s="358"/>
      <c r="AG133" s="358"/>
      <c r="AH133" s="358"/>
      <c r="AI133" s="352"/>
      <c r="AJ133" s="352"/>
      <c r="AK133" s="352"/>
      <c r="AL133" s="352"/>
      <c r="AM133" s="352"/>
      <c r="AN133" s="352"/>
    </row>
    <row r="134" spans="2:40" hidden="1" x14ac:dyDescent="0.2">
      <c r="B134" s="1638" t="e">
        <f t="shared" si="1"/>
        <v>#VALUE!</v>
      </c>
      <c r="C134" s="1639"/>
      <c r="D134" s="1639"/>
      <c r="E134" s="1639"/>
      <c r="F134" s="1639"/>
      <c r="G134" s="1639"/>
      <c r="H134" s="1639"/>
      <c r="I134" s="1639"/>
      <c r="J134" s="1639"/>
      <c r="K134" s="1639"/>
      <c r="L134" s="1639"/>
      <c r="M134" s="1639"/>
      <c r="N134" s="1639"/>
      <c r="O134" s="1639"/>
      <c r="P134" s="1639"/>
      <c r="Q134" s="1639"/>
      <c r="R134" s="1640"/>
      <c r="AC134" s="357"/>
      <c r="AD134" s="357"/>
      <c r="AE134" s="357"/>
      <c r="AF134" s="358"/>
      <c r="AG134" s="358"/>
      <c r="AH134" s="358"/>
      <c r="AI134" s="352"/>
      <c r="AJ134" s="352"/>
      <c r="AK134" s="352"/>
      <c r="AL134" s="352"/>
      <c r="AM134" s="352"/>
      <c r="AN134" s="352"/>
    </row>
    <row r="135" spans="2:40" hidden="1" x14ac:dyDescent="0.2">
      <c r="B135" s="1638" t="e">
        <f t="shared" si="1"/>
        <v>#VALUE!</v>
      </c>
      <c r="C135" s="1639"/>
      <c r="D135" s="1639"/>
      <c r="E135" s="1639"/>
      <c r="F135" s="1639"/>
      <c r="G135" s="1639"/>
      <c r="H135" s="1639"/>
      <c r="I135" s="1639"/>
      <c r="J135" s="1639"/>
      <c r="K135" s="1639"/>
      <c r="L135" s="1639"/>
      <c r="M135" s="1639"/>
      <c r="N135" s="1639"/>
      <c r="O135" s="1639"/>
      <c r="P135" s="1639"/>
      <c r="Q135" s="1639"/>
      <c r="R135" s="1640"/>
      <c r="AC135" s="357"/>
      <c r="AD135" s="357"/>
      <c r="AE135" s="357"/>
      <c r="AF135" s="358"/>
      <c r="AG135" s="358"/>
      <c r="AH135" s="358"/>
      <c r="AI135" s="352"/>
      <c r="AJ135" s="352"/>
      <c r="AK135" s="352"/>
      <c r="AL135" s="352"/>
      <c r="AM135" s="352"/>
      <c r="AN135" s="352"/>
    </row>
    <row r="136" spans="2:40" hidden="1" x14ac:dyDescent="0.2">
      <c r="B136" s="1638" t="e">
        <f t="shared" si="1"/>
        <v>#VALUE!</v>
      </c>
      <c r="C136" s="1639"/>
      <c r="D136" s="1639"/>
      <c r="E136" s="1639"/>
      <c r="F136" s="1639"/>
      <c r="G136" s="1639"/>
      <c r="H136" s="1639"/>
      <c r="I136" s="1639"/>
      <c r="J136" s="1639"/>
      <c r="K136" s="1639"/>
      <c r="L136" s="1639"/>
      <c r="M136" s="1639"/>
      <c r="N136" s="1639"/>
      <c r="O136" s="1639"/>
      <c r="P136" s="1639"/>
      <c r="Q136" s="1639"/>
      <c r="R136" s="1640"/>
      <c r="AC136" s="357"/>
      <c r="AD136" s="357"/>
      <c r="AE136" s="357"/>
      <c r="AF136" s="358"/>
      <c r="AG136" s="358"/>
      <c r="AH136" s="358"/>
      <c r="AI136" s="352"/>
      <c r="AJ136" s="352"/>
      <c r="AK136" s="352"/>
      <c r="AL136" s="352"/>
      <c r="AM136" s="352"/>
      <c r="AN136" s="352"/>
    </row>
    <row r="137" spans="2:40" hidden="1" x14ac:dyDescent="0.2">
      <c r="B137" s="1638" t="e">
        <f t="shared" si="1"/>
        <v>#VALUE!</v>
      </c>
      <c r="C137" s="1639"/>
      <c r="D137" s="1639"/>
      <c r="E137" s="1639"/>
      <c r="F137" s="1639"/>
      <c r="G137" s="1639"/>
      <c r="H137" s="1639"/>
      <c r="I137" s="1639"/>
      <c r="J137" s="1639"/>
      <c r="K137" s="1639"/>
      <c r="L137" s="1639"/>
      <c r="M137" s="1639"/>
      <c r="N137" s="1639"/>
      <c r="O137" s="1639"/>
      <c r="P137" s="1639"/>
      <c r="Q137" s="1639"/>
      <c r="R137" s="1640"/>
      <c r="AC137" s="357"/>
      <c r="AD137" s="357"/>
      <c r="AE137" s="357"/>
      <c r="AF137" s="358"/>
      <c r="AG137" s="358"/>
      <c r="AH137" s="358"/>
      <c r="AI137" s="352"/>
      <c r="AJ137" s="352"/>
      <c r="AK137" s="352"/>
      <c r="AL137" s="352"/>
      <c r="AM137" s="352"/>
      <c r="AN137" s="352"/>
    </row>
    <row r="138" spans="2:40" hidden="1" x14ac:dyDescent="0.2">
      <c r="B138" s="1638" t="e">
        <f t="shared" si="1"/>
        <v>#VALUE!</v>
      </c>
      <c r="C138" s="1639"/>
      <c r="D138" s="1639"/>
      <c r="E138" s="1639"/>
      <c r="F138" s="1639"/>
      <c r="G138" s="1639"/>
      <c r="H138" s="1639"/>
      <c r="I138" s="1639"/>
      <c r="J138" s="1639"/>
      <c r="K138" s="1639"/>
      <c r="L138" s="1639"/>
      <c r="M138" s="1639"/>
      <c r="N138" s="1639"/>
      <c r="O138" s="1639"/>
      <c r="P138" s="1639"/>
      <c r="Q138" s="1639"/>
      <c r="R138" s="1640"/>
      <c r="AC138" s="357"/>
      <c r="AD138" s="357"/>
      <c r="AE138" s="357"/>
      <c r="AF138" s="358"/>
      <c r="AG138" s="358"/>
      <c r="AH138" s="358"/>
      <c r="AI138" s="352"/>
      <c r="AJ138" s="352"/>
      <c r="AK138" s="352"/>
      <c r="AL138" s="352"/>
      <c r="AM138" s="352"/>
      <c r="AN138" s="352"/>
    </row>
    <row r="139" spans="2:40" hidden="1" x14ac:dyDescent="0.2">
      <c r="B139" s="1638" t="e">
        <f t="shared" si="1"/>
        <v>#VALUE!</v>
      </c>
      <c r="C139" s="1639"/>
      <c r="D139" s="1639"/>
      <c r="E139" s="1639"/>
      <c r="F139" s="1639"/>
      <c r="G139" s="1639"/>
      <c r="H139" s="1639"/>
      <c r="I139" s="1639"/>
      <c r="J139" s="1639"/>
      <c r="K139" s="1639"/>
      <c r="L139" s="1639"/>
      <c r="M139" s="1639"/>
      <c r="N139" s="1639"/>
      <c r="O139" s="1639"/>
      <c r="P139" s="1639"/>
      <c r="Q139" s="1639"/>
      <c r="R139" s="1640"/>
      <c r="AC139" s="357"/>
      <c r="AD139" s="357"/>
      <c r="AE139" s="357"/>
      <c r="AF139" s="358"/>
      <c r="AG139" s="358"/>
      <c r="AH139" s="358"/>
      <c r="AI139" s="352"/>
      <c r="AJ139" s="352"/>
      <c r="AK139" s="352"/>
      <c r="AL139" s="352"/>
      <c r="AM139" s="352"/>
      <c r="AN139" s="352"/>
    </row>
    <row r="140" spans="2:40" hidden="1" x14ac:dyDescent="0.2">
      <c r="B140" s="1638" t="e">
        <f t="shared" si="1"/>
        <v>#VALUE!</v>
      </c>
      <c r="C140" s="1639"/>
      <c r="D140" s="1639"/>
      <c r="E140" s="1639"/>
      <c r="F140" s="1639"/>
      <c r="G140" s="1639"/>
      <c r="H140" s="1639"/>
      <c r="I140" s="1639"/>
      <c r="J140" s="1639"/>
      <c r="K140" s="1639"/>
      <c r="L140" s="1639"/>
      <c r="M140" s="1639"/>
      <c r="N140" s="1639"/>
      <c r="O140" s="1639"/>
      <c r="P140" s="1639"/>
      <c r="Q140" s="1639"/>
      <c r="R140" s="1640"/>
      <c r="AC140" s="357"/>
      <c r="AD140" s="357"/>
      <c r="AE140" s="357"/>
      <c r="AF140" s="358"/>
      <c r="AG140" s="358"/>
      <c r="AH140" s="358"/>
      <c r="AI140" s="352"/>
      <c r="AJ140" s="352"/>
      <c r="AK140" s="352"/>
      <c r="AL140" s="352"/>
      <c r="AM140" s="352"/>
      <c r="AN140" s="352"/>
    </row>
    <row r="141" spans="2:40" hidden="1" x14ac:dyDescent="0.2">
      <c r="B141" s="1638" t="e">
        <f t="shared" si="1"/>
        <v>#VALUE!</v>
      </c>
      <c r="C141" s="1639"/>
      <c r="D141" s="1639"/>
      <c r="E141" s="1639"/>
      <c r="F141" s="1639"/>
      <c r="G141" s="1639"/>
      <c r="H141" s="1639"/>
      <c r="I141" s="1639"/>
      <c r="J141" s="1639"/>
      <c r="K141" s="1639"/>
      <c r="L141" s="1639"/>
      <c r="M141" s="1639"/>
      <c r="N141" s="1639"/>
      <c r="O141" s="1639"/>
      <c r="P141" s="1639"/>
      <c r="Q141" s="1639"/>
      <c r="R141" s="1640"/>
      <c r="AC141" s="357"/>
      <c r="AD141" s="357"/>
      <c r="AE141" s="357"/>
      <c r="AF141" s="358"/>
      <c r="AG141" s="358"/>
      <c r="AH141" s="358"/>
      <c r="AI141" s="352"/>
      <c r="AJ141" s="352"/>
      <c r="AK141" s="352"/>
      <c r="AL141" s="352"/>
      <c r="AM141" s="352"/>
      <c r="AN141" s="352"/>
    </row>
    <row r="142" spans="2:40" hidden="1" x14ac:dyDescent="0.2">
      <c r="B142" s="1638" t="e">
        <f t="shared" si="1"/>
        <v>#VALUE!</v>
      </c>
      <c r="C142" s="1639"/>
      <c r="D142" s="1639"/>
      <c r="E142" s="1639"/>
      <c r="F142" s="1639"/>
      <c r="G142" s="1639"/>
      <c r="H142" s="1639"/>
      <c r="I142" s="1639"/>
      <c r="J142" s="1639"/>
      <c r="K142" s="1639"/>
      <c r="L142" s="1639"/>
      <c r="M142" s="1639"/>
      <c r="N142" s="1639"/>
      <c r="O142" s="1639"/>
      <c r="P142" s="1639"/>
      <c r="Q142" s="1639"/>
      <c r="R142" s="1640"/>
      <c r="AC142" s="357"/>
      <c r="AD142" s="357"/>
      <c r="AE142" s="357"/>
      <c r="AF142" s="358"/>
      <c r="AG142" s="358"/>
      <c r="AH142" s="358"/>
      <c r="AI142" s="352"/>
      <c r="AJ142" s="352"/>
      <c r="AK142" s="352"/>
      <c r="AL142" s="352"/>
      <c r="AM142" s="352"/>
      <c r="AN142" s="352"/>
    </row>
    <row r="143" spans="2:40" hidden="1" x14ac:dyDescent="0.2">
      <c r="B143" s="1638" t="e">
        <f t="shared" si="1"/>
        <v>#VALUE!</v>
      </c>
      <c r="C143" s="1639"/>
      <c r="D143" s="1639"/>
      <c r="E143" s="1639"/>
      <c r="F143" s="1639"/>
      <c r="G143" s="1639"/>
      <c r="H143" s="1639"/>
      <c r="I143" s="1639"/>
      <c r="J143" s="1639"/>
      <c r="K143" s="1639"/>
      <c r="L143" s="1639"/>
      <c r="M143" s="1639"/>
      <c r="N143" s="1639"/>
      <c r="O143" s="1639"/>
      <c r="P143" s="1639"/>
      <c r="Q143" s="1639"/>
      <c r="R143" s="1640"/>
      <c r="AC143" s="357"/>
      <c r="AD143" s="357"/>
      <c r="AE143" s="357"/>
      <c r="AF143" s="358"/>
      <c r="AG143" s="358"/>
      <c r="AH143" s="358"/>
      <c r="AI143" s="352"/>
      <c r="AJ143" s="352"/>
      <c r="AK143" s="352"/>
      <c r="AL143" s="352"/>
      <c r="AM143" s="352"/>
      <c r="AN143" s="352"/>
    </row>
    <row r="144" spans="2:40" hidden="1" x14ac:dyDescent="0.2">
      <c r="B144" s="1638" t="e">
        <f t="shared" si="1"/>
        <v>#VALUE!</v>
      </c>
      <c r="C144" s="1639"/>
      <c r="D144" s="1639"/>
      <c r="E144" s="1639"/>
      <c r="F144" s="1639"/>
      <c r="G144" s="1639"/>
      <c r="H144" s="1639"/>
      <c r="I144" s="1639"/>
      <c r="J144" s="1639"/>
      <c r="K144" s="1639"/>
      <c r="L144" s="1639"/>
      <c r="M144" s="1639"/>
      <c r="N144" s="1639"/>
      <c r="O144" s="1639"/>
      <c r="P144" s="1639"/>
      <c r="Q144" s="1639"/>
      <c r="R144" s="1640"/>
      <c r="AC144" s="357"/>
      <c r="AD144" s="357"/>
      <c r="AE144" s="357"/>
      <c r="AF144" s="358"/>
      <c r="AG144" s="358"/>
      <c r="AH144" s="358"/>
      <c r="AI144" s="352"/>
      <c r="AJ144" s="352"/>
      <c r="AK144" s="352"/>
      <c r="AL144" s="352"/>
      <c r="AM144" s="352"/>
      <c r="AN144" s="352"/>
    </row>
    <row r="145" spans="2:40" hidden="1" x14ac:dyDescent="0.2">
      <c r="B145" s="1638" t="e">
        <f t="shared" si="1"/>
        <v>#VALUE!</v>
      </c>
      <c r="C145" s="1639"/>
      <c r="D145" s="1639"/>
      <c r="E145" s="1639"/>
      <c r="F145" s="1639"/>
      <c r="G145" s="1639"/>
      <c r="H145" s="1639"/>
      <c r="I145" s="1639"/>
      <c r="J145" s="1639"/>
      <c r="K145" s="1639"/>
      <c r="L145" s="1639"/>
      <c r="M145" s="1639"/>
      <c r="N145" s="1639"/>
      <c r="O145" s="1639"/>
      <c r="P145" s="1639"/>
      <c r="Q145" s="1639"/>
      <c r="R145" s="1640"/>
      <c r="AC145" s="357"/>
      <c r="AD145" s="357"/>
      <c r="AE145" s="357"/>
      <c r="AF145" s="358"/>
      <c r="AG145" s="358"/>
      <c r="AH145" s="358"/>
      <c r="AI145" s="352"/>
      <c r="AJ145" s="352"/>
      <c r="AK145" s="352"/>
      <c r="AL145" s="352"/>
      <c r="AM145" s="352"/>
      <c r="AN145" s="352"/>
    </row>
    <row r="146" spans="2:40" hidden="1" x14ac:dyDescent="0.2">
      <c r="B146" s="1638" t="e">
        <f t="shared" si="1"/>
        <v>#VALUE!</v>
      </c>
      <c r="C146" s="1639"/>
      <c r="D146" s="1639"/>
      <c r="E146" s="1639"/>
      <c r="F146" s="1639"/>
      <c r="G146" s="1639"/>
      <c r="H146" s="1639"/>
      <c r="I146" s="1639"/>
      <c r="J146" s="1639"/>
      <c r="K146" s="1639"/>
      <c r="L146" s="1639"/>
      <c r="M146" s="1639"/>
      <c r="N146" s="1639"/>
      <c r="O146" s="1639"/>
      <c r="P146" s="1639"/>
      <c r="Q146" s="1639"/>
      <c r="R146" s="1640"/>
      <c r="AC146" s="357"/>
      <c r="AD146" s="357"/>
      <c r="AE146" s="357"/>
      <c r="AF146" s="358"/>
      <c r="AG146" s="358"/>
      <c r="AH146" s="358"/>
      <c r="AI146" s="352"/>
      <c r="AJ146" s="352"/>
      <c r="AK146" s="352"/>
      <c r="AL146" s="352"/>
      <c r="AM146" s="352"/>
      <c r="AN146" s="352"/>
    </row>
    <row r="147" spans="2:40" hidden="1" x14ac:dyDescent="0.2">
      <c r="B147" s="1638" t="e">
        <f t="shared" si="1"/>
        <v>#VALUE!</v>
      </c>
      <c r="C147" s="1639"/>
      <c r="D147" s="1639"/>
      <c r="E147" s="1639"/>
      <c r="F147" s="1639"/>
      <c r="G147" s="1639"/>
      <c r="H147" s="1639"/>
      <c r="I147" s="1639"/>
      <c r="J147" s="1639"/>
      <c r="K147" s="1639"/>
      <c r="L147" s="1639"/>
      <c r="M147" s="1639"/>
      <c r="N147" s="1639"/>
      <c r="O147" s="1639"/>
      <c r="P147" s="1639"/>
      <c r="Q147" s="1639"/>
      <c r="R147" s="1640"/>
      <c r="AC147" s="357"/>
      <c r="AD147" s="357"/>
      <c r="AE147" s="357"/>
      <c r="AF147" s="358"/>
      <c r="AG147" s="358"/>
      <c r="AH147" s="358"/>
      <c r="AI147" s="352"/>
      <c r="AJ147" s="352"/>
      <c r="AK147" s="352"/>
      <c r="AL147" s="352"/>
      <c r="AM147" s="352"/>
      <c r="AN147" s="352"/>
    </row>
    <row r="148" spans="2:40" hidden="1" x14ac:dyDescent="0.2">
      <c r="B148" s="1638" t="e">
        <f t="shared" si="1"/>
        <v>#VALUE!</v>
      </c>
      <c r="C148" s="1639"/>
      <c r="D148" s="1639"/>
      <c r="E148" s="1639"/>
      <c r="F148" s="1639"/>
      <c r="G148" s="1639"/>
      <c r="H148" s="1639"/>
      <c r="I148" s="1639"/>
      <c r="J148" s="1639"/>
      <c r="K148" s="1639"/>
      <c r="L148" s="1639"/>
      <c r="M148" s="1639"/>
      <c r="N148" s="1639"/>
      <c r="O148" s="1639"/>
      <c r="P148" s="1639"/>
      <c r="Q148" s="1639"/>
      <c r="R148" s="1640"/>
      <c r="AC148" s="357"/>
      <c r="AD148" s="357"/>
      <c r="AE148" s="357"/>
      <c r="AF148" s="358"/>
      <c r="AG148" s="358"/>
      <c r="AH148" s="358"/>
      <c r="AI148" s="352"/>
      <c r="AJ148" s="352"/>
      <c r="AK148" s="352"/>
      <c r="AL148" s="352"/>
      <c r="AM148" s="352"/>
      <c r="AN148" s="352"/>
    </row>
    <row r="149" spans="2:40" hidden="1" x14ac:dyDescent="0.2">
      <c r="B149" s="1638" t="e">
        <f t="shared" si="1"/>
        <v>#VALUE!</v>
      </c>
      <c r="C149" s="1639"/>
      <c r="D149" s="1639"/>
      <c r="E149" s="1639"/>
      <c r="F149" s="1639"/>
      <c r="G149" s="1639"/>
      <c r="H149" s="1639"/>
      <c r="I149" s="1639"/>
      <c r="J149" s="1639"/>
      <c r="K149" s="1639"/>
      <c r="L149" s="1639"/>
      <c r="M149" s="1639"/>
      <c r="N149" s="1639"/>
      <c r="O149" s="1639"/>
      <c r="P149" s="1639"/>
      <c r="Q149" s="1639"/>
      <c r="R149" s="1640"/>
      <c r="AC149" s="357"/>
      <c r="AD149" s="357"/>
      <c r="AE149" s="357"/>
      <c r="AF149" s="358"/>
      <c r="AG149" s="358"/>
      <c r="AH149" s="358"/>
      <c r="AI149" s="352"/>
      <c r="AJ149" s="352"/>
      <c r="AK149" s="352"/>
      <c r="AL149" s="352"/>
      <c r="AM149" s="352"/>
      <c r="AN149" s="352"/>
    </row>
    <row r="150" spans="2:40" hidden="1" x14ac:dyDescent="0.2">
      <c r="B150" s="1638" t="e">
        <f t="shared" si="1"/>
        <v>#VALUE!</v>
      </c>
      <c r="C150" s="1639"/>
      <c r="D150" s="1639"/>
      <c r="E150" s="1639"/>
      <c r="F150" s="1639"/>
      <c r="G150" s="1639"/>
      <c r="H150" s="1639"/>
      <c r="I150" s="1639"/>
      <c r="J150" s="1639"/>
      <c r="K150" s="1639"/>
      <c r="L150" s="1639"/>
      <c r="M150" s="1639"/>
      <c r="N150" s="1639"/>
      <c r="O150" s="1639"/>
      <c r="P150" s="1639"/>
      <c r="Q150" s="1639"/>
      <c r="R150" s="1640"/>
      <c r="AC150" s="357"/>
      <c r="AD150" s="357"/>
      <c r="AE150" s="357"/>
      <c r="AF150" s="358"/>
      <c r="AG150" s="358"/>
      <c r="AH150" s="358"/>
      <c r="AI150" s="352"/>
      <c r="AJ150" s="352"/>
      <c r="AK150" s="352"/>
      <c r="AL150" s="352"/>
      <c r="AM150" s="352"/>
      <c r="AN150" s="352"/>
    </row>
    <row r="151" spans="2:40" hidden="1" x14ac:dyDescent="0.2">
      <c r="B151" s="1638" t="e">
        <f t="shared" si="1"/>
        <v>#VALUE!</v>
      </c>
      <c r="C151" s="1639"/>
      <c r="D151" s="1639"/>
      <c r="E151" s="1639"/>
      <c r="F151" s="1639"/>
      <c r="G151" s="1639"/>
      <c r="H151" s="1639"/>
      <c r="I151" s="1639"/>
      <c r="J151" s="1639"/>
      <c r="K151" s="1639"/>
      <c r="L151" s="1639"/>
      <c r="M151" s="1639"/>
      <c r="N151" s="1639"/>
      <c r="O151" s="1639"/>
      <c r="P151" s="1639"/>
      <c r="Q151" s="1639"/>
      <c r="R151" s="1640"/>
      <c r="AC151" s="357"/>
      <c r="AD151" s="357"/>
      <c r="AE151" s="357"/>
      <c r="AF151" s="358"/>
      <c r="AG151" s="358"/>
      <c r="AH151" s="358"/>
      <c r="AI151" s="352"/>
      <c r="AJ151" s="352"/>
      <c r="AK151" s="352"/>
      <c r="AL151" s="352"/>
      <c r="AM151" s="352"/>
      <c r="AN151" s="352"/>
    </row>
    <row r="152" spans="2:40" hidden="1" x14ac:dyDescent="0.2">
      <c r="B152" s="1638" t="e">
        <f t="shared" si="1"/>
        <v>#VALUE!</v>
      </c>
      <c r="C152" s="1639"/>
      <c r="D152" s="1639"/>
      <c r="E152" s="1639"/>
      <c r="F152" s="1639"/>
      <c r="G152" s="1639"/>
      <c r="H152" s="1639"/>
      <c r="I152" s="1639"/>
      <c r="J152" s="1639"/>
      <c r="K152" s="1639"/>
      <c r="L152" s="1639"/>
      <c r="M152" s="1639"/>
      <c r="N152" s="1639"/>
      <c r="O152" s="1639"/>
      <c r="P152" s="1639"/>
      <c r="Q152" s="1639"/>
      <c r="R152" s="1640"/>
      <c r="AC152" s="357"/>
      <c r="AD152" s="357"/>
      <c r="AE152" s="357"/>
      <c r="AF152" s="358"/>
      <c r="AG152" s="358"/>
      <c r="AH152" s="358"/>
      <c r="AI152" s="352"/>
      <c r="AJ152" s="352"/>
      <c r="AK152" s="352"/>
      <c r="AL152" s="352"/>
      <c r="AM152" s="352"/>
      <c r="AN152" s="352"/>
    </row>
    <row r="153" spans="2:40" hidden="1" x14ac:dyDescent="0.2">
      <c r="B153" s="1638" t="e">
        <f t="shared" si="1"/>
        <v>#VALUE!</v>
      </c>
      <c r="C153" s="1639"/>
      <c r="D153" s="1639"/>
      <c r="E153" s="1639"/>
      <c r="F153" s="1639"/>
      <c r="G153" s="1639"/>
      <c r="H153" s="1639"/>
      <c r="I153" s="1639"/>
      <c r="J153" s="1639"/>
      <c r="K153" s="1639"/>
      <c r="L153" s="1639"/>
      <c r="M153" s="1639"/>
      <c r="N153" s="1639"/>
      <c r="O153" s="1639"/>
      <c r="P153" s="1639"/>
      <c r="Q153" s="1639"/>
      <c r="R153" s="1640"/>
      <c r="AC153" s="357"/>
      <c r="AD153" s="357"/>
      <c r="AE153" s="357"/>
      <c r="AF153" s="358"/>
      <c r="AG153" s="358"/>
      <c r="AH153" s="358"/>
      <c r="AI153" s="352"/>
      <c r="AJ153" s="352"/>
      <c r="AK153" s="352"/>
      <c r="AL153" s="352"/>
      <c r="AM153" s="352"/>
      <c r="AN153" s="352"/>
    </row>
    <row r="154" spans="2:40" hidden="1" x14ac:dyDescent="0.2">
      <c r="B154" s="1638" t="e">
        <f t="shared" si="1"/>
        <v>#VALUE!</v>
      </c>
      <c r="C154" s="1639"/>
      <c r="D154" s="1639"/>
      <c r="E154" s="1639"/>
      <c r="F154" s="1639"/>
      <c r="G154" s="1639"/>
      <c r="H154" s="1639"/>
      <c r="I154" s="1639"/>
      <c r="J154" s="1639"/>
      <c r="K154" s="1639"/>
      <c r="L154" s="1639"/>
      <c r="M154" s="1639"/>
      <c r="N154" s="1639"/>
      <c r="O154" s="1639"/>
      <c r="P154" s="1639"/>
      <c r="Q154" s="1639"/>
      <c r="R154" s="1640"/>
      <c r="AC154" s="357"/>
      <c r="AD154" s="357"/>
      <c r="AE154" s="357"/>
      <c r="AF154" s="358"/>
      <c r="AG154" s="358"/>
      <c r="AH154" s="358"/>
      <c r="AI154" s="352"/>
      <c r="AJ154" s="352"/>
      <c r="AK154" s="352"/>
      <c r="AL154" s="352"/>
      <c r="AM154" s="352"/>
      <c r="AN154" s="352"/>
    </row>
    <row r="155" spans="2:40" hidden="1" x14ac:dyDescent="0.2">
      <c r="B155" s="1638" t="e">
        <f t="shared" si="1"/>
        <v>#VALUE!</v>
      </c>
      <c r="C155" s="1639"/>
      <c r="D155" s="1639"/>
      <c r="E155" s="1639"/>
      <c r="F155" s="1639"/>
      <c r="G155" s="1639"/>
      <c r="H155" s="1639"/>
      <c r="I155" s="1639"/>
      <c r="J155" s="1639"/>
      <c r="K155" s="1639"/>
      <c r="L155" s="1639"/>
      <c r="M155" s="1639"/>
      <c r="N155" s="1639"/>
      <c r="O155" s="1639"/>
      <c r="P155" s="1639"/>
      <c r="Q155" s="1639"/>
      <c r="R155" s="1640"/>
      <c r="AC155" s="357"/>
      <c r="AD155" s="357"/>
      <c r="AE155" s="357"/>
      <c r="AF155" s="358"/>
      <c r="AG155" s="358"/>
      <c r="AH155" s="358"/>
      <c r="AI155" s="352"/>
      <c r="AJ155" s="352"/>
      <c r="AK155" s="352"/>
      <c r="AL155" s="352"/>
      <c r="AM155" s="352"/>
      <c r="AN155" s="352"/>
    </row>
    <row r="156" spans="2:40" hidden="1" x14ac:dyDescent="0.2">
      <c r="B156" s="1638" t="e">
        <f t="shared" ref="B156:B183" si="2">B155+1</f>
        <v>#VALUE!</v>
      </c>
      <c r="C156" s="1639"/>
      <c r="D156" s="1639"/>
      <c r="E156" s="1639"/>
      <c r="F156" s="1639"/>
      <c r="G156" s="1639"/>
      <c r="H156" s="1639"/>
      <c r="I156" s="1639"/>
      <c r="J156" s="1639"/>
      <c r="K156" s="1639"/>
      <c r="L156" s="1639"/>
      <c r="M156" s="1639"/>
      <c r="N156" s="1639"/>
      <c r="O156" s="1639"/>
      <c r="P156" s="1639"/>
      <c r="Q156" s="1639"/>
      <c r="R156" s="1640"/>
      <c r="AC156" s="357"/>
      <c r="AD156" s="357"/>
      <c r="AE156" s="357"/>
      <c r="AF156" s="358"/>
      <c r="AG156" s="358"/>
      <c r="AH156" s="358"/>
      <c r="AI156" s="352"/>
      <c r="AJ156" s="352"/>
      <c r="AK156" s="352"/>
      <c r="AL156" s="352"/>
      <c r="AM156" s="352"/>
      <c r="AN156" s="352"/>
    </row>
    <row r="157" spans="2:40" hidden="1" x14ac:dyDescent="0.2">
      <c r="B157" s="1638" t="e">
        <f t="shared" si="2"/>
        <v>#VALUE!</v>
      </c>
      <c r="C157" s="1639"/>
      <c r="D157" s="1639"/>
      <c r="E157" s="1639"/>
      <c r="F157" s="1639"/>
      <c r="G157" s="1639"/>
      <c r="H157" s="1639"/>
      <c r="I157" s="1639"/>
      <c r="J157" s="1639"/>
      <c r="K157" s="1639"/>
      <c r="L157" s="1639"/>
      <c r="M157" s="1639"/>
      <c r="N157" s="1639"/>
      <c r="O157" s="1639"/>
      <c r="P157" s="1639"/>
      <c r="Q157" s="1639"/>
      <c r="R157" s="1640"/>
      <c r="AC157" s="357"/>
      <c r="AD157" s="357"/>
      <c r="AE157" s="357"/>
      <c r="AF157" s="358"/>
      <c r="AG157" s="358"/>
      <c r="AH157" s="358"/>
      <c r="AI157" s="352"/>
      <c r="AJ157" s="352"/>
      <c r="AK157" s="352"/>
      <c r="AL157" s="352"/>
      <c r="AM157" s="352"/>
      <c r="AN157" s="352"/>
    </row>
    <row r="158" spans="2:40" hidden="1" x14ac:dyDescent="0.2">
      <c r="B158" s="1638" t="e">
        <f t="shared" si="2"/>
        <v>#VALUE!</v>
      </c>
      <c r="C158" s="1639"/>
      <c r="D158" s="1639"/>
      <c r="E158" s="1639"/>
      <c r="F158" s="1639"/>
      <c r="G158" s="1639"/>
      <c r="H158" s="1639"/>
      <c r="I158" s="1639"/>
      <c r="J158" s="1639"/>
      <c r="K158" s="1639"/>
      <c r="L158" s="1639"/>
      <c r="M158" s="1639"/>
      <c r="N158" s="1639"/>
      <c r="O158" s="1639"/>
      <c r="P158" s="1639"/>
      <c r="Q158" s="1639"/>
      <c r="R158" s="1640"/>
      <c r="AC158" s="357"/>
      <c r="AD158" s="357"/>
      <c r="AE158" s="357"/>
      <c r="AF158" s="358"/>
      <c r="AG158" s="358"/>
      <c r="AH158" s="358"/>
      <c r="AI158" s="352"/>
      <c r="AJ158" s="352"/>
      <c r="AK158" s="352"/>
      <c r="AL158" s="352"/>
      <c r="AM158" s="352"/>
      <c r="AN158" s="352"/>
    </row>
    <row r="159" spans="2:40" hidden="1" x14ac:dyDescent="0.2">
      <c r="B159" s="1638" t="e">
        <f t="shared" si="2"/>
        <v>#VALUE!</v>
      </c>
      <c r="C159" s="1639"/>
      <c r="D159" s="1639"/>
      <c r="E159" s="1639"/>
      <c r="F159" s="1639"/>
      <c r="G159" s="1639"/>
      <c r="H159" s="1639"/>
      <c r="I159" s="1639"/>
      <c r="J159" s="1639"/>
      <c r="K159" s="1639"/>
      <c r="L159" s="1639"/>
      <c r="M159" s="1639"/>
      <c r="N159" s="1639"/>
      <c r="O159" s="1639"/>
      <c r="P159" s="1639"/>
      <c r="Q159" s="1639"/>
      <c r="R159" s="1640"/>
      <c r="AC159" s="357"/>
      <c r="AD159" s="357"/>
      <c r="AE159" s="357"/>
      <c r="AF159" s="358"/>
      <c r="AG159" s="358"/>
      <c r="AH159" s="358"/>
      <c r="AI159" s="352"/>
      <c r="AJ159" s="352"/>
      <c r="AK159" s="352"/>
      <c r="AL159" s="352"/>
      <c r="AM159" s="352"/>
      <c r="AN159" s="352"/>
    </row>
    <row r="160" spans="2:40" hidden="1" x14ac:dyDescent="0.2">
      <c r="B160" s="1638" t="e">
        <f t="shared" si="2"/>
        <v>#VALUE!</v>
      </c>
      <c r="C160" s="1639"/>
      <c r="D160" s="1639"/>
      <c r="E160" s="1639"/>
      <c r="F160" s="1639"/>
      <c r="G160" s="1639"/>
      <c r="H160" s="1639"/>
      <c r="I160" s="1639"/>
      <c r="J160" s="1639"/>
      <c r="K160" s="1639"/>
      <c r="L160" s="1639"/>
      <c r="M160" s="1639"/>
      <c r="N160" s="1639"/>
      <c r="O160" s="1639"/>
      <c r="P160" s="1639"/>
      <c r="Q160" s="1639"/>
      <c r="R160" s="1640"/>
      <c r="AC160" s="357"/>
      <c r="AD160" s="357"/>
      <c r="AE160" s="357"/>
      <c r="AF160" s="358"/>
      <c r="AG160" s="358"/>
      <c r="AH160" s="358"/>
      <c r="AI160" s="352"/>
      <c r="AJ160" s="352"/>
      <c r="AK160" s="352"/>
      <c r="AL160" s="352"/>
      <c r="AM160" s="352"/>
      <c r="AN160" s="352"/>
    </row>
    <row r="161" spans="2:40" hidden="1" x14ac:dyDescent="0.2">
      <c r="B161" s="1638" t="e">
        <f t="shared" si="2"/>
        <v>#VALUE!</v>
      </c>
      <c r="C161" s="1639"/>
      <c r="D161" s="1639"/>
      <c r="E161" s="1639"/>
      <c r="F161" s="1639"/>
      <c r="G161" s="1639"/>
      <c r="H161" s="1639"/>
      <c r="I161" s="1639"/>
      <c r="J161" s="1639"/>
      <c r="K161" s="1639"/>
      <c r="L161" s="1639"/>
      <c r="M161" s="1639"/>
      <c r="N161" s="1639"/>
      <c r="O161" s="1639"/>
      <c r="P161" s="1639"/>
      <c r="Q161" s="1639"/>
      <c r="R161" s="1640"/>
      <c r="AC161" s="357"/>
      <c r="AD161" s="357"/>
      <c r="AE161" s="357"/>
      <c r="AF161" s="358"/>
      <c r="AG161" s="358"/>
      <c r="AH161" s="358"/>
      <c r="AI161" s="352"/>
      <c r="AJ161" s="352"/>
      <c r="AK161" s="352"/>
      <c r="AL161" s="352"/>
      <c r="AM161" s="352"/>
      <c r="AN161" s="352"/>
    </row>
    <row r="162" spans="2:40" hidden="1" x14ac:dyDescent="0.2">
      <c r="B162" s="1638" t="e">
        <f t="shared" si="2"/>
        <v>#VALUE!</v>
      </c>
      <c r="C162" s="1639"/>
      <c r="D162" s="1639"/>
      <c r="E162" s="1639"/>
      <c r="F162" s="1639"/>
      <c r="G162" s="1639"/>
      <c r="H162" s="1639"/>
      <c r="I162" s="1639"/>
      <c r="J162" s="1639"/>
      <c r="K162" s="1639"/>
      <c r="L162" s="1639"/>
      <c r="M162" s="1639"/>
      <c r="N162" s="1639"/>
      <c r="O162" s="1639"/>
      <c r="P162" s="1639"/>
      <c r="Q162" s="1639"/>
      <c r="R162" s="1640"/>
      <c r="AC162" s="357"/>
      <c r="AD162" s="357"/>
      <c r="AE162" s="357"/>
      <c r="AF162" s="358"/>
      <c r="AG162" s="358"/>
      <c r="AH162" s="358"/>
      <c r="AI162" s="352"/>
      <c r="AJ162" s="352"/>
      <c r="AK162" s="352"/>
      <c r="AL162" s="352"/>
      <c r="AM162" s="352"/>
      <c r="AN162" s="352"/>
    </row>
    <row r="163" spans="2:40" hidden="1" x14ac:dyDescent="0.2">
      <c r="B163" s="1638" t="e">
        <f t="shared" si="2"/>
        <v>#VALUE!</v>
      </c>
      <c r="C163" s="1639"/>
      <c r="D163" s="1639"/>
      <c r="E163" s="1639"/>
      <c r="F163" s="1639"/>
      <c r="G163" s="1639"/>
      <c r="H163" s="1639"/>
      <c r="I163" s="1639"/>
      <c r="J163" s="1639"/>
      <c r="K163" s="1639"/>
      <c r="L163" s="1639"/>
      <c r="M163" s="1639"/>
      <c r="N163" s="1639"/>
      <c r="O163" s="1639"/>
      <c r="P163" s="1639"/>
      <c r="Q163" s="1639"/>
      <c r="R163" s="1640"/>
      <c r="AC163" s="357"/>
      <c r="AD163" s="357"/>
      <c r="AE163" s="357"/>
      <c r="AF163" s="358"/>
      <c r="AG163" s="358"/>
      <c r="AH163" s="358"/>
      <c r="AI163" s="352"/>
      <c r="AJ163" s="352"/>
      <c r="AK163" s="352"/>
      <c r="AL163" s="352"/>
      <c r="AM163" s="352"/>
      <c r="AN163" s="352"/>
    </row>
    <row r="164" spans="2:40" hidden="1" x14ac:dyDescent="0.2">
      <c r="B164" s="1638" t="e">
        <f t="shared" si="2"/>
        <v>#VALUE!</v>
      </c>
      <c r="C164" s="1639"/>
      <c r="D164" s="1639"/>
      <c r="E164" s="1639"/>
      <c r="F164" s="1639"/>
      <c r="G164" s="1639"/>
      <c r="H164" s="1639"/>
      <c r="I164" s="1639"/>
      <c r="J164" s="1639"/>
      <c r="K164" s="1639"/>
      <c r="L164" s="1639"/>
      <c r="M164" s="1639"/>
      <c r="N164" s="1639"/>
      <c r="O164" s="1639"/>
      <c r="P164" s="1639"/>
      <c r="Q164" s="1639"/>
      <c r="R164" s="1640"/>
      <c r="AC164" s="357"/>
      <c r="AD164" s="357"/>
      <c r="AE164" s="357"/>
      <c r="AF164" s="358"/>
      <c r="AG164" s="358"/>
      <c r="AH164" s="358"/>
      <c r="AI164" s="352"/>
      <c r="AJ164" s="352"/>
      <c r="AK164" s="352"/>
      <c r="AL164" s="352"/>
      <c r="AM164" s="352"/>
      <c r="AN164" s="352"/>
    </row>
    <row r="165" spans="2:40" hidden="1" x14ac:dyDescent="0.2">
      <c r="B165" s="1638" t="e">
        <f t="shared" si="2"/>
        <v>#VALUE!</v>
      </c>
      <c r="C165" s="1639"/>
      <c r="D165" s="1639"/>
      <c r="E165" s="1639"/>
      <c r="F165" s="1639"/>
      <c r="G165" s="1639"/>
      <c r="H165" s="1639"/>
      <c r="I165" s="1639"/>
      <c r="J165" s="1639"/>
      <c r="K165" s="1639"/>
      <c r="L165" s="1639"/>
      <c r="M165" s="1639"/>
      <c r="N165" s="1639"/>
      <c r="O165" s="1639"/>
      <c r="P165" s="1639"/>
      <c r="Q165" s="1639"/>
      <c r="R165" s="1640"/>
      <c r="AC165" s="357"/>
      <c r="AD165" s="357"/>
      <c r="AE165" s="357"/>
      <c r="AF165" s="358"/>
      <c r="AG165" s="358"/>
      <c r="AH165" s="358"/>
      <c r="AI165" s="352"/>
      <c r="AJ165" s="352"/>
      <c r="AK165" s="352"/>
      <c r="AL165" s="352"/>
      <c r="AM165" s="352"/>
      <c r="AN165" s="352"/>
    </row>
    <row r="166" spans="2:40" hidden="1" x14ac:dyDescent="0.2">
      <c r="B166" s="1638" t="e">
        <f t="shared" si="2"/>
        <v>#VALUE!</v>
      </c>
      <c r="C166" s="1639"/>
      <c r="D166" s="1639"/>
      <c r="E166" s="1639"/>
      <c r="F166" s="1639"/>
      <c r="G166" s="1639"/>
      <c r="H166" s="1639"/>
      <c r="I166" s="1639"/>
      <c r="J166" s="1639"/>
      <c r="K166" s="1639"/>
      <c r="L166" s="1639"/>
      <c r="M166" s="1639"/>
      <c r="N166" s="1639"/>
      <c r="O166" s="1639"/>
      <c r="P166" s="1639"/>
      <c r="Q166" s="1639"/>
      <c r="R166" s="1640"/>
      <c r="AC166" s="357"/>
      <c r="AD166" s="357"/>
      <c r="AE166" s="357"/>
      <c r="AF166" s="358"/>
      <c r="AG166" s="358"/>
      <c r="AH166" s="358"/>
      <c r="AI166" s="352"/>
      <c r="AJ166" s="352"/>
      <c r="AK166" s="352"/>
      <c r="AL166" s="352"/>
      <c r="AM166" s="352"/>
      <c r="AN166" s="352"/>
    </row>
    <row r="167" spans="2:40" hidden="1" x14ac:dyDescent="0.2">
      <c r="B167" s="1638" t="e">
        <f t="shared" si="2"/>
        <v>#VALUE!</v>
      </c>
      <c r="C167" s="1639"/>
      <c r="D167" s="1639"/>
      <c r="E167" s="1639"/>
      <c r="F167" s="1639"/>
      <c r="G167" s="1639"/>
      <c r="H167" s="1639"/>
      <c r="I167" s="1639"/>
      <c r="J167" s="1639"/>
      <c r="K167" s="1639"/>
      <c r="L167" s="1639"/>
      <c r="M167" s="1639"/>
      <c r="N167" s="1639"/>
      <c r="O167" s="1639"/>
      <c r="P167" s="1639"/>
      <c r="Q167" s="1639"/>
      <c r="R167" s="1640"/>
      <c r="AC167" s="357"/>
      <c r="AD167" s="357"/>
      <c r="AE167" s="357"/>
      <c r="AF167" s="358"/>
      <c r="AG167" s="358"/>
      <c r="AH167" s="358"/>
      <c r="AI167" s="352"/>
      <c r="AJ167" s="352"/>
      <c r="AK167" s="352"/>
      <c r="AL167" s="352"/>
      <c r="AM167" s="352"/>
      <c r="AN167" s="352"/>
    </row>
    <row r="168" spans="2:40" hidden="1" x14ac:dyDescent="0.2">
      <c r="B168" s="1638" t="e">
        <f t="shared" si="2"/>
        <v>#VALUE!</v>
      </c>
      <c r="C168" s="1639"/>
      <c r="D168" s="1639"/>
      <c r="E168" s="1639"/>
      <c r="F168" s="1639"/>
      <c r="G168" s="1639"/>
      <c r="H168" s="1639"/>
      <c r="I168" s="1639"/>
      <c r="J168" s="1639"/>
      <c r="K168" s="1639"/>
      <c r="L168" s="1639"/>
      <c r="M168" s="1639"/>
      <c r="N168" s="1639"/>
      <c r="O168" s="1639"/>
      <c r="P168" s="1639"/>
      <c r="Q168" s="1639"/>
      <c r="R168" s="1640"/>
      <c r="AC168" s="357"/>
      <c r="AD168" s="357"/>
      <c r="AE168" s="357"/>
      <c r="AF168" s="358"/>
      <c r="AG168" s="358"/>
      <c r="AH168" s="358"/>
      <c r="AI168" s="352"/>
      <c r="AJ168" s="352"/>
      <c r="AK168" s="352"/>
      <c r="AL168" s="352"/>
      <c r="AM168" s="352"/>
      <c r="AN168" s="352"/>
    </row>
    <row r="169" spans="2:40" hidden="1" x14ac:dyDescent="0.2">
      <c r="B169" s="1638" t="e">
        <f t="shared" si="2"/>
        <v>#VALUE!</v>
      </c>
      <c r="C169" s="1639"/>
      <c r="D169" s="1639"/>
      <c r="E169" s="1639"/>
      <c r="F169" s="1639"/>
      <c r="G169" s="1639"/>
      <c r="H169" s="1639"/>
      <c r="I169" s="1639"/>
      <c r="J169" s="1639"/>
      <c r="K169" s="1639"/>
      <c r="L169" s="1639"/>
      <c r="M169" s="1639"/>
      <c r="N169" s="1639"/>
      <c r="O169" s="1639"/>
      <c r="P169" s="1639"/>
      <c r="Q169" s="1639"/>
      <c r="R169" s="1640"/>
      <c r="AC169" s="357"/>
      <c r="AD169" s="357"/>
      <c r="AE169" s="357"/>
      <c r="AF169" s="358"/>
      <c r="AG169" s="358"/>
      <c r="AH169" s="358"/>
      <c r="AI169" s="352"/>
      <c r="AJ169" s="352"/>
      <c r="AK169" s="352"/>
      <c r="AL169" s="352"/>
      <c r="AM169" s="352"/>
      <c r="AN169" s="352"/>
    </row>
    <row r="170" spans="2:40" hidden="1" x14ac:dyDescent="0.2">
      <c r="B170" s="1638" t="e">
        <f t="shared" si="2"/>
        <v>#VALUE!</v>
      </c>
      <c r="C170" s="1639"/>
      <c r="D170" s="1639"/>
      <c r="E170" s="1639"/>
      <c r="F170" s="1639"/>
      <c r="G170" s="1639"/>
      <c r="H170" s="1639"/>
      <c r="I170" s="1639"/>
      <c r="J170" s="1639"/>
      <c r="K170" s="1639"/>
      <c r="L170" s="1639"/>
      <c r="M170" s="1639"/>
      <c r="N170" s="1639"/>
      <c r="O170" s="1639"/>
      <c r="P170" s="1639"/>
      <c r="Q170" s="1639"/>
      <c r="R170" s="1640"/>
      <c r="AC170" s="357"/>
      <c r="AD170" s="357"/>
      <c r="AE170" s="357"/>
      <c r="AF170" s="358"/>
      <c r="AG170" s="358"/>
      <c r="AH170" s="358"/>
      <c r="AI170" s="352"/>
      <c r="AJ170" s="352"/>
      <c r="AK170" s="352"/>
      <c r="AL170" s="352"/>
      <c r="AM170" s="352"/>
      <c r="AN170" s="352"/>
    </row>
    <row r="171" spans="2:40" hidden="1" x14ac:dyDescent="0.2">
      <c r="B171" s="1638" t="e">
        <f t="shared" si="2"/>
        <v>#VALUE!</v>
      </c>
      <c r="C171" s="1639"/>
      <c r="D171" s="1639"/>
      <c r="E171" s="1639"/>
      <c r="F171" s="1639"/>
      <c r="G171" s="1639"/>
      <c r="H171" s="1639"/>
      <c r="I171" s="1639"/>
      <c r="J171" s="1639"/>
      <c r="K171" s="1639"/>
      <c r="L171" s="1639"/>
      <c r="M171" s="1639"/>
      <c r="N171" s="1639"/>
      <c r="O171" s="1639"/>
      <c r="P171" s="1639"/>
      <c r="Q171" s="1639"/>
      <c r="R171" s="1640"/>
      <c r="AC171" s="357"/>
      <c r="AD171" s="357"/>
      <c r="AE171" s="357"/>
      <c r="AF171" s="358"/>
      <c r="AG171" s="358"/>
      <c r="AH171" s="358"/>
      <c r="AI171" s="352"/>
      <c r="AJ171" s="352"/>
      <c r="AK171" s="352"/>
      <c r="AL171" s="352"/>
      <c r="AM171" s="352"/>
      <c r="AN171" s="352"/>
    </row>
    <row r="172" spans="2:40" hidden="1" x14ac:dyDescent="0.2">
      <c r="B172" s="1638" t="e">
        <f t="shared" si="2"/>
        <v>#VALUE!</v>
      </c>
      <c r="C172" s="1639"/>
      <c r="D172" s="1639"/>
      <c r="E172" s="1639"/>
      <c r="F172" s="1639"/>
      <c r="G172" s="1639"/>
      <c r="H172" s="1639"/>
      <c r="I172" s="1639"/>
      <c r="J172" s="1639"/>
      <c r="K172" s="1639"/>
      <c r="L172" s="1639"/>
      <c r="M172" s="1639"/>
      <c r="N172" s="1639"/>
      <c r="O172" s="1639"/>
      <c r="P172" s="1639"/>
      <c r="Q172" s="1639"/>
      <c r="R172" s="1640"/>
      <c r="AC172" s="357"/>
      <c r="AD172" s="357"/>
      <c r="AE172" s="357"/>
      <c r="AF172" s="358"/>
      <c r="AG172" s="358"/>
      <c r="AH172" s="358"/>
      <c r="AI172" s="352"/>
      <c r="AJ172" s="352"/>
      <c r="AK172" s="352"/>
      <c r="AL172" s="352"/>
      <c r="AM172" s="352"/>
      <c r="AN172" s="352"/>
    </row>
    <row r="173" spans="2:40" hidden="1" x14ac:dyDescent="0.2">
      <c r="B173" s="1638" t="e">
        <f t="shared" si="2"/>
        <v>#VALUE!</v>
      </c>
      <c r="C173" s="1639"/>
      <c r="D173" s="1639"/>
      <c r="E173" s="1639"/>
      <c r="F173" s="1639"/>
      <c r="G173" s="1639"/>
      <c r="H173" s="1639"/>
      <c r="I173" s="1639"/>
      <c r="J173" s="1639"/>
      <c r="K173" s="1639"/>
      <c r="L173" s="1639"/>
      <c r="M173" s="1639"/>
      <c r="N173" s="1639"/>
      <c r="O173" s="1639"/>
      <c r="P173" s="1639"/>
      <c r="Q173" s="1639"/>
      <c r="R173" s="1640"/>
      <c r="AC173" s="357"/>
      <c r="AD173" s="357"/>
      <c r="AE173" s="357"/>
      <c r="AF173" s="358"/>
      <c r="AG173" s="358"/>
      <c r="AH173" s="358"/>
      <c r="AI173" s="352"/>
      <c r="AJ173" s="352"/>
      <c r="AK173" s="352"/>
      <c r="AL173" s="352"/>
      <c r="AM173" s="352"/>
      <c r="AN173" s="352"/>
    </row>
    <row r="174" spans="2:40" hidden="1" x14ac:dyDescent="0.2">
      <c r="B174" s="1638" t="e">
        <f t="shared" si="2"/>
        <v>#VALUE!</v>
      </c>
      <c r="C174" s="1639"/>
      <c r="D174" s="1639"/>
      <c r="E174" s="1639"/>
      <c r="F174" s="1639"/>
      <c r="G174" s="1639"/>
      <c r="H174" s="1639"/>
      <c r="I174" s="1639"/>
      <c r="J174" s="1639"/>
      <c r="K174" s="1639"/>
      <c r="L174" s="1639"/>
      <c r="M174" s="1639"/>
      <c r="N174" s="1639"/>
      <c r="O174" s="1639"/>
      <c r="P174" s="1639"/>
      <c r="Q174" s="1639"/>
      <c r="R174" s="1640"/>
      <c r="AC174" s="357"/>
      <c r="AD174" s="357"/>
      <c r="AE174" s="357"/>
      <c r="AF174" s="358"/>
      <c r="AG174" s="358"/>
      <c r="AH174" s="358"/>
      <c r="AI174" s="352"/>
      <c r="AJ174" s="352"/>
      <c r="AK174" s="352"/>
      <c r="AL174" s="352"/>
      <c r="AM174" s="352"/>
      <c r="AN174" s="352"/>
    </row>
    <row r="175" spans="2:40" hidden="1" x14ac:dyDescent="0.2">
      <c r="B175" s="1638" t="e">
        <f t="shared" si="2"/>
        <v>#VALUE!</v>
      </c>
      <c r="C175" s="1639"/>
      <c r="D175" s="1639"/>
      <c r="E175" s="1639"/>
      <c r="F175" s="1639"/>
      <c r="G175" s="1639"/>
      <c r="H175" s="1639"/>
      <c r="I175" s="1639"/>
      <c r="J175" s="1639"/>
      <c r="K175" s="1639"/>
      <c r="L175" s="1639"/>
      <c r="M175" s="1639"/>
      <c r="N175" s="1639"/>
      <c r="O175" s="1639"/>
      <c r="P175" s="1639"/>
      <c r="Q175" s="1639"/>
      <c r="R175" s="1640"/>
      <c r="AC175" s="357"/>
      <c r="AD175" s="357"/>
      <c r="AE175" s="357"/>
      <c r="AF175" s="358"/>
      <c r="AG175" s="358"/>
      <c r="AH175" s="358"/>
      <c r="AI175" s="352"/>
      <c r="AJ175" s="352"/>
      <c r="AK175" s="352"/>
      <c r="AL175" s="352"/>
      <c r="AM175" s="352"/>
      <c r="AN175" s="352"/>
    </row>
    <row r="176" spans="2:40" hidden="1" x14ac:dyDescent="0.2">
      <c r="B176" s="1638" t="e">
        <f t="shared" si="2"/>
        <v>#VALUE!</v>
      </c>
      <c r="C176" s="1639"/>
      <c r="D176" s="1639"/>
      <c r="E176" s="1639"/>
      <c r="F176" s="1639"/>
      <c r="G176" s="1639"/>
      <c r="H176" s="1639"/>
      <c r="I176" s="1639"/>
      <c r="J176" s="1639"/>
      <c r="K176" s="1639"/>
      <c r="L176" s="1639"/>
      <c r="M176" s="1639"/>
      <c r="N176" s="1639"/>
      <c r="O176" s="1639"/>
      <c r="P176" s="1639"/>
      <c r="Q176" s="1639"/>
      <c r="R176" s="1640"/>
      <c r="AC176" s="357"/>
      <c r="AD176" s="357"/>
      <c r="AE176" s="357"/>
      <c r="AF176" s="358"/>
      <c r="AG176" s="358"/>
      <c r="AH176" s="358"/>
      <c r="AI176" s="352"/>
      <c r="AJ176" s="352"/>
      <c r="AK176" s="352"/>
      <c r="AL176" s="352"/>
      <c r="AM176" s="352"/>
      <c r="AN176" s="352"/>
    </row>
    <row r="177" spans="2:40" hidden="1" x14ac:dyDescent="0.2">
      <c r="B177" s="1638" t="e">
        <f t="shared" si="2"/>
        <v>#VALUE!</v>
      </c>
      <c r="C177" s="1639"/>
      <c r="D177" s="1639"/>
      <c r="E177" s="1639"/>
      <c r="F177" s="1639"/>
      <c r="G177" s="1639"/>
      <c r="H177" s="1639"/>
      <c r="I177" s="1639"/>
      <c r="J177" s="1639"/>
      <c r="K177" s="1639"/>
      <c r="L177" s="1639"/>
      <c r="M177" s="1639"/>
      <c r="N177" s="1639"/>
      <c r="O177" s="1639"/>
      <c r="P177" s="1639"/>
      <c r="Q177" s="1639"/>
      <c r="R177" s="1640"/>
      <c r="AC177" s="357"/>
      <c r="AD177" s="357"/>
      <c r="AE177" s="357"/>
      <c r="AF177" s="358"/>
      <c r="AG177" s="358"/>
      <c r="AH177" s="358"/>
      <c r="AI177" s="352"/>
      <c r="AJ177" s="352"/>
      <c r="AK177" s="352"/>
      <c r="AL177" s="352"/>
      <c r="AM177" s="352"/>
      <c r="AN177" s="352"/>
    </row>
    <row r="178" spans="2:40" hidden="1" x14ac:dyDescent="0.2">
      <c r="B178" s="1638" t="e">
        <f t="shared" si="2"/>
        <v>#VALUE!</v>
      </c>
      <c r="C178" s="1639"/>
      <c r="D178" s="1639"/>
      <c r="E178" s="1639"/>
      <c r="F178" s="1639"/>
      <c r="G178" s="1639"/>
      <c r="H178" s="1639"/>
      <c r="I178" s="1639"/>
      <c r="J178" s="1639"/>
      <c r="K178" s="1639"/>
      <c r="L178" s="1639"/>
      <c r="M178" s="1639"/>
      <c r="N178" s="1639"/>
      <c r="O178" s="1639"/>
      <c r="P178" s="1639"/>
      <c r="Q178" s="1639"/>
      <c r="R178" s="1640"/>
      <c r="AC178" s="357"/>
      <c r="AD178" s="357"/>
      <c r="AE178" s="357"/>
      <c r="AF178" s="358"/>
      <c r="AG178" s="358"/>
      <c r="AH178" s="358"/>
      <c r="AI178" s="352"/>
      <c r="AJ178" s="352"/>
      <c r="AK178" s="352"/>
      <c r="AL178" s="352"/>
      <c r="AM178" s="352"/>
      <c r="AN178" s="352"/>
    </row>
    <row r="179" spans="2:40" hidden="1" x14ac:dyDescent="0.2">
      <c r="B179" s="1638" t="e">
        <f t="shared" si="2"/>
        <v>#VALUE!</v>
      </c>
      <c r="C179" s="1639"/>
      <c r="D179" s="1639"/>
      <c r="E179" s="1639"/>
      <c r="F179" s="1639"/>
      <c r="G179" s="1639"/>
      <c r="H179" s="1639"/>
      <c r="I179" s="1639"/>
      <c r="J179" s="1639"/>
      <c r="K179" s="1639"/>
      <c r="L179" s="1639"/>
      <c r="M179" s="1639"/>
      <c r="N179" s="1639"/>
      <c r="O179" s="1639"/>
      <c r="P179" s="1639"/>
      <c r="Q179" s="1639"/>
      <c r="R179" s="1640"/>
      <c r="AC179" s="357"/>
      <c r="AD179" s="357"/>
      <c r="AE179" s="357"/>
      <c r="AF179" s="358"/>
      <c r="AG179" s="358"/>
      <c r="AH179" s="358"/>
      <c r="AI179" s="352"/>
      <c r="AJ179" s="352"/>
      <c r="AK179" s="352"/>
      <c r="AL179" s="352"/>
      <c r="AM179" s="352"/>
      <c r="AN179" s="352"/>
    </row>
    <row r="180" spans="2:40" hidden="1" x14ac:dyDescent="0.2">
      <c r="B180" s="1638" t="e">
        <f t="shared" si="2"/>
        <v>#VALUE!</v>
      </c>
      <c r="C180" s="1639"/>
      <c r="D180" s="1639"/>
      <c r="E180" s="1639"/>
      <c r="F180" s="1639"/>
      <c r="G180" s="1639"/>
      <c r="H180" s="1639"/>
      <c r="I180" s="1639"/>
      <c r="J180" s="1639"/>
      <c r="K180" s="1639"/>
      <c r="L180" s="1639"/>
      <c r="M180" s="1639"/>
      <c r="N180" s="1639"/>
      <c r="O180" s="1639"/>
      <c r="P180" s="1639"/>
      <c r="Q180" s="1639"/>
      <c r="R180" s="1640"/>
      <c r="AC180" s="357"/>
      <c r="AD180" s="357"/>
      <c r="AE180" s="357"/>
      <c r="AF180" s="358"/>
      <c r="AG180" s="358"/>
      <c r="AH180" s="358"/>
      <c r="AI180" s="352"/>
      <c r="AJ180" s="352"/>
      <c r="AK180" s="352"/>
      <c r="AL180" s="352"/>
      <c r="AM180" s="352"/>
      <c r="AN180" s="352"/>
    </row>
    <row r="181" spans="2:40" hidden="1" x14ac:dyDescent="0.2">
      <c r="B181" s="1638" t="e">
        <f t="shared" si="2"/>
        <v>#VALUE!</v>
      </c>
      <c r="C181" s="1639"/>
      <c r="D181" s="1639"/>
      <c r="E181" s="1639"/>
      <c r="F181" s="1639"/>
      <c r="G181" s="1639"/>
      <c r="H181" s="1639"/>
      <c r="I181" s="1639"/>
      <c r="J181" s="1639"/>
      <c r="K181" s="1639"/>
      <c r="L181" s="1639"/>
      <c r="M181" s="1639"/>
      <c r="N181" s="1639"/>
      <c r="O181" s="1639"/>
      <c r="P181" s="1639"/>
      <c r="Q181" s="1639"/>
      <c r="R181" s="1640"/>
      <c r="AC181" s="357"/>
      <c r="AD181" s="357"/>
      <c r="AE181" s="357"/>
      <c r="AF181" s="358"/>
      <c r="AG181" s="358"/>
      <c r="AH181" s="358"/>
      <c r="AI181" s="352"/>
      <c r="AJ181" s="352"/>
      <c r="AK181" s="352"/>
      <c r="AL181" s="352"/>
      <c r="AM181" s="352"/>
      <c r="AN181" s="352"/>
    </row>
    <row r="182" spans="2:40" hidden="1" x14ac:dyDescent="0.2">
      <c r="B182" s="1638" t="e">
        <f t="shared" si="2"/>
        <v>#VALUE!</v>
      </c>
      <c r="C182" s="1639"/>
      <c r="D182" s="1639"/>
      <c r="E182" s="1639"/>
      <c r="F182" s="1639"/>
      <c r="G182" s="1639"/>
      <c r="H182" s="1639"/>
      <c r="I182" s="1639"/>
      <c r="J182" s="1639"/>
      <c r="K182" s="1639"/>
      <c r="L182" s="1639"/>
      <c r="M182" s="1639"/>
      <c r="N182" s="1639"/>
      <c r="O182" s="1639"/>
      <c r="P182" s="1639"/>
      <c r="Q182" s="1639"/>
      <c r="R182" s="1640"/>
      <c r="AC182" s="357"/>
      <c r="AD182" s="357"/>
      <c r="AE182" s="357"/>
      <c r="AF182" s="358"/>
      <c r="AG182" s="358"/>
      <c r="AH182" s="358"/>
      <c r="AI182" s="352"/>
      <c r="AJ182" s="352"/>
      <c r="AK182" s="352"/>
      <c r="AL182" s="352"/>
      <c r="AM182" s="352"/>
      <c r="AN182" s="352"/>
    </row>
    <row r="183" spans="2:40" hidden="1" x14ac:dyDescent="0.2">
      <c r="B183" s="1638" t="e">
        <f t="shared" si="2"/>
        <v>#VALUE!</v>
      </c>
      <c r="C183" s="1639"/>
      <c r="D183" s="1639"/>
      <c r="E183" s="1639"/>
      <c r="F183" s="1639"/>
      <c r="G183" s="1639"/>
      <c r="H183" s="1639"/>
      <c r="I183" s="1639"/>
      <c r="J183" s="1639"/>
      <c r="K183" s="1639"/>
      <c r="L183" s="1639"/>
      <c r="M183" s="1639"/>
      <c r="N183" s="1639"/>
      <c r="O183" s="1639"/>
      <c r="P183" s="1639"/>
      <c r="Q183" s="1639"/>
      <c r="R183" s="1640"/>
      <c r="AC183" s="357"/>
      <c r="AD183" s="357"/>
      <c r="AE183" s="357"/>
      <c r="AF183" s="358"/>
      <c r="AG183" s="358"/>
      <c r="AH183" s="358"/>
      <c r="AI183" s="352"/>
      <c r="AJ183" s="352"/>
      <c r="AK183" s="352"/>
      <c r="AL183" s="352"/>
      <c r="AM183" s="352"/>
      <c r="AN183" s="352"/>
    </row>
    <row r="184" spans="2:40" hidden="1" x14ac:dyDescent="0.2">
      <c r="B184" s="1638"/>
      <c r="C184" s="1639"/>
      <c r="D184" s="1639"/>
      <c r="E184" s="1639"/>
      <c r="F184" s="1639"/>
      <c r="G184" s="1639"/>
      <c r="H184" s="1639"/>
      <c r="I184" s="1639"/>
      <c r="J184" s="1639"/>
      <c r="K184" s="1639"/>
      <c r="L184" s="1639"/>
      <c r="M184" s="1639"/>
      <c r="N184" s="1639"/>
      <c r="O184" s="1639"/>
      <c r="P184" s="1639"/>
      <c r="Q184" s="1639"/>
      <c r="R184" s="1640"/>
      <c r="AC184" s="357"/>
      <c r="AD184" s="357"/>
      <c r="AE184" s="357"/>
      <c r="AF184" s="358"/>
      <c r="AG184" s="358"/>
      <c r="AH184" s="358"/>
      <c r="AI184" s="352"/>
      <c r="AJ184" s="352"/>
      <c r="AK184" s="352"/>
      <c r="AL184" s="352"/>
      <c r="AM184" s="352"/>
      <c r="AN184" s="352"/>
    </row>
    <row r="185" spans="2:40" hidden="1" x14ac:dyDescent="0.2">
      <c r="B185" s="1638"/>
      <c r="C185" s="1639"/>
      <c r="D185" s="1639"/>
      <c r="E185" s="1639"/>
      <c r="F185" s="1639"/>
      <c r="G185" s="1639"/>
      <c r="H185" s="1639"/>
      <c r="I185" s="1639"/>
      <c r="J185" s="1639"/>
      <c r="K185" s="1639"/>
      <c r="L185" s="1639"/>
      <c r="M185" s="1639"/>
      <c r="N185" s="1639"/>
      <c r="O185" s="1639"/>
      <c r="P185" s="1639"/>
      <c r="Q185" s="1639"/>
      <c r="R185" s="1640"/>
      <c r="AC185" s="357"/>
      <c r="AD185" s="357"/>
      <c r="AE185" s="357"/>
      <c r="AF185" s="358"/>
      <c r="AG185" s="358"/>
      <c r="AH185" s="358"/>
      <c r="AI185" s="352"/>
      <c r="AJ185" s="352"/>
      <c r="AK185" s="352"/>
      <c r="AL185" s="352"/>
      <c r="AM185" s="352"/>
      <c r="AN185" s="352"/>
    </row>
    <row r="186" spans="2:40" hidden="1" x14ac:dyDescent="0.2">
      <c r="B186" s="1638"/>
      <c r="C186" s="1639"/>
      <c r="D186" s="1639"/>
      <c r="E186" s="1639"/>
      <c r="F186" s="1639"/>
      <c r="G186" s="1639"/>
      <c r="H186" s="1639"/>
      <c r="I186" s="1639"/>
      <c r="J186" s="1639"/>
      <c r="K186" s="1639"/>
      <c r="L186" s="1639"/>
      <c r="M186" s="1639"/>
      <c r="N186" s="1639"/>
      <c r="O186" s="1639"/>
      <c r="P186" s="1639"/>
      <c r="Q186" s="1639"/>
      <c r="R186" s="1640"/>
      <c r="AC186" s="357"/>
      <c r="AD186" s="357"/>
      <c r="AE186" s="357"/>
      <c r="AF186" s="358"/>
      <c r="AG186" s="358"/>
      <c r="AH186" s="358"/>
      <c r="AI186" s="352"/>
      <c r="AJ186" s="352"/>
      <c r="AK186" s="352"/>
      <c r="AL186" s="352"/>
      <c r="AM186" s="352"/>
      <c r="AN186" s="352"/>
    </row>
    <row r="187" spans="2:40" hidden="1" x14ac:dyDescent="0.2">
      <c r="B187" s="1638"/>
      <c r="C187" s="1639"/>
      <c r="D187" s="1639"/>
      <c r="E187" s="1639"/>
      <c r="F187" s="1639"/>
      <c r="G187" s="1639"/>
      <c r="H187" s="1639"/>
      <c r="I187" s="1639"/>
      <c r="J187" s="1639"/>
      <c r="K187" s="1639"/>
      <c r="L187" s="1639"/>
      <c r="M187" s="1639"/>
      <c r="N187" s="1639"/>
      <c r="O187" s="1639"/>
      <c r="P187" s="1639"/>
      <c r="Q187" s="1639"/>
      <c r="R187" s="1640"/>
      <c r="AC187" s="357"/>
      <c r="AD187" s="357"/>
      <c r="AE187" s="357"/>
      <c r="AF187" s="358"/>
      <c r="AG187" s="358"/>
      <c r="AH187" s="358"/>
      <c r="AI187" s="352"/>
      <c r="AJ187" s="352"/>
      <c r="AK187" s="352"/>
      <c r="AL187" s="352"/>
      <c r="AM187" s="352"/>
      <c r="AN187" s="352"/>
    </row>
    <row r="188" spans="2:40" hidden="1" x14ac:dyDescent="0.2">
      <c r="B188" s="1638"/>
      <c r="C188" s="1639"/>
      <c r="D188" s="1639"/>
      <c r="E188" s="1639"/>
      <c r="F188" s="1639"/>
      <c r="G188" s="1639"/>
      <c r="H188" s="1639"/>
      <c r="I188" s="1639"/>
      <c r="J188" s="1639"/>
      <c r="K188" s="1639"/>
      <c r="L188" s="1639"/>
      <c r="M188" s="1639"/>
      <c r="N188" s="1639"/>
      <c r="O188" s="1639"/>
      <c r="P188" s="1639"/>
      <c r="Q188" s="1639"/>
      <c r="R188" s="1640"/>
      <c r="AC188" s="357"/>
      <c r="AD188" s="357"/>
      <c r="AE188" s="357"/>
      <c r="AF188" s="358"/>
      <c r="AG188" s="358"/>
      <c r="AH188" s="358"/>
      <c r="AI188" s="352"/>
      <c r="AJ188" s="352"/>
      <c r="AK188" s="352"/>
      <c r="AL188" s="352"/>
      <c r="AM188" s="352"/>
      <c r="AN188" s="352"/>
    </row>
    <row r="189" spans="2:40" hidden="1" x14ac:dyDescent="0.2">
      <c r="B189" s="1638"/>
      <c r="C189" s="1639"/>
      <c r="D189" s="1639"/>
      <c r="E189" s="1639"/>
      <c r="F189" s="1639"/>
      <c r="G189" s="1639"/>
      <c r="H189" s="1639"/>
      <c r="I189" s="1639"/>
      <c r="J189" s="1639"/>
      <c r="K189" s="1639"/>
      <c r="L189" s="1639"/>
      <c r="M189" s="1639"/>
      <c r="N189" s="1639"/>
      <c r="O189" s="1639"/>
      <c r="P189" s="1639"/>
      <c r="Q189" s="1639"/>
      <c r="R189" s="1640"/>
      <c r="AC189" s="357"/>
      <c r="AD189" s="357"/>
      <c r="AE189" s="357"/>
      <c r="AF189" s="358"/>
      <c r="AG189" s="358"/>
      <c r="AH189" s="358"/>
      <c r="AI189" s="352"/>
      <c r="AJ189" s="352"/>
      <c r="AK189" s="352"/>
      <c r="AL189" s="352"/>
      <c r="AM189" s="352"/>
      <c r="AN189" s="352"/>
    </row>
    <row r="190" spans="2:40" hidden="1" x14ac:dyDescent="0.2">
      <c r="B190" s="1638"/>
      <c r="C190" s="1639"/>
      <c r="D190" s="1639"/>
      <c r="E190" s="1639"/>
      <c r="F190" s="1639"/>
      <c r="G190" s="1639"/>
      <c r="H190" s="1639"/>
      <c r="I190" s="1639"/>
      <c r="J190" s="1639"/>
      <c r="K190" s="1639"/>
      <c r="L190" s="1639"/>
      <c r="M190" s="1639"/>
      <c r="N190" s="1639"/>
      <c r="O190" s="1639"/>
      <c r="P190" s="1639"/>
      <c r="Q190" s="1639"/>
      <c r="R190" s="1640"/>
      <c r="AC190" s="357"/>
      <c r="AD190" s="357"/>
      <c r="AE190" s="357"/>
      <c r="AF190" s="358"/>
      <c r="AG190" s="358"/>
      <c r="AH190" s="358"/>
      <c r="AI190" s="352"/>
      <c r="AJ190" s="352"/>
      <c r="AK190" s="352"/>
      <c r="AL190" s="352"/>
      <c r="AM190" s="352"/>
      <c r="AN190" s="352"/>
    </row>
    <row r="191" spans="2:40" hidden="1" x14ac:dyDescent="0.2">
      <c r="B191" s="1638"/>
      <c r="C191" s="1639"/>
      <c r="D191" s="1639"/>
      <c r="E191" s="1639"/>
      <c r="F191" s="1639"/>
      <c r="G191" s="1639"/>
      <c r="H191" s="1639"/>
      <c r="I191" s="1639"/>
      <c r="J191" s="1639"/>
      <c r="K191" s="1639"/>
      <c r="L191" s="1639"/>
      <c r="M191" s="1639"/>
      <c r="N191" s="1639"/>
      <c r="O191" s="1639"/>
      <c r="P191" s="1639"/>
      <c r="Q191" s="1639"/>
      <c r="R191" s="1640"/>
      <c r="AC191" s="357"/>
      <c r="AD191" s="357"/>
      <c r="AE191" s="357"/>
      <c r="AF191" s="358"/>
      <c r="AG191" s="358"/>
      <c r="AH191" s="358"/>
      <c r="AI191" s="352"/>
      <c r="AJ191" s="352"/>
      <c r="AK191" s="352"/>
      <c r="AL191" s="352"/>
      <c r="AM191" s="352"/>
      <c r="AN191" s="352"/>
    </row>
    <row r="192" spans="2:40" hidden="1" x14ac:dyDescent="0.2">
      <c r="B192" s="1638"/>
      <c r="C192" s="1639"/>
      <c r="D192" s="1639"/>
      <c r="E192" s="1639"/>
      <c r="F192" s="1639"/>
      <c r="G192" s="1639"/>
      <c r="H192" s="1639"/>
      <c r="I192" s="1639"/>
      <c r="J192" s="1639"/>
      <c r="K192" s="1639"/>
      <c r="L192" s="1639"/>
      <c r="M192" s="1639"/>
      <c r="N192" s="1639"/>
      <c r="O192" s="1639"/>
      <c r="P192" s="1639"/>
      <c r="Q192" s="1639"/>
      <c r="R192" s="1640"/>
      <c r="AC192" s="357"/>
      <c r="AD192" s="357"/>
      <c r="AE192" s="357"/>
      <c r="AF192" s="358"/>
      <c r="AG192" s="358"/>
      <c r="AH192" s="358"/>
      <c r="AI192" s="352"/>
      <c r="AJ192" s="352"/>
      <c r="AK192" s="352"/>
      <c r="AL192" s="352"/>
      <c r="AM192" s="352"/>
      <c r="AN192" s="352"/>
    </row>
    <row r="193" spans="2:40" hidden="1" x14ac:dyDescent="0.2">
      <c r="B193" s="1638"/>
      <c r="C193" s="1639"/>
      <c r="D193" s="1639"/>
      <c r="E193" s="1639"/>
      <c r="F193" s="1639"/>
      <c r="G193" s="1639"/>
      <c r="H193" s="1639"/>
      <c r="I193" s="1639"/>
      <c r="J193" s="1639"/>
      <c r="K193" s="1639"/>
      <c r="L193" s="1639"/>
      <c r="M193" s="1639"/>
      <c r="N193" s="1639"/>
      <c r="O193" s="1639"/>
      <c r="P193" s="1639"/>
      <c r="Q193" s="1639"/>
      <c r="R193" s="1640"/>
      <c r="AC193" s="357"/>
      <c r="AD193" s="357"/>
      <c r="AE193" s="357"/>
      <c r="AF193" s="358"/>
      <c r="AG193" s="358"/>
      <c r="AH193" s="358"/>
      <c r="AI193" s="352"/>
      <c r="AJ193" s="352"/>
      <c r="AK193" s="352"/>
      <c r="AL193" s="352"/>
      <c r="AM193" s="352"/>
      <c r="AN193" s="352"/>
    </row>
    <row r="194" spans="2:40" hidden="1" x14ac:dyDescent="0.2">
      <c r="B194" s="1638"/>
      <c r="C194" s="1639"/>
      <c r="D194" s="1639"/>
      <c r="E194" s="1639"/>
      <c r="F194" s="1639"/>
      <c r="G194" s="1639"/>
      <c r="H194" s="1639"/>
      <c r="I194" s="1639"/>
      <c r="J194" s="1639"/>
      <c r="K194" s="1639"/>
      <c r="L194" s="1639"/>
      <c r="M194" s="1639"/>
      <c r="N194" s="1639"/>
      <c r="O194" s="1639"/>
      <c r="P194" s="1639"/>
      <c r="Q194" s="1639"/>
      <c r="R194" s="1640"/>
      <c r="AC194" s="357"/>
      <c r="AD194" s="357"/>
      <c r="AE194" s="357"/>
      <c r="AF194" s="358"/>
      <c r="AG194" s="358"/>
      <c r="AH194" s="358"/>
      <c r="AI194" s="352"/>
      <c r="AJ194" s="352"/>
      <c r="AK194" s="352"/>
      <c r="AL194" s="352"/>
      <c r="AM194" s="352"/>
      <c r="AN194" s="352"/>
    </row>
    <row r="195" spans="2:40" hidden="1" x14ac:dyDescent="0.2">
      <c r="B195" s="1638"/>
      <c r="C195" s="1639"/>
      <c r="D195" s="1639"/>
      <c r="E195" s="1639"/>
      <c r="F195" s="1639"/>
      <c r="G195" s="1639"/>
      <c r="H195" s="1639"/>
      <c r="I195" s="1639"/>
      <c r="J195" s="1639"/>
      <c r="K195" s="1639"/>
      <c r="L195" s="1639"/>
      <c r="M195" s="1639"/>
      <c r="N195" s="1639"/>
      <c r="O195" s="1639"/>
      <c r="P195" s="1639"/>
      <c r="Q195" s="1639"/>
      <c r="R195" s="1640"/>
      <c r="AC195" s="357"/>
      <c r="AD195" s="357"/>
      <c r="AE195" s="357"/>
      <c r="AF195" s="358"/>
      <c r="AG195" s="358"/>
      <c r="AH195" s="358"/>
      <c r="AI195" s="352"/>
      <c r="AJ195" s="352"/>
      <c r="AK195" s="352"/>
      <c r="AL195" s="352"/>
      <c r="AM195" s="352"/>
      <c r="AN195" s="352"/>
    </row>
    <row r="196" spans="2:40" hidden="1" x14ac:dyDescent="0.2">
      <c r="B196" s="1638"/>
      <c r="C196" s="1639"/>
      <c r="D196" s="1639"/>
      <c r="E196" s="1639"/>
      <c r="F196" s="1639"/>
      <c r="G196" s="1639"/>
      <c r="H196" s="1639"/>
      <c r="I196" s="1639"/>
      <c r="J196" s="1639"/>
      <c r="K196" s="1639"/>
      <c r="L196" s="1639"/>
      <c r="M196" s="1639"/>
      <c r="N196" s="1639"/>
      <c r="O196" s="1639"/>
      <c r="P196" s="1639"/>
      <c r="Q196" s="1639"/>
      <c r="R196" s="1640"/>
      <c r="AC196" s="357"/>
      <c r="AD196" s="357"/>
      <c r="AE196" s="357"/>
      <c r="AF196" s="358"/>
      <c r="AG196" s="358"/>
      <c r="AH196" s="358"/>
      <c r="AI196" s="352"/>
      <c r="AJ196" s="352"/>
      <c r="AK196" s="352"/>
      <c r="AL196" s="352"/>
      <c r="AM196" s="352"/>
      <c r="AN196" s="352"/>
    </row>
    <row r="197" spans="2:40" hidden="1" x14ac:dyDescent="0.2">
      <c r="B197" s="1638"/>
      <c r="C197" s="1639"/>
      <c r="D197" s="1639"/>
      <c r="E197" s="1639"/>
      <c r="F197" s="1639"/>
      <c r="G197" s="1639"/>
      <c r="H197" s="1639"/>
      <c r="I197" s="1639"/>
      <c r="J197" s="1639"/>
      <c r="K197" s="1639"/>
      <c r="L197" s="1639"/>
      <c r="M197" s="1639"/>
      <c r="N197" s="1639"/>
      <c r="O197" s="1639"/>
      <c r="P197" s="1639"/>
      <c r="Q197" s="1639"/>
      <c r="R197" s="1640"/>
      <c r="AC197" s="357"/>
      <c r="AD197" s="357"/>
      <c r="AE197" s="357"/>
      <c r="AF197" s="358"/>
      <c r="AG197" s="358"/>
      <c r="AH197" s="358"/>
      <c r="AI197" s="352"/>
      <c r="AJ197" s="352"/>
      <c r="AK197" s="352"/>
      <c r="AL197" s="352"/>
      <c r="AM197" s="352"/>
      <c r="AN197" s="352"/>
    </row>
    <row r="198" spans="2:40" hidden="1" x14ac:dyDescent="0.2">
      <c r="B198" s="1638"/>
      <c r="C198" s="1639"/>
      <c r="D198" s="1639"/>
      <c r="E198" s="1639"/>
      <c r="F198" s="1639"/>
      <c r="G198" s="1639"/>
      <c r="H198" s="1639"/>
      <c r="I198" s="1639"/>
      <c r="J198" s="1639"/>
      <c r="K198" s="1639"/>
      <c r="L198" s="1639"/>
      <c r="M198" s="1639"/>
      <c r="N198" s="1639"/>
      <c r="O198" s="1639"/>
      <c r="P198" s="1639"/>
      <c r="Q198" s="1639"/>
      <c r="R198" s="1640"/>
      <c r="AC198" s="357"/>
      <c r="AD198" s="357"/>
      <c r="AE198" s="357"/>
      <c r="AF198" s="358"/>
      <c r="AG198" s="358"/>
      <c r="AH198" s="358"/>
      <c r="AI198" s="352"/>
      <c r="AJ198" s="352"/>
      <c r="AK198" s="352"/>
      <c r="AL198" s="352"/>
      <c r="AM198" s="352"/>
      <c r="AN198" s="352"/>
    </row>
    <row r="199" spans="2:40" hidden="1" x14ac:dyDescent="0.2">
      <c r="B199" s="1638"/>
      <c r="C199" s="1639"/>
      <c r="D199" s="1639"/>
      <c r="E199" s="1639"/>
      <c r="F199" s="1639"/>
      <c r="G199" s="1639"/>
      <c r="H199" s="1639"/>
      <c r="I199" s="1639"/>
      <c r="J199" s="1639"/>
      <c r="K199" s="1639"/>
      <c r="L199" s="1639"/>
      <c r="M199" s="1639"/>
      <c r="N199" s="1639"/>
      <c r="O199" s="1639"/>
      <c r="P199" s="1639"/>
      <c r="Q199" s="1639"/>
      <c r="R199" s="1640"/>
      <c r="AC199" s="357"/>
      <c r="AD199" s="357"/>
      <c r="AE199" s="357"/>
      <c r="AF199" s="358"/>
      <c r="AG199" s="358"/>
      <c r="AH199" s="358"/>
      <c r="AI199" s="352"/>
      <c r="AJ199" s="352"/>
      <c r="AK199" s="352"/>
      <c r="AL199" s="352"/>
      <c r="AM199" s="352"/>
      <c r="AN199" s="352"/>
    </row>
    <row r="200" spans="2:40" hidden="1" x14ac:dyDescent="0.2">
      <c r="B200" s="1638"/>
      <c r="C200" s="1639"/>
      <c r="D200" s="1639"/>
      <c r="E200" s="1639"/>
      <c r="F200" s="1639"/>
      <c r="G200" s="1639"/>
      <c r="H200" s="1639"/>
      <c r="I200" s="1639"/>
      <c r="J200" s="1639"/>
      <c r="K200" s="1639"/>
      <c r="L200" s="1639"/>
      <c r="M200" s="1639"/>
      <c r="N200" s="1639"/>
      <c r="O200" s="1639"/>
      <c r="P200" s="1639"/>
      <c r="Q200" s="1639"/>
      <c r="R200" s="1640"/>
      <c r="AC200" s="357"/>
      <c r="AD200" s="357"/>
      <c r="AE200" s="357"/>
      <c r="AF200" s="358"/>
      <c r="AG200" s="358"/>
      <c r="AH200" s="358"/>
      <c r="AI200" s="352"/>
      <c r="AJ200" s="352"/>
      <c r="AK200" s="352"/>
      <c r="AL200" s="352"/>
      <c r="AM200" s="352"/>
      <c r="AN200" s="352"/>
    </row>
    <row r="201" spans="2:40" hidden="1" x14ac:dyDescent="0.2">
      <c r="B201" s="1638"/>
      <c r="C201" s="1639"/>
      <c r="D201" s="1639"/>
      <c r="E201" s="1639"/>
      <c r="F201" s="1639"/>
      <c r="G201" s="1639"/>
      <c r="H201" s="1639"/>
      <c r="I201" s="1639"/>
      <c r="J201" s="1639"/>
      <c r="K201" s="1639"/>
      <c r="L201" s="1639"/>
      <c r="M201" s="1639"/>
      <c r="N201" s="1639"/>
      <c r="O201" s="1639"/>
      <c r="P201" s="1639"/>
      <c r="Q201" s="1639"/>
      <c r="R201" s="1640"/>
      <c r="AC201" s="357"/>
      <c r="AD201" s="357"/>
      <c r="AE201" s="357"/>
      <c r="AF201" s="358"/>
      <c r="AG201" s="358"/>
      <c r="AH201" s="358"/>
      <c r="AI201" s="352"/>
      <c r="AJ201" s="352"/>
      <c r="AK201" s="352"/>
      <c r="AL201" s="352"/>
      <c r="AM201" s="352"/>
      <c r="AN201" s="352"/>
    </row>
    <row r="202" spans="2:40" hidden="1" x14ac:dyDescent="0.2">
      <c r="B202" s="1638"/>
      <c r="C202" s="1639"/>
      <c r="D202" s="1639"/>
      <c r="E202" s="1639"/>
      <c r="F202" s="1639"/>
      <c r="G202" s="1639"/>
      <c r="H202" s="1639"/>
      <c r="I202" s="1639"/>
      <c r="J202" s="1639"/>
      <c r="K202" s="1639"/>
      <c r="L202" s="1639"/>
      <c r="M202" s="1639"/>
      <c r="N202" s="1639"/>
      <c r="O202" s="1639"/>
      <c r="P202" s="1639"/>
      <c r="Q202" s="1639"/>
      <c r="R202" s="1640"/>
      <c r="AC202" s="357"/>
      <c r="AD202" s="357"/>
      <c r="AE202" s="357"/>
      <c r="AF202" s="358"/>
      <c r="AG202" s="358"/>
      <c r="AH202" s="358"/>
      <c r="AI202" s="352"/>
      <c r="AJ202" s="352"/>
      <c r="AK202" s="352"/>
      <c r="AL202" s="352"/>
      <c r="AM202" s="352"/>
      <c r="AN202" s="352"/>
    </row>
    <row r="203" spans="2:40" hidden="1" x14ac:dyDescent="0.2">
      <c r="B203" s="1638"/>
      <c r="C203" s="1639"/>
      <c r="D203" s="1639"/>
      <c r="E203" s="1639"/>
      <c r="F203" s="1639"/>
      <c r="G203" s="1639"/>
      <c r="H203" s="1639"/>
      <c r="I203" s="1639"/>
      <c r="J203" s="1639"/>
      <c r="K203" s="1639"/>
      <c r="L203" s="1639"/>
      <c r="M203" s="1639"/>
      <c r="N203" s="1639"/>
      <c r="O203" s="1639"/>
      <c r="P203" s="1639"/>
      <c r="Q203" s="1639"/>
      <c r="R203" s="1640"/>
      <c r="AC203" s="357"/>
      <c r="AD203" s="357"/>
      <c r="AE203" s="357"/>
      <c r="AF203" s="358"/>
      <c r="AG203" s="358"/>
      <c r="AH203" s="358"/>
      <c r="AI203" s="352"/>
      <c r="AJ203" s="352"/>
      <c r="AK203" s="352"/>
      <c r="AL203" s="352"/>
      <c r="AM203" s="352"/>
      <c r="AN203" s="352"/>
    </row>
    <row r="204" spans="2:40" hidden="1" x14ac:dyDescent="0.2">
      <c r="B204" s="1638"/>
      <c r="C204" s="1639"/>
      <c r="D204" s="1639"/>
      <c r="E204" s="1639"/>
      <c r="F204" s="1639"/>
      <c r="G204" s="1639"/>
      <c r="H204" s="1639"/>
      <c r="I204" s="1639"/>
      <c r="J204" s="1639"/>
      <c r="K204" s="1639"/>
      <c r="L204" s="1639"/>
      <c r="M204" s="1639"/>
      <c r="N204" s="1639"/>
      <c r="O204" s="1639"/>
      <c r="P204" s="1639"/>
      <c r="Q204" s="1639"/>
      <c r="R204" s="1640"/>
      <c r="AC204" s="357"/>
      <c r="AD204" s="357"/>
      <c r="AE204" s="357"/>
      <c r="AF204" s="358"/>
      <c r="AG204" s="358"/>
      <c r="AH204" s="358"/>
      <c r="AI204" s="352"/>
      <c r="AJ204" s="352"/>
      <c r="AK204" s="352"/>
      <c r="AL204" s="352"/>
      <c r="AM204" s="352"/>
      <c r="AN204" s="352"/>
    </row>
    <row r="205" spans="2:40" hidden="1" x14ac:dyDescent="0.2">
      <c r="B205" s="1638"/>
      <c r="C205" s="1639"/>
      <c r="D205" s="1639"/>
      <c r="E205" s="1639"/>
      <c r="F205" s="1639"/>
      <c r="G205" s="1639"/>
      <c r="H205" s="1639"/>
      <c r="I205" s="1639"/>
      <c r="J205" s="1639"/>
      <c r="K205" s="1639"/>
      <c r="L205" s="1639"/>
      <c r="M205" s="1639"/>
      <c r="N205" s="1639"/>
      <c r="O205" s="1639"/>
      <c r="P205" s="1639"/>
      <c r="Q205" s="1639"/>
      <c r="R205" s="1640"/>
      <c r="AC205" s="357"/>
      <c r="AD205" s="357"/>
      <c r="AE205" s="357"/>
      <c r="AF205" s="358"/>
      <c r="AG205" s="358"/>
      <c r="AH205" s="358"/>
      <c r="AI205" s="352"/>
      <c r="AJ205" s="352"/>
      <c r="AK205" s="352"/>
      <c r="AL205" s="352"/>
      <c r="AM205" s="352"/>
      <c r="AN205" s="352"/>
    </row>
    <row r="206" spans="2:40" hidden="1" x14ac:dyDescent="0.2">
      <c r="B206" s="1638"/>
      <c r="C206" s="1639"/>
      <c r="D206" s="1639"/>
      <c r="E206" s="1639"/>
      <c r="F206" s="1639"/>
      <c r="G206" s="1639"/>
      <c r="H206" s="1639"/>
      <c r="I206" s="1639"/>
      <c r="J206" s="1639"/>
      <c r="K206" s="1639"/>
      <c r="L206" s="1639"/>
      <c r="M206" s="1639"/>
      <c r="N206" s="1639"/>
      <c r="O206" s="1639"/>
      <c r="P206" s="1639"/>
      <c r="Q206" s="1639"/>
      <c r="R206" s="1640"/>
      <c r="AC206" s="357"/>
      <c r="AD206" s="357"/>
      <c r="AE206" s="357"/>
      <c r="AF206" s="358"/>
      <c r="AG206" s="358"/>
      <c r="AH206" s="358"/>
      <c r="AI206" s="352"/>
      <c r="AJ206" s="352"/>
      <c r="AK206" s="352"/>
      <c r="AL206" s="352"/>
      <c r="AM206" s="352"/>
      <c r="AN206" s="352"/>
    </row>
    <row r="207" spans="2:40" hidden="1" x14ac:dyDescent="0.2">
      <c r="B207" s="1638"/>
      <c r="C207" s="1639"/>
      <c r="D207" s="1639"/>
      <c r="E207" s="1639"/>
      <c r="F207" s="1639"/>
      <c r="G207" s="1639"/>
      <c r="H207" s="1639"/>
      <c r="I207" s="1639"/>
      <c r="J207" s="1639"/>
      <c r="K207" s="1639"/>
      <c r="L207" s="1639"/>
      <c r="M207" s="1639"/>
      <c r="N207" s="1639"/>
      <c r="O207" s="1639"/>
      <c r="P207" s="1639"/>
      <c r="Q207" s="1639"/>
      <c r="R207" s="1640"/>
      <c r="AC207" s="357"/>
      <c r="AD207" s="357"/>
      <c r="AE207" s="357"/>
      <c r="AF207" s="358"/>
      <c r="AG207" s="358"/>
      <c r="AH207" s="358"/>
      <c r="AI207" s="352"/>
      <c r="AJ207" s="352"/>
      <c r="AK207" s="352"/>
      <c r="AL207" s="352"/>
      <c r="AM207" s="352"/>
      <c r="AN207" s="352"/>
    </row>
    <row r="208" spans="2:40" hidden="1" x14ac:dyDescent="0.2">
      <c r="B208" s="1638"/>
      <c r="C208" s="1639"/>
      <c r="D208" s="1639"/>
      <c r="E208" s="1639"/>
      <c r="F208" s="1639"/>
      <c r="G208" s="1639"/>
      <c r="H208" s="1639"/>
      <c r="I208" s="1639"/>
      <c r="J208" s="1639"/>
      <c r="K208" s="1639"/>
      <c r="L208" s="1639"/>
      <c r="M208" s="1639"/>
      <c r="N208" s="1639"/>
      <c r="O208" s="1639"/>
      <c r="P208" s="1639"/>
      <c r="Q208" s="1639"/>
      <c r="R208" s="1640"/>
      <c r="AC208" s="357"/>
      <c r="AD208" s="357"/>
      <c r="AE208" s="357"/>
      <c r="AF208" s="358"/>
      <c r="AG208" s="358"/>
      <c r="AH208" s="358"/>
      <c r="AI208" s="352"/>
      <c r="AJ208" s="352"/>
      <c r="AK208" s="352"/>
      <c r="AL208" s="352"/>
      <c r="AM208" s="352"/>
      <c r="AN208" s="352"/>
    </row>
    <row r="209" spans="2:40" hidden="1" x14ac:dyDescent="0.2">
      <c r="B209" s="1638"/>
      <c r="C209" s="1639"/>
      <c r="D209" s="1639"/>
      <c r="E209" s="1639"/>
      <c r="F209" s="1639"/>
      <c r="G209" s="1639"/>
      <c r="H209" s="1639"/>
      <c r="I209" s="1639"/>
      <c r="J209" s="1639"/>
      <c r="K209" s="1639"/>
      <c r="L209" s="1639"/>
      <c r="M209" s="1639"/>
      <c r="N209" s="1639"/>
      <c r="O209" s="1639"/>
      <c r="P209" s="1639"/>
      <c r="Q209" s="1639"/>
      <c r="R209" s="1640"/>
      <c r="AC209" s="357"/>
      <c r="AD209" s="357"/>
      <c r="AE209" s="357"/>
      <c r="AF209" s="358"/>
      <c r="AG209" s="358"/>
      <c r="AH209" s="358"/>
      <c r="AI209" s="352"/>
      <c r="AJ209" s="352"/>
      <c r="AK209" s="352"/>
      <c r="AL209" s="352"/>
      <c r="AM209" s="352"/>
      <c r="AN209" s="352"/>
    </row>
    <row r="210" spans="2:40" hidden="1" x14ac:dyDescent="0.2">
      <c r="B210" s="1638"/>
      <c r="C210" s="1639"/>
      <c r="D210" s="1639"/>
      <c r="E210" s="1639"/>
      <c r="F210" s="1639"/>
      <c r="G210" s="1639"/>
      <c r="H210" s="1639"/>
      <c r="I210" s="1639"/>
      <c r="J210" s="1639"/>
      <c r="K210" s="1639"/>
      <c r="L210" s="1639"/>
      <c r="M210" s="1639"/>
      <c r="N210" s="1639"/>
      <c r="O210" s="1639"/>
      <c r="P210" s="1639"/>
      <c r="Q210" s="1639"/>
      <c r="R210" s="1640"/>
      <c r="AC210" s="357"/>
      <c r="AD210" s="357"/>
      <c r="AE210" s="357"/>
      <c r="AF210" s="358"/>
      <c r="AG210" s="358"/>
      <c r="AH210" s="358"/>
      <c r="AI210" s="352"/>
      <c r="AJ210" s="352"/>
      <c r="AK210" s="352"/>
      <c r="AL210" s="352"/>
      <c r="AM210" s="352"/>
      <c r="AN210" s="352"/>
    </row>
    <row r="211" spans="2:40" hidden="1" x14ac:dyDescent="0.2">
      <c r="B211" s="1638"/>
      <c r="C211" s="1639"/>
      <c r="D211" s="1639"/>
      <c r="E211" s="1639"/>
      <c r="F211" s="1639"/>
      <c r="G211" s="1639"/>
      <c r="H211" s="1639"/>
      <c r="I211" s="1639"/>
      <c r="J211" s="1639"/>
      <c r="K211" s="1639"/>
      <c r="L211" s="1639"/>
      <c r="M211" s="1639"/>
      <c r="N211" s="1639"/>
      <c r="O211" s="1639"/>
      <c r="P211" s="1639"/>
      <c r="Q211" s="1639"/>
      <c r="R211" s="1640"/>
      <c r="AC211" s="357"/>
      <c r="AD211" s="357"/>
      <c r="AE211" s="357"/>
      <c r="AF211" s="358"/>
      <c r="AG211" s="358"/>
      <c r="AH211" s="358"/>
      <c r="AI211" s="352"/>
      <c r="AJ211" s="352"/>
      <c r="AK211" s="352"/>
      <c r="AL211" s="352"/>
      <c r="AM211" s="352"/>
      <c r="AN211" s="352"/>
    </row>
    <row r="212" spans="2:40" hidden="1" x14ac:dyDescent="0.2">
      <c r="B212" s="1638"/>
      <c r="C212" s="1639"/>
      <c r="D212" s="1639"/>
      <c r="E212" s="1639"/>
      <c r="F212" s="1639"/>
      <c r="G212" s="1639"/>
      <c r="H212" s="1639"/>
      <c r="I212" s="1639"/>
      <c r="J212" s="1639"/>
      <c r="K212" s="1639"/>
      <c r="L212" s="1639"/>
      <c r="M212" s="1639"/>
      <c r="N212" s="1639"/>
      <c r="O212" s="1639"/>
      <c r="P212" s="1639"/>
      <c r="Q212" s="1639"/>
      <c r="R212" s="1640"/>
      <c r="AC212" s="357"/>
      <c r="AD212" s="357"/>
      <c r="AE212" s="357"/>
      <c r="AF212" s="358"/>
      <c r="AG212" s="358"/>
      <c r="AH212" s="358"/>
      <c r="AI212" s="352"/>
      <c r="AJ212" s="352"/>
      <c r="AK212" s="352"/>
      <c r="AL212" s="352"/>
      <c r="AM212" s="352"/>
      <c r="AN212" s="352"/>
    </row>
    <row r="213" spans="2:40" hidden="1" x14ac:dyDescent="0.2">
      <c r="B213" s="1638"/>
      <c r="C213" s="1639"/>
      <c r="D213" s="1639"/>
      <c r="E213" s="1639"/>
      <c r="F213" s="1639"/>
      <c r="G213" s="1639"/>
      <c r="H213" s="1639"/>
      <c r="I213" s="1639"/>
      <c r="J213" s="1639"/>
      <c r="K213" s="1639"/>
      <c r="L213" s="1639"/>
      <c r="M213" s="1639"/>
      <c r="N213" s="1639"/>
      <c r="O213" s="1639"/>
      <c r="P213" s="1639"/>
      <c r="Q213" s="1639"/>
      <c r="R213" s="1640"/>
      <c r="AC213" s="357"/>
      <c r="AD213" s="357"/>
      <c r="AE213" s="357"/>
      <c r="AF213" s="358"/>
      <c r="AG213" s="358"/>
      <c r="AH213" s="358"/>
      <c r="AI213" s="352"/>
      <c r="AJ213" s="352"/>
      <c r="AK213" s="352"/>
      <c r="AL213" s="352"/>
      <c r="AM213" s="352"/>
      <c r="AN213" s="352"/>
    </row>
    <row r="214" spans="2:40" hidden="1" x14ac:dyDescent="0.2">
      <c r="B214" s="1638"/>
      <c r="C214" s="1639"/>
      <c r="D214" s="1639"/>
      <c r="E214" s="1639"/>
      <c r="F214" s="1639"/>
      <c r="G214" s="1639"/>
      <c r="H214" s="1639"/>
      <c r="I214" s="1639"/>
      <c r="J214" s="1639"/>
      <c r="K214" s="1639"/>
      <c r="L214" s="1639"/>
      <c r="M214" s="1639"/>
      <c r="N214" s="1639"/>
      <c r="O214" s="1639"/>
      <c r="P214" s="1639"/>
      <c r="Q214" s="1639"/>
      <c r="R214" s="1640"/>
      <c r="AC214" s="357"/>
      <c r="AD214" s="357"/>
      <c r="AE214" s="357"/>
      <c r="AF214" s="358"/>
      <c r="AG214" s="358"/>
      <c r="AH214" s="358"/>
      <c r="AI214" s="352"/>
      <c r="AJ214" s="352"/>
      <c r="AK214" s="352"/>
      <c r="AL214" s="352"/>
      <c r="AM214" s="352"/>
      <c r="AN214" s="352"/>
    </row>
    <row r="215" spans="2:40" hidden="1" x14ac:dyDescent="0.2">
      <c r="B215" s="1638"/>
      <c r="C215" s="1639"/>
      <c r="D215" s="1639"/>
      <c r="E215" s="1639"/>
      <c r="F215" s="1639"/>
      <c r="G215" s="1639"/>
      <c r="H215" s="1639"/>
      <c r="I215" s="1639"/>
      <c r="J215" s="1639"/>
      <c r="K215" s="1639"/>
      <c r="L215" s="1639"/>
      <c r="M215" s="1639"/>
      <c r="N215" s="1639"/>
      <c r="O215" s="1639"/>
      <c r="P215" s="1639"/>
      <c r="Q215" s="1639"/>
      <c r="R215" s="1640"/>
      <c r="AC215" s="357"/>
      <c r="AD215" s="357"/>
      <c r="AE215" s="357"/>
      <c r="AF215" s="358"/>
      <c r="AG215" s="358"/>
      <c r="AH215" s="358"/>
      <c r="AI215" s="352"/>
      <c r="AJ215" s="352"/>
      <c r="AK215" s="352"/>
      <c r="AL215" s="352"/>
      <c r="AM215" s="352"/>
      <c r="AN215" s="352"/>
    </row>
    <row r="216" spans="2:40" hidden="1" x14ac:dyDescent="0.2">
      <c r="B216" s="1638"/>
      <c r="C216" s="1639"/>
      <c r="D216" s="1639"/>
      <c r="E216" s="1639"/>
      <c r="F216" s="1639"/>
      <c r="G216" s="1639"/>
      <c r="H216" s="1639"/>
      <c r="I216" s="1639"/>
      <c r="J216" s="1639"/>
      <c r="K216" s="1639"/>
      <c r="L216" s="1639"/>
      <c r="M216" s="1639"/>
      <c r="N216" s="1639"/>
      <c r="O216" s="1639"/>
      <c r="P216" s="1639"/>
      <c r="Q216" s="1639"/>
      <c r="R216" s="1640"/>
      <c r="AC216" s="357"/>
      <c r="AD216" s="357"/>
      <c r="AE216" s="357"/>
      <c r="AF216" s="358"/>
      <c r="AG216" s="358"/>
      <c r="AH216" s="358"/>
      <c r="AI216" s="352"/>
      <c r="AJ216" s="352"/>
      <c r="AK216" s="352"/>
      <c r="AL216" s="352"/>
      <c r="AM216" s="352"/>
      <c r="AN216" s="352"/>
    </row>
    <row r="217" spans="2:40" hidden="1" x14ac:dyDescent="0.2">
      <c r="B217" s="1638"/>
      <c r="C217" s="1639"/>
      <c r="D217" s="1639"/>
      <c r="E217" s="1639"/>
      <c r="F217" s="1639"/>
      <c r="G217" s="1639"/>
      <c r="H217" s="1639"/>
      <c r="I217" s="1639"/>
      <c r="J217" s="1639"/>
      <c r="K217" s="1639"/>
      <c r="L217" s="1639"/>
      <c r="M217" s="1639"/>
      <c r="N217" s="1639"/>
      <c r="O217" s="1639"/>
      <c r="P217" s="1639"/>
      <c r="Q217" s="1639"/>
      <c r="R217" s="1640"/>
      <c r="AC217" s="357"/>
      <c r="AD217" s="357"/>
      <c r="AE217" s="357"/>
      <c r="AF217" s="358"/>
      <c r="AG217" s="358"/>
      <c r="AH217" s="358"/>
      <c r="AI217" s="352"/>
      <c r="AJ217" s="352"/>
      <c r="AK217" s="352"/>
      <c r="AL217" s="352"/>
      <c r="AM217" s="352"/>
      <c r="AN217" s="352"/>
    </row>
    <row r="218" spans="2:40" hidden="1" x14ac:dyDescent="0.2">
      <c r="B218" s="1638"/>
      <c r="C218" s="1639"/>
      <c r="D218" s="1639"/>
      <c r="E218" s="1639"/>
      <c r="F218" s="1639"/>
      <c r="G218" s="1639"/>
      <c r="H218" s="1639"/>
      <c r="I218" s="1639"/>
      <c r="J218" s="1639"/>
      <c r="K218" s="1639"/>
      <c r="L218" s="1639"/>
      <c r="M218" s="1639"/>
      <c r="N218" s="1639"/>
      <c r="O218" s="1639"/>
      <c r="P218" s="1639"/>
      <c r="Q218" s="1639"/>
      <c r="R218" s="1640"/>
      <c r="AC218" s="357"/>
      <c r="AD218" s="357"/>
      <c r="AE218" s="357"/>
      <c r="AF218" s="358"/>
      <c r="AG218" s="358"/>
      <c r="AH218" s="358"/>
      <c r="AI218" s="352"/>
      <c r="AJ218" s="352"/>
      <c r="AK218" s="352"/>
      <c r="AL218" s="352"/>
      <c r="AM218" s="352"/>
      <c r="AN218" s="352"/>
    </row>
    <row r="219" spans="2:40" hidden="1" x14ac:dyDescent="0.2">
      <c r="B219" s="1638"/>
      <c r="C219" s="1639"/>
      <c r="D219" s="1639"/>
      <c r="E219" s="1639"/>
      <c r="F219" s="1639"/>
      <c r="G219" s="1639"/>
      <c r="H219" s="1639"/>
      <c r="I219" s="1639"/>
      <c r="J219" s="1639"/>
      <c r="K219" s="1639"/>
      <c r="L219" s="1639"/>
      <c r="M219" s="1639"/>
      <c r="N219" s="1639"/>
      <c r="O219" s="1639"/>
      <c r="P219" s="1639"/>
      <c r="Q219" s="1639"/>
      <c r="R219" s="1640"/>
      <c r="AC219" s="357"/>
      <c r="AD219" s="357"/>
      <c r="AE219" s="357"/>
      <c r="AF219" s="358"/>
      <c r="AG219" s="358"/>
      <c r="AH219" s="358"/>
      <c r="AI219" s="352"/>
      <c r="AJ219" s="352"/>
      <c r="AK219" s="352"/>
      <c r="AL219" s="352"/>
      <c r="AM219" s="352"/>
      <c r="AN219" s="352"/>
    </row>
    <row r="220" spans="2:40" hidden="1" x14ac:dyDescent="0.2">
      <c r="B220" s="1638"/>
      <c r="C220" s="1639"/>
      <c r="D220" s="1639"/>
      <c r="E220" s="1639"/>
      <c r="F220" s="1639"/>
      <c r="G220" s="1639"/>
      <c r="H220" s="1639"/>
      <c r="I220" s="1639"/>
      <c r="J220" s="1639"/>
      <c r="K220" s="1639"/>
      <c r="L220" s="1639"/>
      <c r="M220" s="1639"/>
      <c r="N220" s="1639"/>
      <c r="O220" s="1639"/>
      <c r="P220" s="1639"/>
      <c r="Q220" s="1639"/>
      <c r="R220" s="1640"/>
      <c r="AC220" s="357"/>
      <c r="AD220" s="357"/>
      <c r="AE220" s="357"/>
      <c r="AF220" s="358"/>
      <c r="AG220" s="358"/>
      <c r="AH220" s="358"/>
      <c r="AI220" s="352"/>
      <c r="AJ220" s="352"/>
      <c r="AK220" s="352"/>
      <c r="AL220" s="352"/>
      <c r="AM220" s="352"/>
      <c r="AN220" s="352"/>
    </row>
    <row r="221" spans="2:40" x14ac:dyDescent="0.2">
      <c r="B221" s="1638"/>
      <c r="C221" s="1639"/>
      <c r="D221" s="1639"/>
      <c r="E221" s="1639"/>
      <c r="F221" s="1639"/>
      <c r="G221" s="1639"/>
      <c r="H221" s="1639"/>
      <c r="I221" s="1639"/>
      <c r="J221" s="1639"/>
      <c r="K221" s="1639"/>
      <c r="L221" s="1639"/>
      <c r="M221" s="1639"/>
      <c r="N221" s="1639"/>
      <c r="O221" s="1639"/>
      <c r="P221" s="1639"/>
      <c r="Q221" s="1639"/>
      <c r="R221" s="1640"/>
      <c r="AC221" s="357"/>
      <c r="AD221" s="357"/>
      <c r="AE221" s="357"/>
      <c r="AF221" s="358"/>
      <c r="AG221" s="358"/>
      <c r="AH221" s="358"/>
      <c r="AI221" s="352"/>
      <c r="AJ221" s="352"/>
      <c r="AK221" s="352"/>
      <c r="AL221" s="352"/>
      <c r="AM221" s="352"/>
      <c r="AN221" s="352"/>
    </row>
    <row r="222" spans="2:40" x14ac:dyDescent="0.2">
      <c r="B222" s="1638"/>
      <c r="C222" s="1639"/>
      <c r="D222" s="1639"/>
      <c r="E222" s="1639"/>
      <c r="F222" s="1639"/>
      <c r="G222" s="1639"/>
      <c r="H222" s="1639"/>
      <c r="I222" s="1639"/>
      <c r="J222" s="1639"/>
      <c r="K222" s="1639"/>
      <c r="L222" s="1639"/>
      <c r="M222" s="1639"/>
      <c r="N222" s="1639"/>
      <c r="O222" s="1639"/>
      <c r="P222" s="1639"/>
      <c r="Q222" s="1639"/>
      <c r="R222" s="1640"/>
      <c r="AC222" s="357"/>
      <c r="AD222" s="357"/>
      <c r="AE222" s="357"/>
      <c r="AF222" s="358"/>
      <c r="AG222" s="358"/>
      <c r="AH222" s="358"/>
      <c r="AI222" s="352"/>
      <c r="AJ222" s="352"/>
      <c r="AK222" s="352"/>
      <c r="AL222" s="352"/>
      <c r="AM222" s="352"/>
      <c r="AN222" s="352"/>
    </row>
    <row r="223" spans="2:40" ht="16.5" customHeight="1" x14ac:dyDescent="0.2">
      <c r="B223" s="1638"/>
      <c r="C223" s="1641"/>
      <c r="D223" s="1641"/>
      <c r="E223" s="1641"/>
      <c r="F223" s="1641"/>
      <c r="G223" s="1641"/>
      <c r="H223" s="1641"/>
      <c r="I223" s="1641"/>
      <c r="J223" s="1641"/>
      <c r="K223" s="1641"/>
      <c r="L223" s="1641"/>
      <c r="M223" s="1641"/>
      <c r="N223" s="1641"/>
      <c r="O223" s="1641"/>
      <c r="P223" s="1641"/>
      <c r="Q223" s="1641"/>
      <c r="R223" s="1642"/>
      <c r="AC223" s="357"/>
      <c r="AD223" s="357"/>
      <c r="AE223" s="357"/>
      <c r="AF223" s="358"/>
      <c r="AG223" s="358"/>
      <c r="AH223" s="358"/>
      <c r="AI223" s="352"/>
      <c r="AJ223" s="352"/>
      <c r="AK223" s="352"/>
      <c r="AL223" s="352"/>
      <c r="AM223" s="352"/>
      <c r="AN223" s="352"/>
    </row>
    <row r="224" spans="2:40" ht="12.75" customHeight="1" x14ac:dyDescent="0.2">
      <c r="B224" s="1638"/>
      <c r="C224" s="1641"/>
      <c r="D224" s="1641"/>
      <c r="E224" s="1641"/>
      <c r="F224" s="1641"/>
      <c r="G224" s="1641"/>
      <c r="H224" s="1641"/>
      <c r="I224" s="1641"/>
      <c r="J224" s="1641"/>
      <c r="K224" s="1641"/>
      <c r="L224" s="1641"/>
      <c r="M224" s="1641"/>
      <c r="N224" s="1641"/>
      <c r="O224" s="1641"/>
      <c r="P224" s="1641"/>
      <c r="Q224" s="1641"/>
      <c r="R224" s="1642"/>
      <c r="AC224" s="357"/>
      <c r="AD224" s="357"/>
      <c r="AE224" s="357"/>
      <c r="AF224" s="358"/>
      <c r="AG224" s="358"/>
      <c r="AH224" s="358"/>
      <c r="AI224" s="352"/>
      <c r="AJ224" s="352"/>
      <c r="AK224" s="352"/>
      <c r="AL224" s="352"/>
      <c r="AM224" s="352"/>
      <c r="AN224" s="352"/>
    </row>
    <row r="225" spans="2:40" ht="12.75" customHeight="1" thickBot="1" x14ac:dyDescent="0.25">
      <c r="B225" s="1645"/>
      <c r="C225" s="1643"/>
      <c r="D225" s="1643"/>
      <c r="E225" s="1643"/>
      <c r="F225" s="1643"/>
      <c r="G225" s="1643"/>
      <c r="H225" s="1643"/>
      <c r="I225" s="1643"/>
      <c r="J225" s="1643"/>
      <c r="K225" s="1643"/>
      <c r="L225" s="1643"/>
      <c r="M225" s="1643"/>
      <c r="N225" s="1643"/>
      <c r="O225" s="1643"/>
      <c r="P225" s="1643"/>
      <c r="Q225" s="1643"/>
      <c r="R225" s="1644"/>
      <c r="AC225" s="357"/>
      <c r="AD225" s="357"/>
      <c r="AE225" s="357"/>
      <c r="AF225" s="358"/>
      <c r="AG225" s="358"/>
      <c r="AH225" s="358"/>
      <c r="AI225" s="352"/>
      <c r="AJ225" s="352"/>
      <c r="AK225" s="352"/>
      <c r="AL225" s="352"/>
      <c r="AM225" s="352"/>
      <c r="AN225" s="352"/>
    </row>
    <row r="226" spans="2:40" x14ac:dyDescent="0.2">
      <c r="B226" s="382"/>
      <c r="C226" s="382"/>
      <c r="D226" s="382"/>
      <c r="E226" s="382"/>
      <c r="F226" s="382"/>
      <c r="G226" s="382"/>
      <c r="H226" s="382"/>
      <c r="I226" s="382"/>
      <c r="J226" s="382"/>
      <c r="K226" s="382"/>
      <c r="L226" s="382"/>
      <c r="M226" s="382"/>
      <c r="N226" s="382"/>
      <c r="O226" s="382"/>
      <c r="P226" s="382"/>
      <c r="Q226" s="382"/>
      <c r="R226" s="382"/>
      <c r="AC226" s="357"/>
      <c r="AD226" s="357"/>
      <c r="AE226" s="357"/>
      <c r="AF226" s="358"/>
      <c r="AG226" s="358"/>
      <c r="AH226" s="358"/>
      <c r="AI226" s="352"/>
      <c r="AJ226" s="352"/>
      <c r="AK226" s="352"/>
      <c r="AL226" s="352"/>
      <c r="AM226" s="352"/>
      <c r="AN226" s="352"/>
    </row>
    <row r="227" spans="2:40" x14ac:dyDescent="0.2">
      <c r="B227" s="382"/>
      <c r="C227" s="382"/>
      <c r="D227" s="382"/>
      <c r="E227" s="382"/>
      <c r="F227" s="382"/>
      <c r="G227" s="382"/>
      <c r="H227" s="382"/>
      <c r="I227" s="382"/>
      <c r="J227" s="382"/>
      <c r="K227" s="382"/>
      <c r="L227" s="382"/>
      <c r="M227" s="382"/>
      <c r="N227" s="382"/>
      <c r="O227" s="382"/>
      <c r="P227" s="382"/>
      <c r="Q227" s="382"/>
      <c r="R227" s="382"/>
      <c r="AC227" s="357"/>
      <c r="AD227" s="357"/>
      <c r="AE227" s="357"/>
      <c r="AF227" s="358"/>
      <c r="AG227" s="358"/>
      <c r="AH227" s="358"/>
      <c r="AI227" s="352"/>
      <c r="AJ227" s="352"/>
      <c r="AK227" s="352"/>
      <c r="AL227" s="352"/>
      <c r="AM227" s="352"/>
      <c r="AN227" s="352"/>
    </row>
    <row r="228" spans="2:40" x14ac:dyDescent="0.2">
      <c r="B228" s="382"/>
      <c r="C228" s="382"/>
      <c r="D228" s="382"/>
      <c r="E228" s="382"/>
      <c r="F228" s="382"/>
      <c r="G228" s="382"/>
      <c r="H228" s="382"/>
      <c r="I228" s="382"/>
      <c r="J228" s="382"/>
      <c r="K228" s="382"/>
      <c r="L228" s="382"/>
      <c r="M228" s="382"/>
      <c r="N228" s="382"/>
      <c r="O228" s="382"/>
      <c r="P228" s="382"/>
      <c r="Q228" s="382"/>
      <c r="R228" s="382"/>
      <c r="AC228" s="357"/>
      <c r="AD228" s="357"/>
      <c r="AE228" s="357"/>
      <c r="AF228" s="358"/>
      <c r="AG228" s="358"/>
      <c r="AH228" s="358"/>
      <c r="AI228" s="352"/>
      <c r="AJ228" s="352"/>
      <c r="AK228" s="352"/>
      <c r="AL228" s="352"/>
      <c r="AM228" s="352"/>
      <c r="AN228" s="352"/>
    </row>
    <row r="229" spans="2:40" x14ac:dyDescent="0.2">
      <c r="B229" s="382"/>
      <c r="C229" s="382"/>
      <c r="D229" s="382"/>
      <c r="E229" s="382"/>
      <c r="F229" s="382"/>
      <c r="G229" s="382"/>
      <c r="H229" s="382"/>
      <c r="I229" s="382"/>
      <c r="J229" s="382"/>
      <c r="K229" s="382"/>
      <c r="L229" s="382"/>
      <c r="M229" s="382"/>
      <c r="N229" s="382"/>
      <c r="O229" s="382"/>
      <c r="P229" s="382"/>
      <c r="Q229" s="382"/>
      <c r="R229" s="382"/>
      <c r="AC229" s="357"/>
      <c r="AD229" s="357"/>
      <c r="AE229" s="357"/>
      <c r="AF229" s="358"/>
      <c r="AG229" s="358"/>
      <c r="AH229" s="358"/>
      <c r="AI229" s="352"/>
      <c r="AJ229" s="352"/>
      <c r="AK229" s="352"/>
      <c r="AL229" s="352"/>
      <c r="AM229" s="352"/>
      <c r="AN229" s="352"/>
    </row>
    <row r="230" spans="2:40" x14ac:dyDescent="0.2">
      <c r="B230" s="382"/>
      <c r="C230" s="382"/>
      <c r="D230" s="382"/>
      <c r="E230" s="382"/>
      <c r="F230" s="382"/>
      <c r="G230" s="382"/>
      <c r="H230" s="382"/>
      <c r="I230" s="382"/>
      <c r="J230" s="382"/>
      <c r="K230" s="382"/>
      <c r="L230" s="382"/>
      <c r="M230" s="382"/>
      <c r="N230" s="382"/>
      <c r="O230" s="382"/>
      <c r="P230" s="382"/>
      <c r="Q230" s="382"/>
      <c r="R230" s="382"/>
      <c r="AC230" s="357"/>
      <c r="AD230" s="357"/>
      <c r="AE230" s="357"/>
      <c r="AF230" s="358"/>
      <c r="AG230" s="358"/>
      <c r="AH230" s="358"/>
      <c r="AI230" s="352"/>
      <c r="AJ230" s="352"/>
      <c r="AK230" s="352"/>
      <c r="AL230" s="352"/>
      <c r="AM230" s="352"/>
      <c r="AN230" s="352"/>
    </row>
    <row r="231" spans="2:40" x14ac:dyDescent="0.2">
      <c r="B231" s="382"/>
      <c r="C231" s="382"/>
      <c r="D231" s="382"/>
      <c r="E231" s="382"/>
      <c r="F231" s="382"/>
      <c r="G231" s="382"/>
      <c r="H231" s="382"/>
      <c r="I231" s="382"/>
      <c r="J231" s="382"/>
      <c r="K231" s="382"/>
      <c r="L231" s="382"/>
      <c r="M231" s="382"/>
      <c r="N231" s="382"/>
      <c r="O231" s="382"/>
      <c r="P231" s="382"/>
      <c r="Q231" s="382"/>
      <c r="R231" s="382"/>
      <c r="AC231" s="357"/>
      <c r="AD231" s="357"/>
      <c r="AE231" s="357"/>
      <c r="AF231" s="358"/>
      <c r="AG231" s="358"/>
      <c r="AH231" s="358"/>
      <c r="AI231" s="352"/>
      <c r="AJ231" s="352"/>
      <c r="AK231" s="352"/>
      <c r="AL231" s="352"/>
      <c r="AM231" s="352"/>
      <c r="AN231" s="352"/>
    </row>
    <row r="232" spans="2:40" x14ac:dyDescent="0.2">
      <c r="B232" s="382"/>
      <c r="C232" s="382"/>
      <c r="D232" s="382"/>
      <c r="E232" s="382"/>
      <c r="F232" s="382"/>
      <c r="G232" s="382"/>
      <c r="H232" s="382"/>
      <c r="I232" s="382"/>
      <c r="J232" s="382"/>
      <c r="K232" s="382"/>
      <c r="L232" s="382"/>
      <c r="M232" s="382"/>
      <c r="N232" s="382"/>
      <c r="O232" s="382"/>
      <c r="P232" s="382"/>
      <c r="Q232" s="382"/>
      <c r="R232" s="382"/>
      <c r="AC232" s="357"/>
      <c r="AD232" s="357"/>
      <c r="AE232" s="357"/>
      <c r="AF232" s="358"/>
      <c r="AG232" s="358"/>
      <c r="AH232" s="358"/>
      <c r="AI232" s="352"/>
      <c r="AJ232" s="352"/>
      <c r="AK232" s="352"/>
      <c r="AL232" s="352"/>
      <c r="AM232" s="352"/>
      <c r="AN232" s="352"/>
    </row>
    <row r="233" spans="2:40" x14ac:dyDescent="0.2">
      <c r="B233" s="382"/>
      <c r="C233" s="382"/>
      <c r="D233" s="382"/>
      <c r="E233" s="382"/>
      <c r="F233" s="382"/>
      <c r="G233" s="382"/>
      <c r="H233" s="382"/>
      <c r="I233" s="382"/>
      <c r="J233" s="382"/>
      <c r="K233" s="382"/>
      <c r="L233" s="382"/>
      <c r="M233" s="382"/>
      <c r="N233" s="382"/>
      <c r="O233" s="382"/>
      <c r="P233" s="382"/>
      <c r="Q233" s="382"/>
      <c r="R233" s="382"/>
      <c r="AC233" s="357"/>
      <c r="AD233" s="357"/>
      <c r="AE233" s="357"/>
      <c r="AF233" s="358"/>
      <c r="AG233" s="358"/>
      <c r="AH233" s="358"/>
      <c r="AI233" s="352"/>
      <c r="AJ233" s="352"/>
      <c r="AK233" s="352"/>
      <c r="AL233" s="352"/>
      <c r="AM233" s="352"/>
      <c r="AN233" s="352"/>
    </row>
    <row r="234" spans="2:40" x14ac:dyDescent="0.2">
      <c r="B234" s="382"/>
      <c r="C234" s="382"/>
      <c r="D234" s="382"/>
      <c r="E234" s="382"/>
      <c r="F234" s="382"/>
      <c r="G234" s="382"/>
      <c r="H234" s="382"/>
      <c r="I234" s="382"/>
      <c r="J234" s="382"/>
      <c r="K234" s="382"/>
      <c r="L234" s="382"/>
      <c r="M234" s="382"/>
      <c r="N234" s="382"/>
      <c r="O234" s="382"/>
      <c r="P234" s="382"/>
      <c r="Q234" s="382"/>
      <c r="R234" s="382"/>
      <c r="AC234" s="357"/>
      <c r="AD234" s="357"/>
      <c r="AE234" s="357"/>
      <c r="AF234" s="358"/>
      <c r="AG234" s="358"/>
      <c r="AH234" s="358"/>
      <c r="AI234" s="352"/>
      <c r="AJ234" s="352"/>
      <c r="AK234" s="352"/>
      <c r="AL234" s="352"/>
      <c r="AM234" s="352"/>
      <c r="AN234" s="352"/>
    </row>
    <row r="235" spans="2:40" x14ac:dyDescent="0.2">
      <c r="B235" s="382"/>
      <c r="C235" s="382"/>
      <c r="D235" s="382"/>
      <c r="E235" s="382"/>
      <c r="F235" s="382"/>
      <c r="G235" s="382"/>
      <c r="H235" s="382"/>
      <c r="I235" s="382"/>
      <c r="J235" s="382"/>
      <c r="K235" s="382"/>
      <c r="L235" s="382"/>
      <c r="M235" s="382"/>
      <c r="N235" s="382"/>
      <c r="O235" s="382"/>
      <c r="P235" s="382"/>
      <c r="Q235" s="382"/>
      <c r="R235" s="382"/>
      <c r="AC235" s="357"/>
      <c r="AD235" s="357"/>
      <c r="AE235" s="357"/>
      <c r="AF235" s="358"/>
      <c r="AG235" s="358"/>
      <c r="AH235" s="358"/>
      <c r="AI235" s="352"/>
      <c r="AJ235" s="352"/>
      <c r="AK235" s="352"/>
      <c r="AL235" s="352"/>
      <c r="AM235" s="352"/>
      <c r="AN235" s="352"/>
    </row>
    <row r="236" spans="2:40" x14ac:dyDescent="0.2">
      <c r="B236" s="382"/>
      <c r="C236" s="382"/>
      <c r="D236" s="382"/>
      <c r="E236" s="382"/>
      <c r="F236" s="382"/>
      <c r="G236" s="382"/>
      <c r="H236" s="382"/>
      <c r="I236" s="382"/>
      <c r="J236" s="382"/>
      <c r="K236" s="382"/>
      <c r="L236" s="382"/>
      <c r="M236" s="382"/>
      <c r="N236" s="382"/>
      <c r="O236" s="382"/>
      <c r="P236" s="382"/>
      <c r="Q236" s="382"/>
      <c r="R236" s="382"/>
      <c r="AC236" s="357"/>
      <c r="AD236" s="357"/>
      <c r="AE236" s="357"/>
      <c r="AF236" s="358"/>
      <c r="AG236" s="358"/>
      <c r="AH236" s="358"/>
      <c r="AI236" s="352"/>
      <c r="AJ236" s="352"/>
      <c r="AK236" s="352"/>
      <c r="AL236" s="352"/>
      <c r="AM236" s="352"/>
      <c r="AN236" s="352"/>
    </row>
    <row r="237" spans="2:40" x14ac:dyDescent="0.2">
      <c r="B237" s="382"/>
      <c r="C237" s="382"/>
      <c r="D237" s="382"/>
      <c r="E237" s="382"/>
      <c r="F237" s="382"/>
      <c r="G237" s="382"/>
      <c r="H237" s="382"/>
      <c r="I237" s="382"/>
      <c r="J237" s="382"/>
      <c r="K237" s="382"/>
      <c r="L237" s="382"/>
      <c r="M237" s="382"/>
      <c r="N237" s="382"/>
      <c r="O237" s="382"/>
      <c r="P237" s="382"/>
      <c r="Q237" s="382"/>
      <c r="R237" s="382"/>
      <c r="AC237" s="357"/>
      <c r="AD237" s="357"/>
      <c r="AE237" s="357"/>
      <c r="AF237" s="358"/>
      <c r="AG237" s="358"/>
      <c r="AH237" s="358"/>
      <c r="AI237" s="352"/>
      <c r="AJ237" s="352"/>
      <c r="AK237" s="352"/>
      <c r="AL237" s="352"/>
      <c r="AM237" s="352"/>
      <c r="AN237" s="352"/>
    </row>
    <row r="238" spans="2:40" x14ac:dyDescent="0.2">
      <c r="B238" s="382"/>
      <c r="C238" s="382"/>
      <c r="D238" s="382"/>
      <c r="E238" s="382"/>
      <c r="F238" s="382"/>
      <c r="G238" s="382"/>
      <c r="H238" s="382"/>
      <c r="I238" s="382"/>
      <c r="J238" s="382"/>
      <c r="K238" s="382"/>
      <c r="L238" s="382"/>
      <c r="M238" s="382"/>
      <c r="N238" s="382"/>
      <c r="O238" s="382"/>
      <c r="P238" s="382"/>
      <c r="Q238" s="382"/>
      <c r="R238" s="382"/>
      <c r="AC238" s="357"/>
      <c r="AD238" s="357"/>
      <c r="AE238" s="357"/>
      <c r="AF238" s="358"/>
      <c r="AG238" s="358"/>
      <c r="AH238" s="358"/>
      <c r="AI238" s="352"/>
      <c r="AJ238" s="352"/>
      <c r="AK238" s="352"/>
      <c r="AL238" s="352"/>
      <c r="AM238" s="352"/>
      <c r="AN238" s="352"/>
    </row>
    <row r="239" spans="2:40" x14ac:dyDescent="0.2">
      <c r="B239" s="382"/>
      <c r="C239" s="382"/>
      <c r="D239" s="382"/>
      <c r="E239" s="382"/>
      <c r="F239" s="382"/>
      <c r="G239" s="382"/>
      <c r="H239" s="382"/>
      <c r="I239" s="382"/>
      <c r="J239" s="382"/>
      <c r="K239" s="382"/>
      <c r="L239" s="382"/>
      <c r="M239" s="382"/>
      <c r="N239" s="382"/>
      <c r="O239" s="382"/>
      <c r="P239" s="382"/>
      <c r="Q239" s="382"/>
      <c r="R239" s="382"/>
      <c r="AC239" s="357"/>
      <c r="AD239" s="357"/>
      <c r="AE239" s="357"/>
      <c r="AF239" s="358"/>
      <c r="AG239" s="358"/>
      <c r="AH239" s="358"/>
      <c r="AI239" s="352"/>
      <c r="AJ239" s="352"/>
      <c r="AK239" s="352"/>
      <c r="AL239" s="352"/>
      <c r="AM239" s="352"/>
      <c r="AN239" s="352"/>
    </row>
    <row r="240" spans="2:40" hidden="1" x14ac:dyDescent="0.2">
      <c r="B240" s="382"/>
      <c r="C240" s="382" t="s">
        <v>301</v>
      </c>
      <c r="D240" s="382"/>
      <c r="E240" s="382"/>
      <c r="F240" s="382"/>
      <c r="G240" s="382"/>
      <c r="H240" s="382"/>
      <c r="I240" s="382"/>
      <c r="J240" s="382"/>
      <c r="K240" s="382"/>
      <c r="L240" s="382"/>
      <c r="M240" s="382"/>
      <c r="N240" s="382"/>
      <c r="O240" s="382"/>
      <c r="P240" s="382"/>
      <c r="Q240" s="382"/>
      <c r="R240" s="382"/>
      <c r="AC240" s="357"/>
      <c r="AD240" s="357"/>
      <c r="AE240" s="357"/>
      <c r="AF240" s="358"/>
      <c r="AG240" s="358"/>
      <c r="AH240" s="358"/>
      <c r="AI240" s="352"/>
      <c r="AJ240" s="352"/>
      <c r="AK240" s="352"/>
      <c r="AL240" s="352"/>
      <c r="AM240" s="352"/>
      <c r="AN240" s="352"/>
    </row>
    <row r="241" spans="2:40" hidden="1" x14ac:dyDescent="0.2">
      <c r="B241" s="382"/>
      <c r="C241" s="382" t="s">
        <v>1444</v>
      </c>
      <c r="D241" s="382"/>
      <c r="E241" s="382"/>
      <c r="F241" s="382"/>
      <c r="G241" s="382"/>
      <c r="H241" s="382"/>
      <c r="I241" s="382"/>
      <c r="J241" s="382"/>
      <c r="K241" s="382"/>
      <c r="L241" s="382"/>
      <c r="M241" s="382"/>
      <c r="N241" s="382"/>
      <c r="O241" s="382"/>
      <c r="P241" s="382"/>
      <c r="Q241" s="382"/>
      <c r="R241" s="382"/>
      <c r="AC241" s="357"/>
      <c r="AD241" s="357"/>
      <c r="AE241" s="357"/>
      <c r="AF241" s="358"/>
      <c r="AG241" s="358"/>
      <c r="AH241" s="358"/>
      <c r="AI241" s="352"/>
      <c r="AJ241" s="352"/>
      <c r="AK241" s="352"/>
      <c r="AL241" s="352"/>
      <c r="AM241" s="352"/>
      <c r="AN241" s="352"/>
    </row>
    <row r="242" spans="2:40" hidden="1" x14ac:dyDescent="0.2">
      <c r="B242" s="382"/>
      <c r="C242" s="382" t="s">
        <v>1445</v>
      </c>
      <c r="D242" s="382"/>
      <c r="E242" s="382"/>
      <c r="F242" s="382"/>
      <c r="G242" s="382"/>
      <c r="H242" s="382"/>
      <c r="I242" s="382"/>
      <c r="J242" s="382"/>
      <c r="K242" s="382"/>
      <c r="L242" s="382"/>
      <c r="M242" s="382"/>
      <c r="N242" s="382"/>
      <c r="O242" s="382"/>
      <c r="P242" s="382"/>
      <c r="Q242" s="382"/>
      <c r="R242" s="382"/>
      <c r="AC242" s="357"/>
      <c r="AD242" s="357"/>
      <c r="AE242" s="357"/>
      <c r="AF242" s="358"/>
      <c r="AG242" s="358"/>
      <c r="AH242" s="358"/>
      <c r="AI242" s="352"/>
      <c r="AJ242" s="352"/>
      <c r="AK242" s="352"/>
      <c r="AL242" s="352"/>
      <c r="AM242" s="352"/>
      <c r="AN242" s="352"/>
    </row>
    <row r="243" spans="2:40" hidden="1" x14ac:dyDescent="0.2">
      <c r="B243" s="382"/>
      <c r="C243" s="382" t="s">
        <v>1447</v>
      </c>
      <c r="D243" s="382"/>
      <c r="E243" s="382"/>
      <c r="F243" s="382"/>
      <c r="G243" s="382"/>
      <c r="H243" s="382"/>
      <c r="I243" s="382"/>
      <c r="J243" s="382"/>
      <c r="K243" s="382"/>
      <c r="L243" s="382"/>
      <c r="M243" s="382"/>
      <c r="N243" s="382"/>
      <c r="O243" s="382"/>
      <c r="P243" s="382"/>
      <c r="Q243" s="382"/>
      <c r="R243" s="382"/>
      <c r="AC243" s="357"/>
      <c r="AD243" s="357"/>
      <c r="AE243" s="357"/>
      <c r="AF243" s="358"/>
      <c r="AG243" s="358"/>
      <c r="AH243" s="358"/>
      <c r="AI243" s="352"/>
      <c r="AJ243" s="352"/>
      <c r="AK243" s="352"/>
      <c r="AL243" s="352"/>
      <c r="AM243" s="352"/>
      <c r="AN243" s="352"/>
    </row>
    <row r="244" spans="2:40" hidden="1" x14ac:dyDescent="0.2">
      <c r="B244" s="382"/>
      <c r="C244" s="382" t="s">
        <v>1446</v>
      </c>
      <c r="D244" s="382"/>
      <c r="E244" s="382"/>
      <c r="F244" s="382"/>
      <c r="G244" s="382"/>
      <c r="H244" s="382"/>
      <c r="I244" s="382"/>
      <c r="J244" s="382"/>
      <c r="K244" s="382"/>
      <c r="L244" s="382"/>
      <c r="M244" s="382"/>
      <c r="N244" s="382"/>
      <c r="O244" s="382"/>
      <c r="P244" s="382"/>
      <c r="Q244" s="382"/>
      <c r="R244" s="382"/>
      <c r="AC244" s="357"/>
      <c r="AD244" s="357"/>
      <c r="AE244" s="357"/>
      <c r="AF244" s="358"/>
      <c r="AG244" s="358"/>
      <c r="AH244" s="358"/>
      <c r="AI244" s="352"/>
      <c r="AJ244" s="352"/>
      <c r="AK244" s="352"/>
      <c r="AL244" s="352"/>
      <c r="AM244" s="352"/>
      <c r="AN244" s="352"/>
    </row>
    <row r="245" spans="2:40" hidden="1" x14ac:dyDescent="0.2">
      <c r="B245" s="382"/>
      <c r="C245" s="382"/>
      <c r="D245" s="382"/>
      <c r="E245" s="382"/>
      <c r="F245" s="382"/>
      <c r="G245" s="382"/>
      <c r="H245" s="382"/>
      <c r="I245" s="382"/>
      <c r="J245" s="382"/>
      <c r="K245" s="382"/>
      <c r="L245" s="382"/>
      <c r="M245" s="382"/>
      <c r="N245" s="382"/>
      <c r="O245" s="382"/>
      <c r="P245" s="382"/>
      <c r="Q245" s="382"/>
      <c r="R245" s="382"/>
      <c r="AC245" s="357"/>
      <c r="AD245" s="357"/>
      <c r="AE245" s="357"/>
      <c r="AF245" s="358"/>
      <c r="AG245" s="358"/>
      <c r="AH245" s="358"/>
      <c r="AI245" s="352"/>
      <c r="AJ245" s="352"/>
      <c r="AK245" s="352"/>
      <c r="AL245" s="352"/>
      <c r="AM245" s="352"/>
      <c r="AN245" s="352"/>
    </row>
    <row r="246" spans="2:40" x14ac:dyDescent="0.2">
      <c r="B246" s="382"/>
      <c r="C246" s="382"/>
      <c r="D246" s="382"/>
      <c r="E246" s="382"/>
      <c r="F246" s="382"/>
      <c r="G246" s="382"/>
      <c r="H246" s="382"/>
      <c r="I246" s="382"/>
      <c r="J246" s="382"/>
      <c r="K246" s="382"/>
      <c r="L246" s="382"/>
      <c r="M246" s="382"/>
      <c r="N246" s="382"/>
      <c r="O246" s="382"/>
      <c r="P246" s="382"/>
      <c r="Q246" s="382"/>
      <c r="R246" s="382"/>
      <c r="AC246" s="357"/>
      <c r="AD246" s="357"/>
      <c r="AE246" s="357"/>
      <c r="AF246" s="358"/>
      <c r="AG246" s="358"/>
      <c r="AH246" s="358"/>
      <c r="AI246" s="352"/>
      <c r="AJ246" s="352"/>
      <c r="AK246" s="352"/>
      <c r="AL246" s="352"/>
      <c r="AM246" s="352"/>
      <c r="AN246" s="352"/>
    </row>
    <row r="247" spans="2:40" x14ac:dyDescent="0.2">
      <c r="B247" s="382"/>
      <c r="C247" s="382"/>
      <c r="D247" s="382"/>
      <c r="E247" s="382"/>
      <c r="F247" s="382"/>
      <c r="G247" s="382"/>
      <c r="H247" s="382"/>
      <c r="I247" s="382"/>
      <c r="J247" s="382"/>
      <c r="K247" s="382"/>
      <c r="L247" s="382"/>
      <c r="M247" s="382"/>
      <c r="N247" s="382"/>
      <c r="O247" s="382"/>
      <c r="P247" s="382"/>
      <c r="Q247" s="382"/>
      <c r="R247" s="382"/>
      <c r="AC247" s="357"/>
      <c r="AD247" s="357"/>
      <c r="AE247" s="357"/>
      <c r="AF247" s="358"/>
      <c r="AG247" s="358"/>
      <c r="AH247" s="358"/>
      <c r="AI247" s="352"/>
      <c r="AJ247" s="352"/>
      <c r="AK247" s="352"/>
      <c r="AL247" s="352"/>
      <c r="AM247" s="352"/>
      <c r="AN247" s="352"/>
    </row>
    <row r="248" spans="2:40" x14ac:dyDescent="0.2">
      <c r="B248" s="382"/>
      <c r="C248" s="382"/>
      <c r="D248" s="382"/>
      <c r="E248" s="382"/>
      <c r="F248" s="382"/>
      <c r="G248" s="382"/>
      <c r="H248" s="382"/>
      <c r="I248" s="382"/>
      <c r="J248" s="382"/>
      <c r="K248" s="382"/>
      <c r="L248" s="382"/>
      <c r="M248" s="382"/>
      <c r="N248" s="382"/>
      <c r="O248" s="382"/>
      <c r="P248" s="382"/>
      <c r="Q248" s="382"/>
      <c r="R248" s="382"/>
      <c r="AC248" s="357"/>
      <c r="AD248" s="357"/>
      <c r="AE248" s="357"/>
      <c r="AF248" s="358"/>
      <c r="AG248" s="358"/>
      <c r="AH248" s="358"/>
      <c r="AI248" s="352"/>
      <c r="AJ248" s="352"/>
      <c r="AK248" s="352"/>
      <c r="AL248" s="352"/>
      <c r="AM248" s="352"/>
      <c r="AN248" s="352"/>
    </row>
    <row r="249" spans="2:40" x14ac:dyDescent="0.2">
      <c r="B249" s="382"/>
      <c r="C249" s="382"/>
      <c r="D249" s="382"/>
      <c r="E249" s="382"/>
      <c r="F249" s="382"/>
      <c r="G249" s="382"/>
      <c r="H249" s="382"/>
      <c r="I249" s="382"/>
      <c r="J249" s="382"/>
      <c r="K249" s="382"/>
      <c r="L249" s="382"/>
      <c r="M249" s="382"/>
      <c r="N249" s="382"/>
      <c r="O249" s="382"/>
      <c r="P249" s="382"/>
      <c r="Q249" s="382"/>
      <c r="R249" s="382"/>
      <c r="AC249" s="357"/>
      <c r="AD249" s="357"/>
      <c r="AE249" s="357"/>
      <c r="AF249" s="358"/>
      <c r="AG249" s="358"/>
      <c r="AH249" s="358"/>
      <c r="AI249" s="352"/>
      <c r="AJ249" s="352"/>
      <c r="AK249" s="352"/>
      <c r="AL249" s="352"/>
      <c r="AM249" s="352"/>
      <c r="AN249" s="352"/>
    </row>
    <row r="250" spans="2:40" x14ac:dyDescent="0.2">
      <c r="B250" s="382"/>
      <c r="C250" s="382"/>
      <c r="D250" s="382"/>
      <c r="E250" s="382"/>
      <c r="F250" s="382"/>
      <c r="G250" s="382"/>
      <c r="H250" s="382"/>
      <c r="I250" s="382"/>
      <c r="J250" s="382"/>
      <c r="K250" s="382"/>
      <c r="L250" s="382"/>
      <c r="M250" s="382"/>
      <c r="N250" s="382"/>
      <c r="O250" s="382"/>
      <c r="P250" s="382"/>
      <c r="Q250" s="382"/>
      <c r="R250" s="382"/>
      <c r="AC250" s="357"/>
      <c r="AD250" s="357"/>
      <c r="AE250" s="357"/>
      <c r="AF250" s="358"/>
      <c r="AG250" s="358"/>
      <c r="AH250" s="358"/>
      <c r="AI250" s="352"/>
      <c r="AJ250" s="352"/>
      <c r="AK250" s="352"/>
      <c r="AL250" s="352"/>
      <c r="AM250" s="352"/>
      <c r="AN250" s="352"/>
    </row>
    <row r="251" spans="2:40" x14ac:dyDescent="0.2">
      <c r="B251" s="382"/>
      <c r="C251" s="382"/>
      <c r="D251" s="382"/>
      <c r="E251" s="382"/>
      <c r="F251" s="382"/>
      <c r="G251" s="382"/>
      <c r="H251" s="382"/>
      <c r="I251" s="382"/>
      <c r="J251" s="382"/>
      <c r="K251" s="382"/>
      <c r="L251" s="382"/>
      <c r="M251" s="382"/>
      <c r="N251" s="382"/>
      <c r="O251" s="382"/>
      <c r="P251" s="382"/>
      <c r="Q251" s="382"/>
      <c r="R251" s="382"/>
      <c r="AC251" s="357"/>
      <c r="AD251" s="357"/>
      <c r="AE251" s="357"/>
      <c r="AF251" s="358"/>
      <c r="AG251" s="358"/>
      <c r="AH251" s="358"/>
      <c r="AI251" s="352"/>
      <c r="AJ251" s="352"/>
      <c r="AK251" s="352"/>
      <c r="AL251" s="352"/>
      <c r="AM251" s="352"/>
      <c r="AN251" s="352"/>
    </row>
    <row r="252" spans="2:40" x14ac:dyDescent="0.2">
      <c r="B252" s="382"/>
      <c r="C252" s="382"/>
      <c r="D252" s="382"/>
      <c r="E252" s="382"/>
      <c r="F252" s="382"/>
      <c r="G252" s="382"/>
      <c r="H252" s="382"/>
      <c r="I252" s="382"/>
      <c r="J252" s="382"/>
      <c r="K252" s="382"/>
      <c r="L252" s="382"/>
      <c r="M252" s="382"/>
      <c r="N252" s="382"/>
      <c r="O252" s="382"/>
      <c r="P252" s="382"/>
      <c r="Q252" s="382"/>
      <c r="R252" s="382"/>
      <c r="AC252" s="357"/>
      <c r="AD252" s="357"/>
      <c r="AE252" s="357"/>
      <c r="AF252" s="358"/>
      <c r="AG252" s="358"/>
      <c r="AH252" s="358"/>
      <c r="AI252" s="352"/>
      <c r="AJ252" s="352"/>
      <c r="AK252" s="352"/>
      <c r="AL252" s="352"/>
      <c r="AM252" s="352"/>
      <c r="AN252" s="352"/>
    </row>
    <row r="253" spans="2:40" x14ac:dyDescent="0.2">
      <c r="B253" s="382"/>
      <c r="C253" s="382"/>
      <c r="D253" s="382"/>
      <c r="E253" s="382"/>
      <c r="F253" s="382"/>
      <c r="G253" s="382"/>
      <c r="H253" s="382"/>
      <c r="I253" s="382"/>
      <c r="J253" s="382"/>
      <c r="K253" s="382"/>
      <c r="L253" s="382"/>
      <c r="M253" s="382"/>
      <c r="N253" s="382"/>
      <c r="O253" s="382"/>
      <c r="P253" s="382"/>
      <c r="Q253" s="382"/>
      <c r="R253" s="382"/>
      <c r="AC253" s="357"/>
      <c r="AD253" s="357"/>
      <c r="AE253" s="357"/>
      <c r="AF253" s="358"/>
      <c r="AG253" s="358"/>
      <c r="AH253" s="358"/>
      <c r="AI253" s="352"/>
      <c r="AJ253" s="352"/>
      <c r="AK253" s="352"/>
      <c r="AL253" s="352"/>
      <c r="AM253" s="352"/>
      <c r="AN253" s="352"/>
    </row>
    <row r="254" spans="2:40" x14ac:dyDescent="0.2">
      <c r="B254" s="382"/>
      <c r="C254" s="382"/>
      <c r="D254" s="382"/>
      <c r="E254" s="382"/>
      <c r="F254" s="382"/>
      <c r="G254" s="382"/>
      <c r="H254" s="382"/>
      <c r="I254" s="382"/>
      <c r="J254" s="382"/>
      <c r="K254" s="382"/>
      <c r="L254" s="382"/>
      <c r="M254" s="382"/>
      <c r="N254" s="382"/>
      <c r="O254" s="382"/>
      <c r="P254" s="382"/>
      <c r="Q254" s="382"/>
      <c r="R254" s="382"/>
      <c r="AC254" s="357"/>
      <c r="AD254" s="357"/>
      <c r="AE254" s="357"/>
      <c r="AF254" s="358"/>
      <c r="AG254" s="358"/>
      <c r="AH254" s="358"/>
      <c r="AI254" s="352"/>
      <c r="AJ254" s="352"/>
      <c r="AK254" s="352"/>
      <c r="AL254" s="352"/>
      <c r="AM254" s="352"/>
      <c r="AN254" s="352"/>
    </row>
    <row r="255" spans="2:40" x14ac:dyDescent="0.2">
      <c r="B255" s="382"/>
      <c r="C255" s="382"/>
      <c r="D255" s="382"/>
      <c r="E255" s="382"/>
      <c r="F255" s="382"/>
      <c r="G255" s="382"/>
      <c r="H255" s="382"/>
      <c r="I255" s="382"/>
      <c r="J255" s="382"/>
      <c r="K255" s="382"/>
      <c r="L255" s="382"/>
      <c r="M255" s="382"/>
      <c r="N255" s="382"/>
      <c r="O255" s="382"/>
      <c r="P255" s="382"/>
      <c r="Q255" s="382"/>
      <c r="R255" s="382"/>
      <c r="AC255" s="357"/>
      <c r="AD255" s="357"/>
      <c r="AE255" s="357"/>
      <c r="AF255" s="358"/>
      <c r="AG255" s="358"/>
      <c r="AH255" s="358"/>
      <c r="AI255" s="352"/>
      <c r="AJ255" s="352"/>
      <c r="AK255" s="352"/>
      <c r="AL255" s="352"/>
      <c r="AM255" s="352"/>
      <c r="AN255" s="352"/>
    </row>
    <row r="256" spans="2:40" x14ac:dyDescent="0.2">
      <c r="B256" s="382"/>
      <c r="C256" s="382"/>
      <c r="D256" s="382"/>
      <c r="E256" s="382"/>
      <c r="F256" s="382"/>
      <c r="G256" s="382"/>
      <c r="H256" s="382"/>
      <c r="I256" s="382"/>
      <c r="J256" s="382"/>
      <c r="K256" s="382"/>
      <c r="L256" s="382"/>
      <c r="M256" s="382"/>
      <c r="N256" s="382"/>
      <c r="O256" s="382"/>
      <c r="P256" s="382"/>
      <c r="Q256" s="382"/>
      <c r="R256" s="382"/>
      <c r="AC256" s="357"/>
      <c r="AD256" s="357"/>
      <c r="AE256" s="357"/>
      <c r="AF256" s="358"/>
      <c r="AG256" s="358"/>
      <c r="AH256" s="358"/>
      <c r="AI256" s="352"/>
      <c r="AJ256" s="352"/>
      <c r="AK256" s="352"/>
      <c r="AL256" s="352"/>
      <c r="AM256" s="352"/>
      <c r="AN256" s="352"/>
    </row>
    <row r="257" spans="2:40" x14ac:dyDescent="0.2">
      <c r="B257" s="382"/>
      <c r="C257" s="382"/>
      <c r="D257" s="382"/>
      <c r="E257" s="382"/>
      <c r="F257" s="382"/>
      <c r="G257" s="382"/>
      <c r="H257" s="382"/>
      <c r="I257" s="382"/>
      <c r="J257" s="382"/>
      <c r="K257" s="382"/>
      <c r="L257" s="382"/>
      <c r="M257" s="382"/>
      <c r="N257" s="382"/>
      <c r="O257" s="382"/>
      <c r="P257" s="382"/>
      <c r="Q257" s="382"/>
      <c r="R257" s="382"/>
      <c r="AC257" s="357"/>
      <c r="AD257" s="357"/>
      <c r="AE257" s="357"/>
      <c r="AF257" s="358"/>
      <c r="AG257" s="358"/>
      <c r="AH257" s="358"/>
      <c r="AI257" s="352"/>
      <c r="AJ257" s="352"/>
      <c r="AK257" s="352"/>
      <c r="AL257" s="352"/>
      <c r="AM257" s="352"/>
      <c r="AN257" s="352"/>
    </row>
    <row r="258" spans="2:40" x14ac:dyDescent="0.2">
      <c r="B258" s="382"/>
      <c r="C258" s="382"/>
      <c r="D258" s="382"/>
      <c r="E258" s="382"/>
      <c r="F258" s="382"/>
      <c r="G258" s="382"/>
      <c r="H258" s="382"/>
      <c r="I258" s="382"/>
      <c r="J258" s="382"/>
      <c r="K258" s="382"/>
      <c r="L258" s="382"/>
      <c r="M258" s="382"/>
      <c r="N258" s="382"/>
      <c r="O258" s="382"/>
      <c r="P258" s="382"/>
      <c r="Q258" s="382"/>
      <c r="R258" s="382"/>
      <c r="AC258" s="357"/>
      <c r="AD258" s="357"/>
      <c r="AE258" s="357"/>
      <c r="AF258" s="358"/>
      <c r="AG258" s="358"/>
      <c r="AH258" s="358"/>
      <c r="AI258" s="352"/>
      <c r="AJ258" s="352"/>
      <c r="AK258" s="352"/>
      <c r="AL258" s="352"/>
      <c r="AM258" s="352"/>
      <c r="AN258" s="352"/>
    </row>
    <row r="259" spans="2:40" x14ac:dyDescent="0.2">
      <c r="B259" s="382"/>
      <c r="C259" s="382"/>
      <c r="D259" s="382"/>
      <c r="E259" s="382"/>
      <c r="F259" s="382"/>
      <c r="G259" s="382"/>
      <c r="H259" s="382"/>
      <c r="I259" s="382"/>
      <c r="J259" s="382"/>
      <c r="K259" s="382"/>
      <c r="L259" s="382"/>
      <c r="M259" s="382"/>
      <c r="N259" s="382"/>
      <c r="O259" s="382"/>
      <c r="P259" s="382"/>
      <c r="Q259" s="382"/>
      <c r="R259" s="382"/>
      <c r="AC259" s="357"/>
      <c r="AD259" s="357"/>
      <c r="AE259" s="357"/>
      <c r="AF259" s="358"/>
      <c r="AG259" s="358"/>
      <c r="AH259" s="358"/>
      <c r="AI259" s="352"/>
      <c r="AJ259" s="352"/>
      <c r="AK259" s="352"/>
      <c r="AL259" s="352"/>
      <c r="AM259" s="352"/>
      <c r="AN259" s="352"/>
    </row>
    <row r="260" spans="2:40" x14ac:dyDescent="0.2">
      <c r="B260" s="382"/>
      <c r="C260" s="382"/>
      <c r="D260" s="382"/>
      <c r="E260" s="382"/>
      <c r="F260" s="382"/>
      <c r="G260" s="382"/>
      <c r="H260" s="382"/>
      <c r="I260" s="382"/>
      <c r="J260" s="382"/>
      <c r="K260" s="382"/>
      <c r="L260" s="382"/>
      <c r="M260" s="382"/>
      <c r="N260" s="382"/>
      <c r="O260" s="382"/>
      <c r="P260" s="382"/>
      <c r="Q260" s="382"/>
      <c r="R260" s="382"/>
      <c r="AC260" s="357"/>
      <c r="AD260" s="357"/>
      <c r="AE260" s="357"/>
      <c r="AF260" s="358"/>
      <c r="AG260" s="358"/>
      <c r="AH260" s="358"/>
      <c r="AI260" s="352"/>
      <c r="AJ260" s="352"/>
      <c r="AK260" s="352"/>
      <c r="AL260" s="352"/>
      <c r="AM260" s="352"/>
      <c r="AN260" s="352"/>
    </row>
    <row r="261" spans="2:40" x14ac:dyDescent="0.2">
      <c r="B261" s="382"/>
      <c r="C261" s="382"/>
      <c r="D261" s="382"/>
      <c r="E261" s="382"/>
      <c r="F261" s="382"/>
      <c r="G261" s="382"/>
      <c r="H261" s="382"/>
      <c r="I261" s="382"/>
      <c r="J261" s="382"/>
      <c r="K261" s="382"/>
      <c r="L261" s="382"/>
      <c r="M261" s="382"/>
      <c r="N261" s="382"/>
      <c r="O261" s="382"/>
      <c r="P261" s="382"/>
      <c r="Q261" s="382"/>
      <c r="R261" s="382"/>
      <c r="AC261" s="357"/>
      <c r="AD261" s="357"/>
      <c r="AE261" s="357"/>
      <c r="AF261" s="358"/>
      <c r="AG261" s="358"/>
      <c r="AH261" s="358"/>
      <c r="AI261" s="352"/>
      <c r="AJ261" s="352"/>
      <c r="AK261" s="352"/>
      <c r="AL261" s="352"/>
      <c r="AM261" s="352"/>
      <c r="AN261" s="352"/>
    </row>
    <row r="262" spans="2:40" x14ac:dyDescent="0.2">
      <c r="B262" s="382"/>
      <c r="C262" s="382"/>
      <c r="D262" s="382"/>
      <c r="E262" s="382"/>
      <c r="F262" s="382"/>
      <c r="G262" s="382"/>
      <c r="H262" s="382"/>
      <c r="I262" s="382"/>
      <c r="J262" s="382"/>
      <c r="K262" s="382"/>
      <c r="L262" s="382"/>
      <c r="M262" s="382"/>
      <c r="N262" s="382"/>
      <c r="O262" s="382"/>
      <c r="P262" s="382"/>
      <c r="Q262" s="382"/>
      <c r="R262" s="382"/>
      <c r="AC262" s="357"/>
      <c r="AD262" s="357"/>
      <c r="AE262" s="357"/>
      <c r="AF262" s="358"/>
      <c r="AG262" s="358"/>
      <c r="AH262" s="358"/>
      <c r="AI262" s="352"/>
      <c r="AJ262" s="352"/>
      <c r="AK262" s="352"/>
      <c r="AL262" s="352"/>
      <c r="AM262" s="352"/>
      <c r="AN262" s="352"/>
    </row>
    <row r="263" spans="2:40" x14ac:dyDescent="0.2">
      <c r="B263" s="382"/>
      <c r="C263" s="382"/>
      <c r="D263" s="382"/>
      <c r="E263" s="382"/>
      <c r="F263" s="382"/>
      <c r="G263" s="382"/>
      <c r="H263" s="382"/>
      <c r="I263" s="382"/>
      <c r="J263" s="382"/>
      <c r="K263" s="382"/>
      <c r="L263" s="382"/>
      <c r="M263" s="382"/>
      <c r="N263" s="382"/>
      <c r="O263" s="382"/>
      <c r="P263" s="382"/>
      <c r="Q263" s="382"/>
      <c r="R263" s="382"/>
      <c r="AC263" s="357"/>
      <c r="AD263" s="357"/>
      <c r="AE263" s="357"/>
      <c r="AF263" s="358"/>
      <c r="AG263" s="358"/>
      <c r="AH263" s="358"/>
      <c r="AI263" s="352"/>
      <c r="AJ263" s="352"/>
      <c r="AK263" s="352"/>
      <c r="AL263" s="352"/>
      <c r="AM263" s="352"/>
      <c r="AN263" s="352"/>
    </row>
    <row r="264" spans="2:40" x14ac:dyDescent="0.2">
      <c r="B264" s="382"/>
      <c r="C264" s="382"/>
      <c r="D264" s="382"/>
      <c r="E264" s="382"/>
      <c r="F264" s="382"/>
      <c r="G264" s="382"/>
      <c r="H264" s="382"/>
      <c r="I264" s="382"/>
      <c r="J264" s="382"/>
      <c r="K264" s="382"/>
      <c r="L264" s="382"/>
      <c r="M264" s="382"/>
      <c r="N264" s="382"/>
      <c r="O264" s="382"/>
      <c r="P264" s="382"/>
      <c r="Q264" s="382"/>
      <c r="R264" s="382"/>
      <c r="AC264" s="357"/>
      <c r="AD264" s="357"/>
      <c r="AE264" s="357"/>
      <c r="AF264" s="358"/>
      <c r="AG264" s="358"/>
      <c r="AH264" s="358"/>
      <c r="AI264" s="352"/>
      <c r="AJ264" s="352"/>
      <c r="AK264" s="352"/>
      <c r="AL264" s="352"/>
      <c r="AM264" s="352"/>
      <c r="AN264" s="352"/>
    </row>
    <row r="265" spans="2:40" x14ac:dyDescent="0.2">
      <c r="B265" s="382"/>
      <c r="C265" s="382"/>
      <c r="D265" s="382"/>
      <c r="E265" s="382"/>
      <c r="F265" s="382"/>
      <c r="G265" s="382"/>
      <c r="H265" s="382"/>
      <c r="I265" s="382"/>
      <c r="J265" s="382"/>
      <c r="K265" s="382"/>
      <c r="L265" s="382"/>
      <c r="M265" s="382"/>
      <c r="N265" s="382"/>
      <c r="O265" s="382"/>
      <c r="P265" s="382"/>
      <c r="Q265" s="382"/>
      <c r="R265" s="382"/>
      <c r="AC265" s="357"/>
      <c r="AD265" s="357"/>
      <c r="AE265" s="357"/>
      <c r="AF265" s="358"/>
      <c r="AG265" s="358"/>
      <c r="AH265" s="358"/>
      <c r="AI265" s="352"/>
      <c r="AJ265" s="352"/>
      <c r="AK265" s="352"/>
      <c r="AL265" s="352"/>
      <c r="AM265" s="352"/>
      <c r="AN265" s="352"/>
    </row>
    <row r="266" spans="2:40" x14ac:dyDescent="0.2">
      <c r="B266" s="382"/>
      <c r="C266" s="382"/>
      <c r="D266" s="382"/>
      <c r="E266" s="382"/>
      <c r="F266" s="382"/>
      <c r="G266" s="382"/>
      <c r="H266" s="382"/>
      <c r="I266" s="382"/>
      <c r="J266" s="382"/>
      <c r="K266" s="382"/>
      <c r="L266" s="382"/>
      <c r="M266" s="382"/>
      <c r="N266" s="382"/>
      <c r="O266" s="382"/>
      <c r="P266" s="382"/>
      <c r="Q266" s="382"/>
      <c r="R266" s="382"/>
      <c r="AC266" s="357"/>
      <c r="AD266" s="357"/>
      <c r="AE266" s="357"/>
      <c r="AF266" s="358"/>
      <c r="AG266" s="358"/>
      <c r="AH266" s="358"/>
      <c r="AI266" s="352"/>
      <c r="AJ266" s="352"/>
      <c r="AK266" s="352"/>
      <c r="AL266" s="352"/>
      <c r="AM266" s="352"/>
      <c r="AN266" s="352"/>
    </row>
    <row r="267" spans="2:40" x14ac:dyDescent="0.2">
      <c r="B267" s="382"/>
      <c r="C267" s="382"/>
      <c r="D267" s="382"/>
      <c r="E267" s="382"/>
      <c r="F267" s="382"/>
      <c r="G267" s="382"/>
      <c r="H267" s="382"/>
      <c r="I267" s="382"/>
      <c r="J267" s="382"/>
      <c r="K267" s="382"/>
      <c r="L267" s="382"/>
      <c r="M267" s="382"/>
      <c r="N267" s="382"/>
      <c r="O267" s="382"/>
      <c r="P267" s="382"/>
      <c r="Q267" s="382"/>
      <c r="R267" s="382"/>
      <c r="AC267" s="357"/>
      <c r="AD267" s="357"/>
      <c r="AE267" s="357"/>
      <c r="AF267" s="358"/>
      <c r="AG267" s="358"/>
      <c r="AH267" s="358"/>
      <c r="AI267" s="352"/>
      <c r="AJ267" s="352"/>
      <c r="AK267" s="352"/>
      <c r="AL267" s="352"/>
      <c r="AM267" s="352"/>
      <c r="AN267" s="352"/>
    </row>
    <row r="268" spans="2:40" x14ac:dyDescent="0.2">
      <c r="B268" s="382"/>
      <c r="C268" s="382"/>
      <c r="D268" s="382"/>
      <c r="E268" s="382"/>
      <c r="F268" s="382"/>
      <c r="G268" s="382"/>
      <c r="H268" s="382"/>
      <c r="I268" s="382"/>
      <c r="J268" s="382"/>
      <c r="K268" s="382"/>
      <c r="L268" s="382"/>
      <c r="M268" s="382"/>
      <c r="N268" s="382"/>
      <c r="O268" s="382"/>
      <c r="P268" s="382"/>
      <c r="Q268" s="382"/>
      <c r="R268" s="382"/>
      <c r="AC268" s="357"/>
      <c r="AD268" s="357"/>
      <c r="AE268" s="357"/>
      <c r="AF268" s="358"/>
      <c r="AG268" s="358"/>
      <c r="AH268" s="358"/>
      <c r="AI268" s="352"/>
      <c r="AJ268" s="352"/>
      <c r="AK268" s="352"/>
      <c r="AL268" s="352"/>
      <c r="AM268" s="352"/>
      <c r="AN268" s="352"/>
    </row>
    <row r="269" spans="2:40" x14ac:dyDescent="0.2">
      <c r="B269" s="382"/>
      <c r="C269" s="382"/>
      <c r="D269" s="382"/>
      <c r="E269" s="382"/>
      <c r="F269" s="382"/>
      <c r="G269" s="382"/>
      <c r="H269" s="382"/>
      <c r="I269" s="382"/>
      <c r="J269" s="382"/>
      <c r="K269" s="382"/>
      <c r="L269" s="382"/>
      <c r="M269" s="382"/>
      <c r="N269" s="382"/>
      <c r="O269" s="382"/>
      <c r="P269" s="382"/>
      <c r="Q269" s="382"/>
      <c r="R269" s="382"/>
      <c r="AC269" s="357"/>
      <c r="AD269" s="357"/>
      <c r="AE269" s="357"/>
      <c r="AF269" s="358"/>
      <c r="AG269" s="358"/>
      <c r="AH269" s="358"/>
      <c r="AI269" s="352"/>
      <c r="AJ269" s="352"/>
      <c r="AK269" s="352"/>
      <c r="AL269" s="352"/>
      <c r="AM269" s="352"/>
      <c r="AN269" s="352"/>
    </row>
    <row r="270" spans="2:40" x14ac:dyDescent="0.2">
      <c r="B270" s="382"/>
      <c r="C270" s="382"/>
      <c r="D270" s="382"/>
      <c r="E270" s="382"/>
      <c r="F270" s="382"/>
      <c r="G270" s="382"/>
      <c r="H270" s="382"/>
      <c r="I270" s="382"/>
      <c r="J270" s="382"/>
      <c r="K270" s="382"/>
      <c r="L270" s="382"/>
      <c r="M270" s="382"/>
      <c r="N270" s="382"/>
      <c r="O270" s="382"/>
      <c r="P270" s="382"/>
      <c r="Q270" s="382"/>
      <c r="R270" s="382"/>
      <c r="AC270" s="357"/>
      <c r="AD270" s="357"/>
      <c r="AE270" s="357"/>
      <c r="AF270" s="358"/>
      <c r="AG270" s="358"/>
      <c r="AH270" s="358"/>
      <c r="AI270" s="352"/>
      <c r="AJ270" s="352"/>
      <c r="AK270" s="352"/>
      <c r="AL270" s="352"/>
      <c r="AM270" s="352"/>
      <c r="AN270" s="352"/>
    </row>
    <row r="271" spans="2:40" x14ac:dyDescent="0.2">
      <c r="B271" s="382"/>
      <c r="C271" s="382"/>
      <c r="D271" s="382"/>
      <c r="E271" s="382"/>
      <c r="F271" s="382"/>
      <c r="G271" s="382"/>
      <c r="H271" s="382"/>
      <c r="I271" s="382"/>
      <c r="J271" s="382"/>
      <c r="K271" s="382"/>
      <c r="L271" s="382"/>
      <c r="M271" s="382"/>
      <c r="N271" s="382"/>
      <c r="O271" s="382"/>
      <c r="P271" s="382"/>
      <c r="Q271" s="382"/>
      <c r="R271" s="382"/>
      <c r="AC271" s="357"/>
      <c r="AD271" s="357"/>
      <c r="AE271" s="357"/>
      <c r="AF271" s="358"/>
      <c r="AG271" s="358"/>
      <c r="AH271" s="358"/>
      <c r="AI271" s="352"/>
      <c r="AJ271" s="352"/>
      <c r="AK271" s="352"/>
      <c r="AL271" s="352"/>
      <c r="AM271" s="352"/>
      <c r="AN271" s="352"/>
    </row>
    <row r="272" spans="2:40" x14ac:dyDescent="0.2">
      <c r="B272" s="382"/>
      <c r="C272" s="382"/>
      <c r="D272" s="382"/>
      <c r="E272" s="382"/>
      <c r="F272" s="382"/>
      <c r="G272" s="382"/>
      <c r="H272" s="382"/>
      <c r="I272" s="382"/>
      <c r="J272" s="382"/>
      <c r="K272" s="382"/>
      <c r="L272" s="382"/>
      <c r="M272" s="382"/>
      <c r="N272" s="382"/>
      <c r="O272" s="382"/>
      <c r="P272" s="382"/>
      <c r="Q272" s="382"/>
      <c r="R272" s="382"/>
      <c r="AC272" s="357"/>
      <c r="AD272" s="357"/>
      <c r="AE272" s="357"/>
      <c r="AF272" s="358"/>
      <c r="AG272" s="358"/>
      <c r="AH272" s="358"/>
      <c r="AI272" s="352"/>
      <c r="AJ272" s="352"/>
      <c r="AK272" s="352"/>
      <c r="AL272" s="352"/>
      <c r="AM272" s="352"/>
      <c r="AN272" s="352"/>
    </row>
    <row r="273" spans="2:40" x14ac:dyDescent="0.2">
      <c r="B273" s="382"/>
      <c r="C273" s="382"/>
      <c r="D273" s="382"/>
      <c r="E273" s="382"/>
      <c r="F273" s="382"/>
      <c r="G273" s="382"/>
      <c r="H273" s="382"/>
      <c r="I273" s="382"/>
      <c r="J273" s="382"/>
      <c r="K273" s="382"/>
      <c r="L273" s="382"/>
      <c r="M273" s="382"/>
      <c r="N273" s="382"/>
      <c r="O273" s="382"/>
      <c r="P273" s="382"/>
      <c r="Q273" s="382"/>
      <c r="R273" s="382"/>
      <c r="AC273" s="357"/>
      <c r="AD273" s="357"/>
      <c r="AE273" s="357"/>
      <c r="AF273" s="358"/>
      <c r="AG273" s="358"/>
      <c r="AH273" s="358"/>
      <c r="AI273" s="352"/>
      <c r="AJ273" s="352"/>
      <c r="AK273" s="352"/>
      <c r="AL273" s="352"/>
      <c r="AM273" s="352"/>
      <c r="AN273" s="352"/>
    </row>
    <row r="274" spans="2:40" x14ac:dyDescent="0.2">
      <c r="B274" s="382"/>
      <c r="C274" s="382"/>
      <c r="D274" s="382"/>
      <c r="E274" s="382"/>
      <c r="F274" s="382"/>
      <c r="G274" s="382"/>
      <c r="H274" s="382"/>
      <c r="I274" s="382"/>
      <c r="J274" s="382"/>
      <c r="K274" s="382"/>
      <c r="L274" s="382"/>
      <c r="M274" s="382"/>
      <c r="N274" s="382"/>
      <c r="O274" s="382"/>
      <c r="P274" s="382"/>
      <c r="Q274" s="382"/>
      <c r="R274" s="382"/>
      <c r="AC274" s="357"/>
      <c r="AD274" s="357"/>
      <c r="AE274" s="357"/>
      <c r="AF274" s="358"/>
      <c r="AG274" s="358"/>
      <c r="AH274" s="358"/>
      <c r="AI274" s="352"/>
      <c r="AJ274" s="352"/>
      <c r="AK274" s="352"/>
      <c r="AL274" s="352"/>
      <c r="AM274" s="352"/>
      <c r="AN274" s="352"/>
    </row>
    <row r="275" spans="2:40" x14ac:dyDescent="0.2">
      <c r="B275" s="382"/>
      <c r="C275" s="382"/>
      <c r="D275" s="382"/>
      <c r="E275" s="382"/>
      <c r="F275" s="382"/>
      <c r="G275" s="382"/>
      <c r="H275" s="382"/>
      <c r="I275" s="382"/>
      <c r="J275" s="382"/>
      <c r="K275" s="382"/>
      <c r="L275" s="382"/>
      <c r="M275" s="382"/>
      <c r="N275" s="382"/>
      <c r="O275" s="382"/>
      <c r="P275" s="382"/>
      <c r="Q275" s="382"/>
      <c r="R275" s="382"/>
      <c r="AC275" s="357"/>
      <c r="AD275" s="357"/>
      <c r="AE275" s="357"/>
      <c r="AF275" s="358"/>
      <c r="AG275" s="358"/>
      <c r="AH275" s="358"/>
      <c r="AI275" s="352"/>
      <c r="AJ275" s="352"/>
      <c r="AK275" s="352"/>
      <c r="AL275" s="352"/>
      <c r="AM275" s="352"/>
      <c r="AN275" s="352"/>
    </row>
    <row r="276" spans="2:40" x14ac:dyDescent="0.2">
      <c r="B276" s="382"/>
      <c r="C276" s="382"/>
      <c r="D276" s="382"/>
      <c r="E276" s="382"/>
      <c r="F276" s="382"/>
      <c r="G276" s="382"/>
      <c r="H276" s="382"/>
      <c r="I276" s="382"/>
      <c r="J276" s="382"/>
      <c r="K276" s="382"/>
      <c r="L276" s="382"/>
      <c r="M276" s="382"/>
      <c r="N276" s="382"/>
      <c r="O276" s="382"/>
      <c r="P276" s="382"/>
      <c r="Q276" s="382"/>
      <c r="R276" s="382"/>
      <c r="AC276" s="357"/>
      <c r="AD276" s="357"/>
      <c r="AE276" s="357"/>
      <c r="AF276" s="358"/>
      <c r="AG276" s="358"/>
      <c r="AH276" s="358"/>
      <c r="AI276" s="352"/>
      <c r="AJ276" s="352"/>
      <c r="AK276" s="352"/>
      <c r="AL276" s="352"/>
      <c r="AM276" s="352"/>
      <c r="AN276" s="352"/>
    </row>
    <row r="277" spans="2:40" x14ac:dyDescent="0.2">
      <c r="B277" s="382"/>
      <c r="C277" s="382"/>
      <c r="D277" s="382"/>
      <c r="E277" s="382"/>
      <c r="F277" s="382"/>
      <c r="G277" s="382"/>
      <c r="H277" s="382"/>
      <c r="I277" s="382"/>
      <c r="J277" s="382"/>
      <c r="K277" s="382"/>
      <c r="L277" s="382"/>
      <c r="M277" s="382"/>
      <c r="N277" s="382"/>
      <c r="O277" s="382"/>
      <c r="P277" s="382"/>
      <c r="Q277" s="382"/>
      <c r="R277" s="382"/>
      <c r="AC277" s="357"/>
      <c r="AD277" s="357"/>
      <c r="AE277" s="357"/>
      <c r="AF277" s="358"/>
      <c r="AG277" s="358"/>
      <c r="AH277" s="358"/>
      <c r="AI277" s="352"/>
      <c r="AJ277" s="352"/>
      <c r="AK277" s="352"/>
      <c r="AL277" s="352"/>
      <c r="AM277" s="352"/>
      <c r="AN277" s="352"/>
    </row>
    <row r="278" spans="2:40" x14ac:dyDescent="0.2">
      <c r="B278" s="382"/>
      <c r="C278" s="382"/>
      <c r="D278" s="382"/>
      <c r="E278" s="382"/>
      <c r="F278" s="382"/>
      <c r="G278" s="382"/>
      <c r="H278" s="382"/>
      <c r="I278" s="382"/>
      <c r="J278" s="382"/>
      <c r="K278" s="382"/>
      <c r="L278" s="382"/>
      <c r="M278" s="382"/>
      <c r="N278" s="382"/>
      <c r="O278" s="382"/>
      <c r="P278" s="382"/>
      <c r="Q278" s="382"/>
      <c r="R278" s="382"/>
      <c r="AC278" s="357"/>
      <c r="AD278" s="357"/>
      <c r="AE278" s="357"/>
      <c r="AF278" s="358"/>
      <c r="AG278" s="358"/>
      <c r="AH278" s="358"/>
      <c r="AI278" s="352"/>
      <c r="AJ278" s="352"/>
      <c r="AK278" s="352"/>
      <c r="AL278" s="352"/>
      <c r="AM278" s="352"/>
      <c r="AN278" s="352"/>
    </row>
    <row r="279" spans="2:40" x14ac:dyDescent="0.2">
      <c r="B279" s="382"/>
      <c r="C279" s="382"/>
      <c r="D279" s="382"/>
      <c r="E279" s="382"/>
      <c r="F279" s="382"/>
      <c r="G279" s="382"/>
      <c r="H279" s="382"/>
      <c r="I279" s="382"/>
      <c r="J279" s="382"/>
      <c r="K279" s="382"/>
      <c r="L279" s="382"/>
      <c r="M279" s="382"/>
      <c r="N279" s="382"/>
      <c r="O279" s="382"/>
      <c r="P279" s="382"/>
      <c r="Q279" s="382"/>
      <c r="R279" s="382"/>
      <c r="AC279" s="357"/>
      <c r="AD279" s="357"/>
      <c r="AE279" s="357"/>
      <c r="AF279" s="358"/>
      <c r="AG279" s="358"/>
      <c r="AH279" s="358"/>
      <c r="AI279" s="352"/>
      <c r="AJ279" s="352"/>
      <c r="AK279" s="352"/>
      <c r="AL279" s="352"/>
      <c r="AM279" s="352"/>
      <c r="AN279" s="352"/>
    </row>
    <row r="280" spans="2:40" x14ac:dyDescent="0.2">
      <c r="B280" s="382"/>
      <c r="C280" s="382"/>
      <c r="D280" s="382"/>
      <c r="E280" s="382"/>
      <c r="F280" s="382"/>
      <c r="G280" s="382"/>
      <c r="H280" s="382"/>
      <c r="I280" s="382"/>
      <c r="J280" s="382"/>
      <c r="K280" s="382"/>
      <c r="L280" s="382"/>
      <c r="M280" s="382"/>
      <c r="N280" s="382"/>
      <c r="O280" s="382"/>
      <c r="P280" s="382"/>
      <c r="Q280" s="382"/>
      <c r="R280" s="382"/>
      <c r="AC280" s="357"/>
      <c r="AD280" s="357"/>
      <c r="AE280" s="357"/>
      <c r="AF280" s="352"/>
      <c r="AG280" s="352"/>
      <c r="AH280" s="352"/>
      <c r="AI280" s="352"/>
      <c r="AJ280" s="352"/>
      <c r="AK280" s="352"/>
      <c r="AL280" s="352"/>
      <c r="AM280" s="352"/>
      <c r="AN280" s="352"/>
    </row>
    <row r="281" spans="2:40" x14ac:dyDescent="0.2">
      <c r="B281" s="382"/>
      <c r="C281" s="382"/>
      <c r="D281" s="382"/>
      <c r="E281" s="382"/>
      <c r="F281" s="382"/>
      <c r="G281" s="382"/>
      <c r="H281" s="382"/>
      <c r="I281" s="382"/>
      <c r="J281" s="382"/>
      <c r="K281" s="382"/>
      <c r="L281" s="382"/>
      <c r="M281" s="382"/>
      <c r="N281" s="382"/>
      <c r="O281" s="382"/>
      <c r="P281" s="382"/>
      <c r="Q281" s="382"/>
      <c r="R281" s="382"/>
      <c r="AC281" s="357"/>
      <c r="AD281" s="357"/>
      <c r="AE281" s="357"/>
      <c r="AF281" s="352"/>
      <c r="AG281" s="352"/>
      <c r="AH281" s="352"/>
      <c r="AI281" s="352"/>
      <c r="AJ281" s="352"/>
      <c r="AK281" s="352"/>
      <c r="AL281" s="352"/>
      <c r="AM281" s="352"/>
      <c r="AN281" s="352"/>
    </row>
    <row r="282" spans="2:40" x14ac:dyDescent="0.2">
      <c r="B282" s="382"/>
      <c r="C282" s="382"/>
      <c r="D282" s="382"/>
      <c r="E282" s="382"/>
      <c r="F282" s="382"/>
      <c r="G282" s="382"/>
      <c r="H282" s="382"/>
      <c r="I282" s="382"/>
      <c r="J282" s="382"/>
      <c r="K282" s="382"/>
      <c r="L282" s="382"/>
      <c r="M282" s="382"/>
      <c r="N282" s="382"/>
      <c r="O282" s="382"/>
      <c r="P282" s="382"/>
      <c r="Q282" s="382"/>
      <c r="R282" s="382"/>
      <c r="AC282" s="357"/>
      <c r="AD282" s="357"/>
      <c r="AE282" s="357"/>
      <c r="AF282" s="352"/>
      <c r="AG282" s="352"/>
      <c r="AH282" s="352"/>
      <c r="AI282" s="352"/>
      <c r="AJ282" s="352"/>
      <c r="AK282" s="352"/>
      <c r="AL282" s="352"/>
      <c r="AM282" s="352"/>
      <c r="AN282" s="352"/>
    </row>
    <row r="283" spans="2:40" x14ac:dyDescent="0.2">
      <c r="B283" s="382"/>
      <c r="C283" s="382"/>
      <c r="D283" s="382"/>
      <c r="E283" s="382"/>
      <c r="F283" s="382"/>
      <c r="G283" s="382"/>
      <c r="H283" s="382"/>
      <c r="I283" s="382"/>
      <c r="J283" s="382"/>
      <c r="K283" s="382"/>
      <c r="L283" s="382"/>
      <c r="M283" s="382"/>
      <c r="N283" s="382"/>
      <c r="O283" s="382"/>
      <c r="P283" s="382"/>
      <c r="Q283" s="382"/>
      <c r="R283" s="382"/>
      <c r="AC283" s="357"/>
      <c r="AD283" s="357"/>
      <c r="AE283" s="357"/>
      <c r="AF283" s="352"/>
      <c r="AG283" s="352"/>
      <c r="AH283" s="352"/>
      <c r="AI283" s="352"/>
      <c r="AJ283" s="352"/>
      <c r="AK283" s="352"/>
      <c r="AL283" s="352"/>
      <c r="AM283" s="352"/>
      <c r="AN283" s="352"/>
    </row>
    <row r="284" spans="2:40" x14ac:dyDescent="0.2">
      <c r="B284" s="382"/>
      <c r="C284" s="382"/>
      <c r="D284" s="382"/>
      <c r="E284" s="382"/>
      <c r="F284" s="382"/>
      <c r="G284" s="382"/>
      <c r="H284" s="382"/>
      <c r="I284" s="382"/>
      <c r="J284" s="382"/>
      <c r="K284" s="382"/>
      <c r="L284" s="382"/>
      <c r="M284" s="382"/>
      <c r="N284" s="382"/>
      <c r="O284" s="382"/>
      <c r="P284" s="382"/>
      <c r="Q284" s="382"/>
      <c r="R284" s="382"/>
      <c r="AC284" s="357"/>
      <c r="AD284" s="357"/>
      <c r="AE284" s="357"/>
      <c r="AF284" s="352"/>
      <c r="AG284" s="352"/>
      <c r="AH284" s="352"/>
      <c r="AI284" s="352"/>
      <c r="AJ284" s="352"/>
      <c r="AK284" s="352"/>
      <c r="AL284" s="352"/>
      <c r="AM284" s="352"/>
      <c r="AN284" s="352"/>
    </row>
    <row r="285" spans="2:40" x14ac:dyDescent="0.2">
      <c r="B285" s="382"/>
      <c r="C285" s="382"/>
      <c r="D285" s="382"/>
      <c r="E285" s="382"/>
      <c r="F285" s="382"/>
      <c r="G285" s="382"/>
      <c r="H285" s="382"/>
      <c r="I285" s="382"/>
      <c r="J285" s="382"/>
      <c r="K285" s="382"/>
      <c r="L285" s="382"/>
      <c r="M285" s="382"/>
      <c r="N285" s="382"/>
      <c r="O285" s="382"/>
      <c r="P285" s="382"/>
      <c r="Q285" s="382"/>
      <c r="R285" s="382"/>
      <c r="AC285" s="357"/>
      <c r="AD285" s="357"/>
      <c r="AE285" s="357"/>
      <c r="AF285" s="352"/>
      <c r="AG285" s="352"/>
      <c r="AH285" s="352"/>
      <c r="AI285" s="352"/>
      <c r="AJ285" s="352"/>
      <c r="AK285" s="352"/>
      <c r="AL285" s="352"/>
      <c r="AM285" s="352"/>
      <c r="AN285" s="352"/>
    </row>
    <row r="286" spans="2:40" x14ac:dyDescent="0.2">
      <c r="B286" s="382"/>
      <c r="C286" s="382"/>
      <c r="D286" s="382"/>
      <c r="E286" s="382"/>
      <c r="F286" s="382"/>
      <c r="G286" s="382"/>
      <c r="H286" s="382"/>
      <c r="I286" s="382"/>
      <c r="J286" s="382"/>
      <c r="K286" s="382"/>
      <c r="L286" s="382"/>
      <c r="M286" s="382"/>
      <c r="N286" s="382"/>
      <c r="O286" s="382"/>
      <c r="P286" s="382"/>
      <c r="Q286" s="382"/>
      <c r="R286" s="382"/>
      <c r="AC286" s="357"/>
      <c r="AD286" s="357"/>
      <c r="AE286" s="357"/>
      <c r="AF286" s="352"/>
      <c r="AG286" s="352"/>
      <c r="AH286" s="352"/>
      <c r="AI286" s="352"/>
      <c r="AJ286" s="352"/>
      <c r="AK286" s="352"/>
      <c r="AL286" s="352"/>
      <c r="AM286" s="352"/>
      <c r="AN286" s="352"/>
    </row>
    <row r="287" spans="2:40" x14ac:dyDescent="0.2">
      <c r="B287" s="382"/>
      <c r="C287" s="382"/>
      <c r="D287" s="382"/>
      <c r="E287" s="382"/>
      <c r="F287" s="382"/>
      <c r="G287" s="382"/>
      <c r="H287" s="382"/>
      <c r="I287" s="382"/>
      <c r="J287" s="382"/>
      <c r="K287" s="382"/>
      <c r="L287" s="382"/>
      <c r="M287" s="382"/>
      <c r="N287" s="382"/>
      <c r="O287" s="382"/>
      <c r="P287" s="382"/>
      <c r="Q287" s="382"/>
      <c r="R287" s="382"/>
      <c r="AC287" s="357"/>
      <c r="AD287" s="357"/>
      <c r="AE287" s="357"/>
      <c r="AF287" s="352"/>
      <c r="AG287" s="352"/>
      <c r="AH287" s="352"/>
      <c r="AI287" s="352"/>
      <c r="AJ287" s="352"/>
      <c r="AK287" s="352"/>
      <c r="AL287" s="352"/>
      <c r="AM287" s="352"/>
      <c r="AN287" s="352"/>
    </row>
    <row r="288" spans="2:40" x14ac:dyDescent="0.2">
      <c r="B288" s="382"/>
      <c r="C288" s="382"/>
      <c r="D288" s="382"/>
      <c r="E288" s="382"/>
      <c r="F288" s="382"/>
      <c r="G288" s="382"/>
      <c r="H288" s="382"/>
      <c r="I288" s="382"/>
      <c r="J288" s="382"/>
      <c r="K288" s="382"/>
      <c r="L288" s="382"/>
      <c r="M288" s="382"/>
      <c r="N288" s="382"/>
      <c r="O288" s="382"/>
      <c r="P288" s="382"/>
      <c r="Q288" s="382"/>
      <c r="R288" s="382"/>
      <c r="AC288" s="357"/>
      <c r="AD288" s="357"/>
      <c r="AE288" s="357"/>
      <c r="AF288" s="352"/>
      <c r="AG288" s="352"/>
      <c r="AH288" s="352"/>
      <c r="AI288" s="352"/>
      <c r="AJ288" s="352"/>
      <c r="AK288" s="352"/>
      <c r="AL288" s="352"/>
      <c r="AM288" s="352"/>
      <c r="AN288" s="352"/>
    </row>
    <row r="289" spans="2:40" x14ac:dyDescent="0.2">
      <c r="B289" s="382"/>
      <c r="C289" s="382"/>
      <c r="D289" s="382"/>
      <c r="E289" s="382"/>
      <c r="F289" s="382"/>
      <c r="G289" s="382"/>
      <c r="H289" s="382"/>
      <c r="I289" s="382"/>
      <c r="J289" s="382"/>
      <c r="K289" s="382"/>
      <c r="L289" s="382"/>
      <c r="M289" s="382"/>
      <c r="N289" s="382"/>
      <c r="O289" s="382"/>
      <c r="P289" s="382"/>
      <c r="Q289" s="382"/>
      <c r="R289" s="382"/>
      <c r="AC289" s="357"/>
      <c r="AD289" s="357"/>
      <c r="AE289" s="357"/>
      <c r="AF289" s="352"/>
      <c r="AG289" s="352"/>
      <c r="AH289" s="352"/>
      <c r="AI289" s="352"/>
      <c r="AJ289" s="352"/>
      <c r="AK289" s="352"/>
      <c r="AL289" s="352"/>
      <c r="AM289" s="352"/>
      <c r="AN289" s="352"/>
    </row>
    <row r="290" spans="2:40" x14ac:dyDescent="0.2">
      <c r="B290" s="382"/>
      <c r="C290" s="382"/>
      <c r="D290" s="382"/>
      <c r="E290" s="382"/>
      <c r="F290" s="382"/>
      <c r="G290" s="382"/>
      <c r="H290" s="382"/>
      <c r="I290" s="382"/>
      <c r="J290" s="382"/>
      <c r="K290" s="382"/>
      <c r="L290" s="382"/>
      <c r="M290" s="382"/>
      <c r="N290" s="382"/>
      <c r="O290" s="382"/>
      <c r="P290" s="382"/>
      <c r="Q290" s="382"/>
      <c r="R290" s="382"/>
      <c r="AC290" s="357"/>
      <c r="AD290" s="357"/>
      <c r="AE290" s="357"/>
      <c r="AF290" s="352"/>
      <c r="AG290" s="352"/>
      <c r="AH290" s="352"/>
      <c r="AI290" s="352"/>
      <c r="AJ290" s="352"/>
      <c r="AK290" s="352"/>
      <c r="AL290" s="352"/>
      <c r="AM290" s="352"/>
      <c r="AN290" s="352"/>
    </row>
    <row r="291" spans="2:40" x14ac:dyDescent="0.2">
      <c r="B291" s="382"/>
      <c r="C291" s="382"/>
      <c r="D291" s="382"/>
      <c r="E291" s="382"/>
      <c r="F291" s="382"/>
      <c r="G291" s="382"/>
      <c r="H291" s="382"/>
      <c r="I291" s="382"/>
      <c r="J291" s="382"/>
      <c r="K291" s="382"/>
      <c r="L291" s="382"/>
      <c r="M291" s="382"/>
      <c r="N291" s="382"/>
      <c r="O291" s="382"/>
      <c r="P291" s="382"/>
      <c r="Q291" s="382"/>
      <c r="R291" s="382"/>
      <c r="AC291" s="357"/>
      <c r="AD291" s="357"/>
      <c r="AE291" s="357"/>
      <c r="AF291" s="352"/>
      <c r="AG291" s="352"/>
      <c r="AH291" s="352"/>
      <c r="AI291" s="352"/>
      <c r="AJ291" s="352"/>
      <c r="AK291" s="352"/>
      <c r="AL291" s="352"/>
      <c r="AM291" s="352"/>
      <c r="AN291" s="352"/>
    </row>
    <row r="292" spans="2:40" x14ac:dyDescent="0.2">
      <c r="B292" s="382"/>
      <c r="C292" s="382"/>
      <c r="D292" s="382"/>
      <c r="E292" s="382"/>
      <c r="F292" s="382"/>
      <c r="G292" s="382"/>
      <c r="H292" s="382"/>
      <c r="I292" s="382"/>
      <c r="J292" s="382"/>
      <c r="K292" s="382"/>
      <c r="L292" s="382"/>
      <c r="M292" s="382"/>
      <c r="N292" s="382"/>
      <c r="O292" s="382"/>
      <c r="P292" s="382"/>
      <c r="Q292" s="382"/>
      <c r="R292" s="382"/>
      <c r="AC292" s="357"/>
      <c r="AD292" s="357"/>
      <c r="AE292" s="357"/>
      <c r="AF292" s="352"/>
      <c r="AG292" s="352"/>
      <c r="AH292" s="352"/>
      <c r="AI292" s="352"/>
      <c r="AJ292" s="352"/>
      <c r="AK292" s="352"/>
      <c r="AL292" s="352"/>
      <c r="AM292" s="352"/>
      <c r="AN292" s="352"/>
    </row>
    <row r="293" spans="2:40" x14ac:dyDescent="0.2">
      <c r="B293" s="382"/>
      <c r="C293" s="382"/>
      <c r="D293" s="382"/>
      <c r="E293" s="382"/>
      <c r="F293" s="382"/>
      <c r="G293" s="382"/>
      <c r="H293" s="382"/>
      <c r="I293" s="382"/>
      <c r="J293" s="382"/>
      <c r="K293" s="382"/>
      <c r="L293" s="382"/>
      <c r="M293" s="382"/>
      <c r="N293" s="382"/>
      <c r="O293" s="382"/>
      <c r="P293" s="382"/>
      <c r="Q293" s="382"/>
      <c r="R293" s="382"/>
      <c r="AC293" s="357"/>
      <c r="AD293" s="357"/>
      <c r="AE293" s="357"/>
      <c r="AF293" s="352"/>
      <c r="AG293" s="352"/>
      <c r="AH293" s="352"/>
      <c r="AI293" s="352"/>
      <c r="AJ293" s="352"/>
      <c r="AK293" s="352"/>
      <c r="AL293" s="352"/>
      <c r="AM293" s="352"/>
      <c r="AN293" s="352"/>
    </row>
    <row r="294" spans="2:40" x14ac:dyDescent="0.2">
      <c r="B294" s="382"/>
      <c r="C294" s="382"/>
      <c r="D294" s="382"/>
      <c r="E294" s="382"/>
      <c r="F294" s="382"/>
      <c r="G294" s="382"/>
      <c r="H294" s="382"/>
      <c r="I294" s="382"/>
      <c r="J294" s="382"/>
      <c r="K294" s="382"/>
      <c r="L294" s="382"/>
      <c r="M294" s="382"/>
      <c r="N294" s="382"/>
      <c r="O294" s="382"/>
      <c r="P294" s="382"/>
      <c r="Q294" s="382"/>
      <c r="R294" s="382"/>
      <c r="AC294" s="357"/>
      <c r="AD294" s="357"/>
      <c r="AE294" s="357"/>
      <c r="AF294" s="352"/>
      <c r="AG294" s="352"/>
      <c r="AH294" s="352"/>
      <c r="AI294" s="352"/>
      <c r="AJ294" s="352"/>
      <c r="AK294" s="352"/>
      <c r="AL294" s="352"/>
      <c r="AM294" s="352"/>
      <c r="AN294" s="352"/>
    </row>
    <row r="295" spans="2:40" x14ac:dyDescent="0.2">
      <c r="B295" s="382"/>
      <c r="C295" s="382"/>
      <c r="D295" s="382"/>
      <c r="E295" s="382"/>
      <c r="F295" s="382"/>
      <c r="G295" s="382"/>
      <c r="H295" s="382"/>
      <c r="I295" s="382"/>
      <c r="J295" s="382"/>
      <c r="K295" s="382"/>
      <c r="L295" s="382"/>
      <c r="M295" s="382"/>
      <c r="N295" s="382"/>
      <c r="O295" s="382"/>
      <c r="P295" s="382"/>
      <c r="Q295" s="382"/>
      <c r="R295" s="382"/>
      <c r="AC295" s="357"/>
      <c r="AD295" s="357"/>
      <c r="AE295" s="357"/>
      <c r="AF295" s="352"/>
      <c r="AG295" s="352"/>
      <c r="AH295" s="352"/>
      <c r="AI295" s="352"/>
      <c r="AJ295" s="352"/>
      <c r="AK295" s="352"/>
      <c r="AL295" s="352"/>
      <c r="AM295" s="352"/>
      <c r="AN295" s="352"/>
    </row>
    <row r="296" spans="2:40" x14ac:dyDescent="0.2">
      <c r="B296" s="382"/>
      <c r="C296" s="382"/>
      <c r="D296" s="382"/>
      <c r="E296" s="382"/>
      <c r="F296" s="382"/>
      <c r="G296" s="382"/>
      <c r="H296" s="382"/>
      <c r="I296" s="382"/>
      <c r="J296" s="382"/>
      <c r="K296" s="382"/>
      <c r="L296" s="382"/>
      <c r="M296" s="382"/>
      <c r="N296" s="382"/>
      <c r="O296" s="382"/>
      <c r="P296" s="382"/>
      <c r="Q296" s="382"/>
      <c r="R296" s="382"/>
      <c r="AC296" s="357"/>
      <c r="AD296" s="357"/>
      <c r="AE296" s="357"/>
      <c r="AF296" s="352"/>
      <c r="AG296" s="352"/>
      <c r="AH296" s="352"/>
      <c r="AI296" s="352"/>
      <c r="AJ296" s="352"/>
      <c r="AK296" s="352"/>
      <c r="AL296" s="352"/>
      <c r="AM296" s="352"/>
      <c r="AN296" s="352"/>
    </row>
    <row r="297" spans="2:40" x14ac:dyDescent="0.2">
      <c r="B297" s="382"/>
      <c r="C297" s="382"/>
      <c r="D297" s="382"/>
      <c r="E297" s="382"/>
      <c r="F297" s="382"/>
      <c r="G297" s="382"/>
      <c r="H297" s="382"/>
      <c r="I297" s="382"/>
      <c r="J297" s="382"/>
      <c r="K297" s="382"/>
      <c r="L297" s="382"/>
      <c r="M297" s="382"/>
      <c r="N297" s="382"/>
      <c r="O297" s="382"/>
      <c r="P297" s="382"/>
      <c r="Q297" s="382"/>
      <c r="R297" s="382"/>
      <c r="AC297" s="357"/>
      <c r="AD297" s="357"/>
      <c r="AE297" s="357"/>
      <c r="AF297" s="352"/>
      <c r="AG297" s="352"/>
      <c r="AH297" s="352"/>
      <c r="AI297" s="352"/>
      <c r="AJ297" s="352"/>
      <c r="AK297" s="352"/>
      <c r="AL297" s="352"/>
      <c r="AM297" s="352"/>
      <c r="AN297" s="352"/>
    </row>
    <row r="298" spans="2:40" x14ac:dyDescent="0.2">
      <c r="B298" s="382"/>
      <c r="C298" s="382"/>
      <c r="D298" s="382"/>
      <c r="E298" s="382"/>
      <c r="F298" s="382"/>
      <c r="G298" s="382"/>
      <c r="H298" s="382"/>
      <c r="I298" s="382"/>
      <c r="J298" s="382"/>
      <c r="K298" s="382"/>
      <c r="L298" s="382"/>
      <c r="M298" s="382"/>
      <c r="N298" s="382"/>
      <c r="O298" s="382"/>
      <c r="P298" s="382"/>
      <c r="Q298" s="382"/>
      <c r="R298" s="382"/>
      <c r="AC298" s="357"/>
      <c r="AD298" s="357"/>
      <c r="AE298" s="357"/>
      <c r="AF298" s="352"/>
      <c r="AG298" s="352"/>
      <c r="AH298" s="352"/>
      <c r="AI298" s="352"/>
      <c r="AJ298" s="352"/>
      <c r="AK298" s="352"/>
      <c r="AL298" s="352"/>
      <c r="AM298" s="352"/>
      <c r="AN298" s="352"/>
    </row>
    <row r="299" spans="2:40" x14ac:dyDescent="0.2">
      <c r="B299" s="382"/>
      <c r="C299" s="382"/>
      <c r="D299" s="382"/>
      <c r="E299" s="382"/>
      <c r="F299" s="382"/>
      <c r="G299" s="382"/>
      <c r="H299" s="382"/>
      <c r="I299" s="382"/>
      <c r="J299" s="382"/>
      <c r="K299" s="382"/>
      <c r="L299" s="382"/>
      <c r="M299" s="382"/>
      <c r="N299" s="382"/>
      <c r="O299" s="382"/>
      <c r="P299" s="382"/>
      <c r="Q299" s="382"/>
      <c r="R299" s="382"/>
      <c r="AC299" s="357"/>
      <c r="AD299" s="357"/>
      <c r="AE299" s="357"/>
      <c r="AF299" s="352"/>
      <c r="AG299" s="352"/>
      <c r="AH299" s="352"/>
      <c r="AI299" s="352"/>
      <c r="AJ299" s="352"/>
      <c r="AK299" s="352"/>
      <c r="AL299" s="352"/>
      <c r="AM299" s="352"/>
      <c r="AN299" s="352"/>
    </row>
    <row r="300" spans="2:40" x14ac:dyDescent="0.2">
      <c r="B300" s="382"/>
      <c r="C300" s="382"/>
      <c r="D300" s="382"/>
      <c r="E300" s="382"/>
      <c r="F300" s="382"/>
      <c r="G300" s="382"/>
      <c r="H300" s="382"/>
      <c r="I300" s="382"/>
      <c r="J300" s="382"/>
      <c r="K300" s="382"/>
      <c r="L300" s="382"/>
      <c r="M300" s="382"/>
      <c r="N300" s="382"/>
      <c r="O300" s="382"/>
      <c r="P300" s="382"/>
      <c r="Q300" s="382"/>
      <c r="R300" s="382"/>
      <c r="AC300" s="357"/>
      <c r="AD300" s="357"/>
      <c r="AE300" s="357"/>
      <c r="AF300" s="352"/>
      <c r="AG300" s="352"/>
      <c r="AH300" s="352"/>
      <c r="AI300" s="352"/>
      <c r="AJ300" s="352"/>
      <c r="AK300" s="352"/>
      <c r="AL300" s="352"/>
      <c r="AM300" s="352"/>
      <c r="AN300" s="352"/>
    </row>
    <row r="301" spans="2:40" x14ac:dyDescent="0.2">
      <c r="B301" s="382"/>
      <c r="C301" s="382"/>
      <c r="D301" s="382"/>
      <c r="E301" s="382"/>
      <c r="F301" s="382"/>
      <c r="G301" s="382"/>
      <c r="H301" s="382"/>
      <c r="I301" s="382"/>
      <c r="J301" s="382"/>
      <c r="K301" s="382"/>
      <c r="L301" s="382"/>
      <c r="M301" s="382"/>
      <c r="N301" s="382"/>
      <c r="O301" s="382"/>
      <c r="P301" s="382"/>
      <c r="Q301" s="382"/>
      <c r="R301" s="382"/>
      <c r="AC301" s="357"/>
      <c r="AD301" s="357"/>
      <c r="AE301" s="357"/>
      <c r="AF301" s="352"/>
      <c r="AG301" s="352"/>
      <c r="AH301" s="352"/>
      <c r="AI301" s="352"/>
      <c r="AJ301" s="352"/>
      <c r="AK301" s="352"/>
      <c r="AL301" s="352"/>
      <c r="AM301" s="352"/>
      <c r="AN301" s="352"/>
    </row>
    <row r="302" spans="2:40" x14ac:dyDescent="0.2">
      <c r="B302" s="382"/>
      <c r="C302" s="382"/>
      <c r="D302" s="382"/>
      <c r="E302" s="382"/>
      <c r="F302" s="382"/>
      <c r="G302" s="382"/>
      <c r="H302" s="382"/>
      <c r="I302" s="382"/>
      <c r="J302" s="382"/>
      <c r="K302" s="382"/>
      <c r="L302" s="382"/>
      <c r="M302" s="382"/>
      <c r="N302" s="382"/>
      <c r="O302" s="382"/>
      <c r="P302" s="382"/>
      <c r="Q302" s="382"/>
      <c r="R302" s="382"/>
      <c r="AC302" s="357"/>
      <c r="AD302" s="357"/>
      <c r="AE302" s="357"/>
      <c r="AF302" s="352"/>
      <c r="AG302" s="352"/>
      <c r="AH302" s="352"/>
      <c r="AI302" s="352"/>
      <c r="AJ302" s="352"/>
      <c r="AK302" s="352"/>
      <c r="AL302" s="352"/>
      <c r="AM302" s="352"/>
      <c r="AN302" s="352"/>
    </row>
    <row r="303" spans="2:40" x14ac:dyDescent="0.2">
      <c r="B303" s="382"/>
      <c r="C303" s="382"/>
      <c r="D303" s="382"/>
      <c r="E303" s="382"/>
      <c r="F303" s="382"/>
      <c r="G303" s="382"/>
      <c r="H303" s="382"/>
      <c r="I303" s="382"/>
      <c r="J303" s="382"/>
      <c r="K303" s="382"/>
      <c r="L303" s="382"/>
      <c r="M303" s="382"/>
      <c r="N303" s="382"/>
      <c r="O303" s="382"/>
      <c r="P303" s="382"/>
      <c r="Q303" s="382"/>
      <c r="R303" s="382"/>
      <c r="AC303" s="357"/>
      <c r="AD303" s="357"/>
      <c r="AE303" s="357"/>
      <c r="AF303" s="352"/>
      <c r="AG303" s="352"/>
      <c r="AH303" s="352"/>
      <c r="AI303" s="352"/>
      <c r="AJ303" s="352"/>
      <c r="AK303" s="352"/>
      <c r="AL303" s="352"/>
      <c r="AM303" s="352"/>
      <c r="AN303" s="352"/>
    </row>
    <row r="304" spans="2:40" x14ac:dyDescent="0.2">
      <c r="B304" s="382"/>
      <c r="C304" s="382"/>
      <c r="D304" s="382"/>
      <c r="E304" s="382"/>
      <c r="F304" s="382"/>
      <c r="G304" s="382"/>
      <c r="H304" s="382"/>
      <c r="I304" s="382"/>
      <c r="J304" s="382"/>
      <c r="K304" s="382"/>
      <c r="L304" s="382"/>
      <c r="M304" s="382"/>
      <c r="N304" s="382"/>
      <c r="O304" s="382"/>
      <c r="P304" s="382"/>
      <c r="Q304" s="382"/>
      <c r="R304" s="382"/>
      <c r="AC304" s="357"/>
      <c r="AD304" s="357"/>
      <c r="AE304" s="357"/>
      <c r="AF304" s="352"/>
      <c r="AG304" s="352"/>
      <c r="AH304" s="352"/>
      <c r="AI304" s="352"/>
      <c r="AJ304" s="352"/>
      <c r="AK304" s="352"/>
      <c r="AL304" s="352"/>
      <c r="AM304" s="352"/>
      <c r="AN304" s="352"/>
    </row>
    <row r="305" spans="2:40" x14ac:dyDescent="0.2">
      <c r="B305" s="382"/>
      <c r="C305" s="382"/>
      <c r="D305" s="382"/>
      <c r="E305" s="382"/>
      <c r="F305" s="382"/>
      <c r="G305" s="382"/>
      <c r="H305" s="382"/>
      <c r="I305" s="382"/>
      <c r="J305" s="382"/>
      <c r="K305" s="382"/>
      <c r="L305" s="382"/>
      <c r="M305" s="382"/>
      <c r="N305" s="382"/>
      <c r="O305" s="382"/>
      <c r="P305" s="382"/>
      <c r="Q305" s="382"/>
      <c r="R305" s="382"/>
      <c r="AC305" s="357"/>
      <c r="AD305" s="357"/>
      <c r="AE305" s="357"/>
      <c r="AF305" s="352"/>
      <c r="AG305" s="352"/>
      <c r="AH305" s="352"/>
      <c r="AI305" s="352"/>
      <c r="AJ305" s="352"/>
      <c r="AK305" s="352"/>
      <c r="AL305" s="352"/>
      <c r="AM305" s="352"/>
      <c r="AN305" s="352"/>
    </row>
    <row r="306" spans="2:40" x14ac:dyDescent="0.2">
      <c r="B306" s="382"/>
      <c r="C306" s="382"/>
      <c r="D306" s="382"/>
      <c r="E306" s="382"/>
      <c r="F306" s="382"/>
      <c r="G306" s="382"/>
      <c r="H306" s="382"/>
      <c r="I306" s="382"/>
      <c r="J306" s="382"/>
      <c r="K306" s="382"/>
      <c r="L306" s="382"/>
      <c r="M306" s="382"/>
      <c r="N306" s="382"/>
      <c r="O306" s="382"/>
      <c r="P306" s="382"/>
      <c r="Q306" s="382"/>
      <c r="R306" s="382"/>
      <c r="AC306" s="357"/>
      <c r="AD306" s="357"/>
      <c r="AE306" s="357"/>
      <c r="AF306" s="352"/>
      <c r="AG306" s="352"/>
      <c r="AH306" s="352"/>
      <c r="AI306" s="352"/>
      <c r="AJ306" s="352"/>
      <c r="AK306" s="352"/>
      <c r="AL306" s="352"/>
      <c r="AM306" s="352"/>
      <c r="AN306" s="352"/>
    </row>
    <row r="307" spans="2:40" x14ac:dyDescent="0.2">
      <c r="B307" s="382"/>
      <c r="C307" s="382"/>
      <c r="D307" s="382"/>
      <c r="E307" s="382"/>
      <c r="F307" s="382"/>
      <c r="G307" s="382"/>
      <c r="H307" s="382"/>
      <c r="I307" s="382"/>
      <c r="J307" s="382"/>
      <c r="K307" s="382"/>
      <c r="L307" s="382"/>
      <c r="M307" s="382"/>
      <c r="N307" s="382"/>
      <c r="O307" s="382"/>
      <c r="P307" s="382"/>
      <c r="Q307" s="382"/>
      <c r="R307" s="382"/>
      <c r="AC307" s="357"/>
      <c r="AD307" s="357"/>
      <c r="AE307" s="357"/>
      <c r="AF307" s="352"/>
      <c r="AG307" s="352"/>
      <c r="AH307" s="352"/>
      <c r="AI307" s="352"/>
      <c r="AJ307" s="352"/>
      <c r="AK307" s="352"/>
      <c r="AL307" s="352"/>
      <c r="AM307" s="352"/>
      <c r="AN307" s="352"/>
    </row>
    <row r="308" spans="2:40" x14ac:dyDescent="0.2">
      <c r="B308" s="382"/>
      <c r="C308" s="382"/>
      <c r="D308" s="382"/>
      <c r="E308" s="382"/>
      <c r="F308" s="382"/>
      <c r="G308" s="382"/>
      <c r="H308" s="382"/>
      <c r="I308" s="382"/>
      <c r="J308" s="382"/>
      <c r="K308" s="382"/>
      <c r="L308" s="382"/>
      <c r="M308" s="382"/>
      <c r="N308" s="382"/>
      <c r="O308" s="382"/>
      <c r="P308" s="382"/>
      <c r="Q308" s="382"/>
      <c r="R308" s="382"/>
      <c r="AC308" s="357"/>
      <c r="AD308" s="357"/>
      <c r="AE308" s="357"/>
      <c r="AF308" s="352"/>
      <c r="AG308" s="352"/>
      <c r="AH308" s="352"/>
      <c r="AI308" s="352"/>
      <c r="AJ308" s="352"/>
      <c r="AK308" s="352"/>
      <c r="AL308" s="352"/>
      <c r="AM308" s="352"/>
      <c r="AN308" s="352"/>
    </row>
    <row r="309" spans="2:40" x14ac:dyDescent="0.2">
      <c r="B309" s="382"/>
      <c r="C309" s="382"/>
      <c r="D309" s="382"/>
      <c r="E309" s="382"/>
      <c r="F309" s="382"/>
      <c r="G309" s="382"/>
      <c r="H309" s="382"/>
      <c r="I309" s="382"/>
      <c r="J309" s="382"/>
      <c r="K309" s="382"/>
      <c r="L309" s="382"/>
      <c r="M309" s="382"/>
      <c r="N309" s="382"/>
      <c r="O309" s="382"/>
      <c r="P309" s="382"/>
      <c r="Q309" s="382"/>
      <c r="R309" s="382"/>
      <c r="AC309" s="357"/>
      <c r="AD309" s="357"/>
      <c r="AE309" s="357"/>
      <c r="AF309" s="352"/>
      <c r="AG309" s="352"/>
      <c r="AH309" s="352"/>
      <c r="AI309" s="352"/>
      <c r="AJ309" s="352"/>
      <c r="AK309" s="352"/>
      <c r="AL309" s="352"/>
      <c r="AM309" s="352"/>
      <c r="AN309" s="352"/>
    </row>
    <row r="310" spans="2:40" x14ac:dyDescent="0.2">
      <c r="B310" s="382"/>
      <c r="C310" s="382"/>
      <c r="D310" s="382"/>
      <c r="E310" s="382"/>
      <c r="F310" s="382"/>
      <c r="G310" s="382"/>
      <c r="H310" s="382"/>
      <c r="I310" s="382"/>
      <c r="J310" s="382"/>
      <c r="K310" s="382"/>
      <c r="L310" s="382"/>
      <c r="M310" s="382"/>
      <c r="N310" s="382"/>
      <c r="O310" s="382"/>
      <c r="P310" s="382"/>
      <c r="Q310" s="382"/>
      <c r="R310" s="382"/>
      <c r="AC310" s="357"/>
      <c r="AD310" s="357"/>
      <c r="AE310" s="357"/>
      <c r="AF310" s="352"/>
      <c r="AG310" s="352"/>
      <c r="AH310" s="352"/>
      <c r="AI310" s="352"/>
      <c r="AJ310" s="352"/>
      <c r="AK310" s="352"/>
      <c r="AL310" s="352"/>
      <c r="AM310" s="352"/>
      <c r="AN310" s="352"/>
    </row>
    <row r="311" spans="2:40" x14ac:dyDescent="0.2">
      <c r="B311" s="382"/>
      <c r="C311" s="382"/>
      <c r="D311" s="382"/>
      <c r="E311" s="382"/>
      <c r="F311" s="382"/>
      <c r="G311" s="382"/>
      <c r="H311" s="382"/>
      <c r="I311" s="382"/>
      <c r="J311" s="382"/>
      <c r="K311" s="382"/>
      <c r="L311" s="382"/>
      <c r="M311" s="382"/>
      <c r="N311" s="382"/>
      <c r="O311" s="382"/>
      <c r="P311" s="382"/>
      <c r="Q311" s="382"/>
      <c r="R311" s="382"/>
      <c r="AC311" s="357"/>
      <c r="AD311" s="357"/>
      <c r="AE311" s="357"/>
      <c r="AF311" s="352"/>
      <c r="AG311" s="352"/>
      <c r="AH311" s="352"/>
      <c r="AI311" s="352"/>
      <c r="AJ311" s="352"/>
      <c r="AK311" s="352"/>
      <c r="AL311" s="352"/>
      <c r="AM311" s="352"/>
      <c r="AN311" s="352"/>
    </row>
    <row r="312" spans="2:40" x14ac:dyDescent="0.2">
      <c r="B312" s="382"/>
      <c r="C312" s="382"/>
      <c r="D312" s="382"/>
      <c r="E312" s="382"/>
      <c r="F312" s="382"/>
      <c r="G312" s="382"/>
      <c r="H312" s="382"/>
      <c r="I312" s="382"/>
      <c r="J312" s="382"/>
      <c r="K312" s="382"/>
      <c r="L312" s="382"/>
      <c r="M312" s="382"/>
      <c r="N312" s="382"/>
      <c r="O312" s="382"/>
      <c r="P312" s="382"/>
      <c r="Q312" s="382"/>
      <c r="R312" s="382"/>
      <c r="AC312" s="357"/>
      <c r="AD312" s="357"/>
      <c r="AE312" s="357"/>
      <c r="AF312" s="352"/>
      <c r="AG312" s="352"/>
      <c r="AH312" s="352"/>
      <c r="AI312" s="352"/>
      <c r="AJ312" s="352"/>
      <c r="AK312" s="352"/>
      <c r="AL312" s="352"/>
      <c r="AM312" s="352"/>
      <c r="AN312" s="352"/>
    </row>
    <row r="313" spans="2:40" x14ac:dyDescent="0.2">
      <c r="B313" s="382"/>
      <c r="C313" s="382"/>
      <c r="D313" s="382"/>
      <c r="E313" s="382"/>
      <c r="F313" s="382"/>
      <c r="G313" s="382"/>
      <c r="H313" s="382"/>
      <c r="I313" s="382"/>
      <c r="J313" s="382"/>
      <c r="K313" s="382"/>
      <c r="L313" s="382"/>
      <c r="M313" s="382"/>
      <c r="N313" s="382"/>
      <c r="O313" s="382"/>
      <c r="P313" s="382"/>
      <c r="Q313" s="382"/>
      <c r="R313" s="382"/>
      <c r="AC313" s="357"/>
      <c r="AD313" s="357"/>
      <c r="AE313" s="357"/>
      <c r="AF313" s="352"/>
      <c r="AG313" s="352"/>
      <c r="AH313" s="352"/>
      <c r="AI313" s="352"/>
      <c r="AJ313" s="352"/>
      <c r="AK313" s="352"/>
      <c r="AL313" s="352"/>
      <c r="AM313" s="352"/>
      <c r="AN313" s="352"/>
    </row>
    <row r="314" spans="2:40" x14ac:dyDescent="0.2">
      <c r="B314" s="382"/>
      <c r="C314" s="382"/>
      <c r="D314" s="382"/>
      <c r="E314" s="382"/>
      <c r="F314" s="382"/>
      <c r="G314" s="382"/>
      <c r="H314" s="382"/>
      <c r="I314" s="382"/>
      <c r="J314" s="382"/>
      <c r="K314" s="382"/>
      <c r="L314" s="382"/>
      <c r="M314" s="382"/>
      <c r="N314" s="382"/>
      <c r="O314" s="382"/>
      <c r="P314" s="382"/>
      <c r="Q314" s="382"/>
      <c r="R314" s="382"/>
      <c r="AC314" s="357"/>
      <c r="AD314" s="357"/>
      <c r="AE314" s="357"/>
      <c r="AF314" s="352"/>
      <c r="AG314" s="352"/>
      <c r="AH314" s="352"/>
      <c r="AI314" s="352"/>
      <c r="AJ314" s="352"/>
      <c r="AK314" s="352"/>
      <c r="AL314" s="352"/>
      <c r="AM314" s="352"/>
      <c r="AN314" s="352"/>
    </row>
    <row r="315" spans="2:40" x14ac:dyDescent="0.2">
      <c r="B315" s="382"/>
      <c r="C315" s="382"/>
      <c r="D315" s="382"/>
      <c r="E315" s="382"/>
      <c r="F315" s="382"/>
      <c r="G315" s="382"/>
      <c r="H315" s="382"/>
      <c r="I315" s="382"/>
      <c r="J315" s="382"/>
      <c r="K315" s="382"/>
      <c r="L315" s="382"/>
      <c r="M315" s="382"/>
      <c r="N315" s="382"/>
      <c r="O315" s="382"/>
      <c r="P315" s="382"/>
      <c r="Q315" s="382"/>
      <c r="R315" s="382"/>
      <c r="AC315" s="357"/>
      <c r="AD315" s="357"/>
      <c r="AE315" s="357"/>
      <c r="AF315" s="352"/>
      <c r="AG315" s="352"/>
      <c r="AH315" s="352"/>
      <c r="AI315" s="352"/>
      <c r="AJ315" s="352"/>
      <c r="AK315" s="352"/>
      <c r="AL315" s="352"/>
      <c r="AM315" s="352"/>
      <c r="AN315" s="352"/>
    </row>
    <row r="316" spans="2:40" x14ac:dyDescent="0.2">
      <c r="B316" s="382"/>
      <c r="C316" s="382"/>
      <c r="D316" s="382"/>
      <c r="E316" s="382"/>
      <c r="F316" s="382"/>
      <c r="G316" s="382"/>
      <c r="H316" s="382"/>
      <c r="I316" s="382"/>
      <c r="J316" s="382"/>
      <c r="K316" s="382"/>
      <c r="L316" s="382"/>
      <c r="M316" s="382"/>
      <c r="N316" s="382"/>
      <c r="O316" s="382"/>
      <c r="P316" s="382"/>
      <c r="Q316" s="382"/>
      <c r="R316" s="382"/>
      <c r="AC316" s="357"/>
      <c r="AD316" s="357"/>
      <c r="AE316" s="357"/>
      <c r="AF316" s="352"/>
      <c r="AG316" s="352"/>
      <c r="AH316" s="352"/>
      <c r="AI316" s="352"/>
      <c r="AJ316" s="352"/>
      <c r="AK316" s="352"/>
      <c r="AL316" s="352"/>
      <c r="AM316" s="352"/>
      <c r="AN316" s="352"/>
    </row>
    <row r="317" spans="2:40" x14ac:dyDescent="0.2">
      <c r="B317" s="382"/>
      <c r="C317" s="382"/>
      <c r="D317" s="382"/>
      <c r="E317" s="382"/>
      <c r="F317" s="382"/>
      <c r="G317" s="382"/>
      <c r="H317" s="382"/>
      <c r="I317" s="382"/>
      <c r="J317" s="382"/>
      <c r="K317" s="382"/>
      <c r="L317" s="382"/>
      <c r="M317" s="382"/>
      <c r="N317" s="382"/>
      <c r="O317" s="382"/>
      <c r="P317" s="382"/>
      <c r="Q317" s="382"/>
      <c r="R317" s="382"/>
      <c r="AC317" s="357"/>
      <c r="AD317" s="357"/>
      <c r="AE317" s="357"/>
      <c r="AF317" s="352"/>
      <c r="AG317" s="352"/>
      <c r="AH317" s="352"/>
      <c r="AI317" s="352"/>
      <c r="AJ317" s="352"/>
      <c r="AK317" s="352"/>
      <c r="AL317" s="352"/>
      <c r="AM317" s="352"/>
      <c r="AN317" s="352"/>
    </row>
    <row r="318" spans="2:40" x14ac:dyDescent="0.2">
      <c r="B318" s="382"/>
      <c r="C318" s="382"/>
      <c r="D318" s="382"/>
      <c r="E318" s="382"/>
      <c r="F318" s="382"/>
      <c r="G318" s="382"/>
      <c r="H318" s="382"/>
      <c r="I318" s="382"/>
      <c r="J318" s="382"/>
      <c r="K318" s="382"/>
      <c r="L318" s="382"/>
      <c r="M318" s="382"/>
      <c r="N318" s="382"/>
      <c r="O318" s="382"/>
      <c r="P318" s="382"/>
      <c r="Q318" s="382"/>
      <c r="R318" s="382"/>
      <c r="AC318" s="357"/>
      <c r="AD318" s="357"/>
      <c r="AE318" s="357"/>
      <c r="AF318" s="352"/>
      <c r="AG318" s="352"/>
      <c r="AH318" s="352"/>
      <c r="AI318" s="352"/>
      <c r="AJ318" s="352"/>
      <c r="AK318" s="352"/>
      <c r="AL318" s="352"/>
      <c r="AM318" s="352"/>
      <c r="AN318" s="352"/>
    </row>
    <row r="319" spans="2:40" x14ac:dyDescent="0.2">
      <c r="B319" s="382"/>
      <c r="C319" s="382"/>
      <c r="D319" s="382"/>
      <c r="E319" s="382"/>
      <c r="F319" s="382"/>
      <c r="G319" s="382"/>
      <c r="H319" s="382"/>
      <c r="I319" s="382"/>
      <c r="J319" s="382"/>
      <c r="K319" s="382"/>
      <c r="L319" s="382"/>
      <c r="M319" s="382"/>
      <c r="N319" s="382"/>
      <c r="O319" s="382"/>
      <c r="P319" s="382"/>
      <c r="Q319" s="382"/>
      <c r="R319" s="382"/>
      <c r="AC319" s="357"/>
      <c r="AD319" s="357"/>
      <c r="AE319" s="357"/>
      <c r="AF319" s="352"/>
      <c r="AG319" s="352"/>
      <c r="AH319" s="352"/>
      <c r="AI319" s="352"/>
      <c r="AJ319" s="352"/>
      <c r="AK319" s="352"/>
      <c r="AL319" s="352"/>
      <c r="AM319" s="352"/>
      <c r="AN319" s="352"/>
    </row>
    <row r="320" spans="2:40" x14ac:dyDescent="0.2">
      <c r="B320" s="382"/>
      <c r="C320" s="382"/>
      <c r="D320" s="382"/>
      <c r="E320" s="382"/>
      <c r="F320" s="382"/>
      <c r="G320" s="382"/>
      <c r="H320" s="382"/>
      <c r="I320" s="382"/>
      <c r="J320" s="382"/>
      <c r="K320" s="382"/>
      <c r="L320" s="382"/>
      <c r="M320" s="382"/>
      <c r="N320" s="382"/>
      <c r="O320" s="382"/>
      <c r="P320" s="382"/>
      <c r="Q320" s="382"/>
      <c r="R320" s="382"/>
      <c r="AC320" s="357"/>
      <c r="AD320" s="357"/>
      <c r="AE320" s="357"/>
      <c r="AF320" s="352"/>
      <c r="AG320" s="352"/>
      <c r="AH320" s="352"/>
      <c r="AI320" s="352"/>
      <c r="AJ320" s="352"/>
      <c r="AK320" s="352"/>
      <c r="AL320" s="352"/>
      <c r="AM320" s="352"/>
      <c r="AN320" s="352"/>
    </row>
    <row r="321" spans="2:40" x14ac:dyDescent="0.2">
      <c r="B321" s="382"/>
      <c r="C321" s="382"/>
      <c r="D321" s="382"/>
      <c r="E321" s="382"/>
      <c r="F321" s="382"/>
      <c r="G321" s="382"/>
      <c r="H321" s="382"/>
      <c r="I321" s="382"/>
      <c r="J321" s="382"/>
      <c r="K321" s="382"/>
      <c r="L321" s="382"/>
      <c r="M321" s="382"/>
      <c r="N321" s="382"/>
      <c r="O321" s="382"/>
      <c r="P321" s="382"/>
      <c r="Q321" s="382"/>
      <c r="R321" s="382"/>
      <c r="AC321" s="357"/>
      <c r="AD321" s="357"/>
      <c r="AE321" s="357"/>
      <c r="AF321" s="352"/>
      <c r="AG321" s="352"/>
      <c r="AH321" s="352"/>
      <c r="AI321" s="352"/>
      <c r="AJ321" s="352"/>
      <c r="AK321" s="352"/>
      <c r="AL321" s="352"/>
      <c r="AM321" s="352"/>
      <c r="AN321" s="352"/>
    </row>
    <row r="322" spans="2:40" x14ac:dyDescent="0.2">
      <c r="B322" s="382"/>
      <c r="C322" s="382"/>
      <c r="D322" s="382"/>
      <c r="E322" s="382"/>
      <c r="F322" s="382"/>
      <c r="G322" s="382"/>
      <c r="H322" s="382"/>
      <c r="I322" s="382"/>
      <c r="J322" s="382"/>
      <c r="K322" s="382"/>
      <c r="L322" s="382"/>
      <c r="M322" s="382"/>
      <c r="N322" s="382"/>
      <c r="O322" s="382"/>
      <c r="P322" s="382"/>
      <c r="Q322" s="382"/>
      <c r="R322" s="382"/>
      <c r="AC322" s="357"/>
      <c r="AD322" s="357"/>
      <c r="AE322" s="357"/>
      <c r="AF322" s="352"/>
      <c r="AG322" s="352"/>
      <c r="AH322" s="352"/>
      <c r="AI322" s="352"/>
      <c r="AJ322" s="352"/>
      <c r="AK322" s="352"/>
      <c r="AL322" s="352"/>
      <c r="AM322" s="352"/>
      <c r="AN322" s="352"/>
    </row>
    <row r="323" spans="2:40" x14ac:dyDescent="0.2">
      <c r="B323" s="382"/>
      <c r="C323" s="382"/>
      <c r="D323" s="382"/>
      <c r="E323" s="382"/>
      <c r="F323" s="382"/>
      <c r="G323" s="382"/>
      <c r="H323" s="382"/>
      <c r="I323" s="382"/>
      <c r="J323" s="382"/>
      <c r="K323" s="382"/>
      <c r="L323" s="382"/>
      <c r="M323" s="382"/>
      <c r="N323" s="382"/>
      <c r="O323" s="382"/>
      <c r="P323" s="382"/>
      <c r="Q323" s="382"/>
      <c r="R323" s="382"/>
      <c r="AC323" s="357"/>
      <c r="AD323" s="357"/>
      <c r="AE323" s="357"/>
      <c r="AF323" s="352"/>
      <c r="AG323" s="352"/>
      <c r="AH323" s="352"/>
      <c r="AI323" s="352"/>
      <c r="AJ323" s="352"/>
      <c r="AK323" s="352"/>
      <c r="AL323" s="352"/>
      <c r="AM323" s="352"/>
      <c r="AN323" s="352"/>
    </row>
    <row r="324" spans="2:40" x14ac:dyDescent="0.2">
      <c r="B324" s="382"/>
      <c r="C324" s="382"/>
      <c r="D324" s="382"/>
      <c r="E324" s="382"/>
      <c r="F324" s="382"/>
      <c r="G324" s="382"/>
      <c r="H324" s="382"/>
      <c r="I324" s="382"/>
      <c r="J324" s="382"/>
      <c r="K324" s="382"/>
      <c r="L324" s="382"/>
      <c r="M324" s="382"/>
      <c r="N324" s="382"/>
      <c r="O324" s="382"/>
      <c r="P324" s="382"/>
      <c r="Q324" s="382"/>
      <c r="R324" s="382"/>
      <c r="AC324" s="357"/>
      <c r="AD324" s="357"/>
      <c r="AE324" s="357"/>
      <c r="AF324" s="352"/>
      <c r="AG324" s="352"/>
      <c r="AH324" s="352"/>
      <c r="AI324" s="352"/>
      <c r="AJ324" s="352"/>
      <c r="AK324" s="352"/>
      <c r="AL324" s="352"/>
      <c r="AM324" s="352"/>
      <c r="AN324" s="352"/>
    </row>
    <row r="325" spans="2:40" x14ac:dyDescent="0.2">
      <c r="B325" s="382"/>
      <c r="C325" s="382"/>
      <c r="D325" s="382"/>
      <c r="E325" s="382"/>
      <c r="F325" s="382"/>
      <c r="G325" s="382"/>
      <c r="H325" s="382"/>
      <c r="I325" s="382"/>
      <c r="J325" s="382"/>
      <c r="K325" s="382"/>
      <c r="L325" s="382"/>
      <c r="M325" s="382"/>
      <c r="N325" s="382"/>
      <c r="O325" s="382"/>
      <c r="P325" s="382"/>
      <c r="Q325" s="382"/>
      <c r="R325" s="382"/>
      <c r="AC325" s="357"/>
      <c r="AD325" s="357"/>
      <c r="AE325" s="357"/>
      <c r="AF325" s="352"/>
      <c r="AG325" s="352"/>
      <c r="AH325" s="352"/>
      <c r="AI325" s="352"/>
      <c r="AJ325" s="352"/>
      <c r="AK325" s="352"/>
      <c r="AL325" s="352"/>
      <c r="AM325" s="352"/>
      <c r="AN325" s="352"/>
    </row>
    <row r="326" spans="2:40" x14ac:dyDescent="0.2">
      <c r="B326" s="382"/>
      <c r="C326" s="382"/>
      <c r="D326" s="382"/>
      <c r="E326" s="382"/>
      <c r="F326" s="382"/>
      <c r="G326" s="382"/>
      <c r="H326" s="382"/>
      <c r="I326" s="382"/>
      <c r="J326" s="382"/>
      <c r="K326" s="382"/>
      <c r="L326" s="382"/>
      <c r="M326" s="382"/>
      <c r="N326" s="382"/>
      <c r="O326" s="382"/>
      <c r="P326" s="382"/>
      <c r="Q326" s="382"/>
      <c r="R326" s="382"/>
      <c r="AC326" s="357"/>
      <c r="AD326" s="357"/>
      <c r="AE326" s="357"/>
      <c r="AF326" s="352"/>
      <c r="AG326" s="352"/>
      <c r="AH326" s="352"/>
      <c r="AI326" s="352"/>
      <c r="AJ326" s="352"/>
      <c r="AK326" s="352"/>
      <c r="AL326" s="352"/>
      <c r="AM326" s="352"/>
      <c r="AN326" s="352"/>
    </row>
    <row r="327" spans="2:40" x14ac:dyDescent="0.2">
      <c r="B327" s="382"/>
      <c r="C327" s="382"/>
      <c r="D327" s="382"/>
      <c r="E327" s="382"/>
      <c r="F327" s="382"/>
      <c r="G327" s="382"/>
      <c r="H327" s="382"/>
      <c r="I327" s="382"/>
      <c r="J327" s="382"/>
      <c r="K327" s="382"/>
      <c r="L327" s="382"/>
      <c r="M327" s="382"/>
      <c r="N327" s="382"/>
      <c r="O327" s="382"/>
      <c r="P327" s="382"/>
      <c r="Q327" s="382"/>
      <c r="R327" s="382"/>
      <c r="AC327" s="357"/>
      <c r="AD327" s="357"/>
      <c r="AE327" s="357"/>
      <c r="AF327" s="352"/>
      <c r="AG327" s="352"/>
      <c r="AH327" s="352"/>
      <c r="AI327" s="352"/>
      <c r="AJ327" s="352"/>
      <c r="AK327" s="352"/>
      <c r="AL327" s="352"/>
      <c r="AM327" s="352"/>
      <c r="AN327" s="352"/>
    </row>
    <row r="328" spans="2:40" x14ac:dyDescent="0.2">
      <c r="B328" s="382"/>
      <c r="C328" s="382"/>
      <c r="D328" s="382"/>
      <c r="E328" s="382"/>
      <c r="F328" s="382"/>
      <c r="G328" s="382"/>
      <c r="H328" s="382"/>
      <c r="I328" s="382"/>
      <c r="J328" s="382"/>
      <c r="K328" s="382"/>
      <c r="L328" s="382"/>
      <c r="M328" s="382"/>
      <c r="N328" s="382"/>
      <c r="O328" s="382"/>
      <c r="P328" s="382"/>
      <c r="Q328" s="382"/>
      <c r="R328" s="382"/>
      <c r="AC328" s="357"/>
      <c r="AD328" s="357"/>
      <c r="AE328" s="357"/>
      <c r="AF328" s="352"/>
      <c r="AG328" s="352"/>
      <c r="AH328" s="352"/>
      <c r="AI328" s="352"/>
      <c r="AJ328" s="352"/>
      <c r="AK328" s="352"/>
      <c r="AL328" s="352"/>
      <c r="AM328" s="352"/>
      <c r="AN328" s="352"/>
    </row>
    <row r="329" spans="2:40" x14ac:dyDescent="0.2">
      <c r="B329" s="382"/>
      <c r="C329" s="382"/>
      <c r="D329" s="382"/>
      <c r="E329" s="382"/>
      <c r="F329" s="382"/>
      <c r="G329" s="382"/>
      <c r="H329" s="382"/>
      <c r="I329" s="382"/>
      <c r="J329" s="382"/>
      <c r="K329" s="382"/>
      <c r="L329" s="382"/>
      <c r="M329" s="382"/>
      <c r="N329" s="382"/>
      <c r="O329" s="382"/>
      <c r="P329" s="382"/>
      <c r="Q329" s="382"/>
      <c r="R329" s="382"/>
      <c r="AC329" s="357"/>
      <c r="AD329" s="357"/>
      <c r="AE329" s="357"/>
      <c r="AF329" s="352"/>
      <c r="AG329" s="352"/>
      <c r="AH329" s="352"/>
      <c r="AI329" s="352"/>
      <c r="AJ329" s="352"/>
      <c r="AK329" s="352"/>
      <c r="AL329" s="352"/>
      <c r="AM329" s="352"/>
      <c r="AN329" s="352"/>
    </row>
    <row r="330" spans="2:40" x14ac:dyDescent="0.2">
      <c r="B330" s="382"/>
      <c r="C330" s="382"/>
      <c r="D330" s="382"/>
      <c r="E330" s="382"/>
      <c r="F330" s="382"/>
      <c r="G330" s="382"/>
      <c r="H330" s="382"/>
      <c r="I330" s="382"/>
      <c r="J330" s="382"/>
      <c r="K330" s="382"/>
      <c r="L330" s="382"/>
      <c r="M330" s="382"/>
      <c r="N330" s="382"/>
      <c r="O330" s="382"/>
      <c r="P330" s="382"/>
      <c r="Q330" s="382"/>
      <c r="R330" s="382"/>
      <c r="AC330" s="357"/>
      <c r="AD330" s="357"/>
      <c r="AE330" s="357"/>
      <c r="AF330" s="352"/>
      <c r="AG330" s="352"/>
      <c r="AH330" s="352"/>
      <c r="AI330" s="352"/>
      <c r="AJ330" s="352"/>
      <c r="AK330" s="352"/>
      <c r="AL330" s="352"/>
      <c r="AM330" s="352"/>
      <c r="AN330" s="352"/>
    </row>
    <row r="331" spans="2:40" x14ac:dyDescent="0.2">
      <c r="B331" s="382"/>
      <c r="C331" s="382"/>
      <c r="D331" s="382"/>
      <c r="E331" s="382"/>
      <c r="F331" s="382"/>
      <c r="G331" s="382"/>
      <c r="H331" s="382"/>
      <c r="I331" s="382"/>
      <c r="J331" s="382"/>
      <c r="K331" s="382"/>
      <c r="L331" s="382"/>
      <c r="M331" s="382"/>
      <c r="N331" s="382"/>
      <c r="O331" s="382"/>
      <c r="P331" s="382"/>
      <c r="Q331" s="382"/>
      <c r="R331" s="382"/>
      <c r="AC331" s="357"/>
      <c r="AD331" s="357"/>
      <c r="AE331" s="357"/>
      <c r="AF331" s="352"/>
      <c r="AG331" s="352"/>
      <c r="AH331" s="352"/>
      <c r="AI331" s="352"/>
      <c r="AJ331" s="352"/>
      <c r="AK331" s="352"/>
      <c r="AL331" s="352"/>
      <c r="AM331" s="352"/>
      <c r="AN331" s="352"/>
    </row>
    <row r="332" spans="2:40" x14ac:dyDescent="0.2">
      <c r="B332" s="382"/>
      <c r="C332" s="382"/>
      <c r="D332" s="382"/>
      <c r="E332" s="382"/>
      <c r="F332" s="382"/>
      <c r="G332" s="382"/>
      <c r="H332" s="382"/>
      <c r="I332" s="382"/>
      <c r="J332" s="382"/>
      <c r="K332" s="382"/>
      <c r="L332" s="382"/>
      <c r="M332" s="382"/>
      <c r="N332" s="382"/>
      <c r="O332" s="382"/>
      <c r="P332" s="382"/>
      <c r="Q332" s="382"/>
      <c r="R332" s="382"/>
      <c r="AC332" s="357"/>
      <c r="AD332" s="357"/>
      <c r="AE332" s="357"/>
      <c r="AF332" s="352"/>
      <c r="AG332" s="352"/>
      <c r="AH332" s="352"/>
      <c r="AI332" s="352"/>
      <c r="AJ332" s="352"/>
      <c r="AK332" s="352"/>
      <c r="AL332" s="352"/>
      <c r="AM332" s="352"/>
      <c r="AN332" s="352"/>
    </row>
    <row r="333" spans="2:40" x14ac:dyDescent="0.2">
      <c r="B333" s="382"/>
      <c r="C333" s="382"/>
      <c r="D333" s="382"/>
      <c r="E333" s="382"/>
      <c r="F333" s="382"/>
      <c r="G333" s="382"/>
      <c r="H333" s="382"/>
      <c r="I333" s="382"/>
      <c r="J333" s="382"/>
      <c r="K333" s="382"/>
      <c r="L333" s="382"/>
      <c r="M333" s="382"/>
      <c r="N333" s="382"/>
      <c r="O333" s="382"/>
      <c r="P333" s="382"/>
      <c r="Q333" s="382"/>
      <c r="R333" s="382"/>
      <c r="AC333" s="357"/>
      <c r="AD333" s="357"/>
      <c r="AE333" s="357"/>
      <c r="AF333" s="352"/>
      <c r="AG333" s="352"/>
      <c r="AH333" s="352"/>
      <c r="AI333" s="352"/>
      <c r="AJ333" s="352"/>
      <c r="AK333" s="352"/>
      <c r="AL333" s="352"/>
      <c r="AM333" s="352"/>
      <c r="AN333" s="352"/>
    </row>
    <row r="334" spans="2:40" x14ac:dyDescent="0.2">
      <c r="B334" s="382"/>
      <c r="C334" s="382"/>
      <c r="D334" s="382"/>
      <c r="E334" s="382"/>
      <c r="F334" s="382"/>
      <c r="G334" s="382"/>
      <c r="H334" s="382"/>
      <c r="I334" s="382"/>
      <c r="J334" s="382"/>
      <c r="K334" s="382"/>
      <c r="L334" s="382"/>
      <c r="M334" s="382"/>
      <c r="N334" s="382"/>
      <c r="O334" s="382"/>
      <c r="P334" s="382"/>
      <c r="Q334" s="382"/>
      <c r="R334" s="382"/>
      <c r="AC334" s="357"/>
      <c r="AD334" s="357"/>
      <c r="AE334" s="357"/>
      <c r="AF334" s="352"/>
      <c r="AG334" s="352"/>
      <c r="AH334" s="352"/>
      <c r="AI334" s="352"/>
      <c r="AJ334" s="352"/>
      <c r="AK334" s="352"/>
      <c r="AL334" s="352"/>
      <c r="AM334" s="352"/>
      <c r="AN334" s="352"/>
    </row>
    <row r="335" spans="2:40" x14ac:dyDescent="0.2">
      <c r="B335" s="382"/>
      <c r="C335" s="382"/>
      <c r="D335" s="382"/>
      <c r="E335" s="382"/>
      <c r="F335" s="382"/>
      <c r="G335" s="382"/>
      <c r="H335" s="382"/>
      <c r="I335" s="382"/>
      <c r="J335" s="382"/>
      <c r="K335" s="382"/>
      <c r="L335" s="382"/>
      <c r="M335" s="382"/>
      <c r="N335" s="382"/>
      <c r="O335" s="382"/>
      <c r="P335" s="382"/>
      <c r="Q335" s="382"/>
      <c r="R335" s="382"/>
      <c r="AC335" s="357"/>
      <c r="AD335" s="357"/>
      <c r="AE335" s="357"/>
      <c r="AF335" s="352"/>
      <c r="AG335" s="352"/>
      <c r="AH335" s="352"/>
      <c r="AI335" s="352"/>
      <c r="AJ335" s="352"/>
      <c r="AK335" s="352"/>
      <c r="AL335" s="352"/>
      <c r="AM335" s="352"/>
      <c r="AN335" s="352"/>
    </row>
    <row r="336" spans="2:40" x14ac:dyDescent="0.2">
      <c r="B336" s="382"/>
      <c r="C336" s="382"/>
      <c r="D336" s="382"/>
      <c r="E336" s="382"/>
      <c r="F336" s="382"/>
      <c r="G336" s="382"/>
      <c r="H336" s="382"/>
      <c r="I336" s="382"/>
      <c r="J336" s="382"/>
      <c r="K336" s="382"/>
      <c r="L336" s="382"/>
      <c r="M336" s="382"/>
      <c r="N336" s="382"/>
      <c r="O336" s="382"/>
      <c r="P336" s="382"/>
      <c r="Q336" s="382"/>
      <c r="R336" s="382"/>
      <c r="AC336" s="357"/>
      <c r="AD336" s="357"/>
      <c r="AE336" s="357"/>
      <c r="AF336" s="352"/>
      <c r="AG336" s="352"/>
      <c r="AH336" s="352"/>
      <c r="AI336" s="352"/>
      <c r="AJ336" s="352"/>
      <c r="AK336" s="352"/>
      <c r="AL336" s="352"/>
      <c r="AM336" s="352"/>
      <c r="AN336" s="352"/>
    </row>
    <row r="337" spans="2:40" x14ac:dyDescent="0.2">
      <c r="B337" s="382"/>
      <c r="C337" s="382"/>
      <c r="D337" s="382"/>
      <c r="E337" s="382"/>
      <c r="F337" s="382"/>
      <c r="G337" s="382"/>
      <c r="H337" s="382"/>
      <c r="I337" s="382"/>
      <c r="J337" s="382"/>
      <c r="K337" s="382"/>
      <c r="L337" s="382"/>
      <c r="M337" s="382"/>
      <c r="N337" s="382"/>
      <c r="O337" s="382"/>
      <c r="P337" s="382"/>
      <c r="Q337" s="382"/>
      <c r="R337" s="382"/>
      <c r="AC337" s="357"/>
      <c r="AD337" s="357"/>
      <c r="AE337" s="357"/>
      <c r="AF337" s="352"/>
      <c r="AG337" s="352"/>
      <c r="AH337" s="352"/>
      <c r="AI337" s="352"/>
      <c r="AJ337" s="352"/>
      <c r="AK337" s="352"/>
      <c r="AL337" s="352"/>
      <c r="AM337" s="352"/>
      <c r="AN337" s="352"/>
    </row>
    <row r="338" spans="2:40" x14ac:dyDescent="0.2">
      <c r="B338" s="382"/>
      <c r="C338" s="382"/>
      <c r="D338" s="382"/>
      <c r="E338" s="382"/>
      <c r="F338" s="382"/>
      <c r="G338" s="382"/>
      <c r="H338" s="382"/>
      <c r="I338" s="382"/>
      <c r="J338" s="382"/>
      <c r="K338" s="382"/>
      <c r="L338" s="382"/>
      <c r="M338" s="382"/>
      <c r="N338" s="382"/>
      <c r="O338" s="382"/>
      <c r="P338" s="382"/>
      <c r="Q338" s="382"/>
      <c r="R338" s="382"/>
      <c r="AC338" s="357"/>
      <c r="AD338" s="357"/>
      <c r="AE338" s="357"/>
      <c r="AF338" s="352"/>
      <c r="AG338" s="352"/>
      <c r="AH338" s="352"/>
      <c r="AI338" s="352"/>
      <c r="AJ338" s="352"/>
      <c r="AK338" s="352"/>
      <c r="AL338" s="352"/>
      <c r="AM338" s="352"/>
      <c r="AN338" s="352"/>
    </row>
    <row r="339" spans="2:40" x14ac:dyDescent="0.2">
      <c r="B339" s="382"/>
      <c r="C339" s="382"/>
      <c r="D339" s="382"/>
      <c r="E339" s="382"/>
      <c r="F339" s="382"/>
      <c r="G339" s="382"/>
      <c r="H339" s="382"/>
      <c r="I339" s="382"/>
      <c r="J339" s="382"/>
      <c r="K339" s="382"/>
      <c r="L339" s="382"/>
      <c r="M339" s="382"/>
      <c r="N339" s="382"/>
      <c r="O339" s="382"/>
      <c r="P339" s="382"/>
      <c r="Q339" s="382"/>
      <c r="R339" s="382"/>
      <c r="AC339" s="357"/>
      <c r="AD339" s="357"/>
      <c r="AE339" s="357"/>
      <c r="AF339" s="352"/>
      <c r="AG339" s="352"/>
      <c r="AH339" s="352"/>
      <c r="AI339" s="352"/>
      <c r="AJ339" s="352"/>
      <c r="AK339" s="352"/>
      <c r="AL339" s="352"/>
      <c r="AM339" s="352"/>
      <c r="AN339" s="352"/>
    </row>
    <row r="340" spans="2:40" x14ac:dyDescent="0.2">
      <c r="B340" s="382"/>
      <c r="C340" s="382"/>
      <c r="D340" s="382"/>
      <c r="E340" s="382"/>
      <c r="F340" s="382"/>
      <c r="G340" s="382"/>
      <c r="H340" s="382"/>
      <c r="I340" s="382"/>
      <c r="J340" s="382"/>
      <c r="K340" s="382"/>
      <c r="L340" s="382"/>
      <c r="M340" s="382"/>
      <c r="N340" s="382"/>
      <c r="O340" s="382"/>
      <c r="P340" s="382"/>
      <c r="Q340" s="382"/>
      <c r="R340" s="382"/>
      <c r="AC340" s="357"/>
      <c r="AD340" s="357"/>
      <c r="AE340" s="357"/>
      <c r="AF340" s="352"/>
      <c r="AG340" s="352"/>
      <c r="AH340" s="352"/>
      <c r="AI340" s="352"/>
      <c r="AJ340" s="352"/>
      <c r="AK340" s="352"/>
      <c r="AL340" s="352"/>
      <c r="AM340" s="352"/>
      <c r="AN340" s="352"/>
    </row>
    <row r="341" spans="2:40" x14ac:dyDescent="0.2">
      <c r="B341" s="382"/>
      <c r="C341" s="382"/>
      <c r="D341" s="382"/>
      <c r="E341" s="382"/>
      <c r="F341" s="382"/>
      <c r="G341" s="382"/>
      <c r="H341" s="382"/>
      <c r="I341" s="382"/>
      <c r="J341" s="382"/>
      <c r="K341" s="382"/>
      <c r="L341" s="382"/>
      <c r="M341" s="382"/>
      <c r="N341" s="382"/>
      <c r="O341" s="382"/>
      <c r="P341" s="382"/>
      <c r="Q341" s="382"/>
      <c r="R341" s="382"/>
      <c r="AC341" s="357"/>
      <c r="AD341" s="357"/>
      <c r="AE341" s="357"/>
      <c r="AF341" s="352"/>
      <c r="AG341" s="352"/>
      <c r="AH341" s="352"/>
      <c r="AI341" s="352"/>
      <c r="AJ341" s="352"/>
      <c r="AK341" s="352"/>
      <c r="AL341" s="352"/>
      <c r="AM341" s="352"/>
      <c r="AN341" s="352"/>
    </row>
    <row r="342" spans="2:40" x14ac:dyDescent="0.2">
      <c r="B342" s="382"/>
      <c r="C342" s="382"/>
      <c r="D342" s="382"/>
      <c r="E342" s="382"/>
      <c r="F342" s="382"/>
      <c r="G342" s="382"/>
      <c r="H342" s="382"/>
      <c r="I342" s="382"/>
      <c r="J342" s="382"/>
      <c r="K342" s="382"/>
      <c r="L342" s="382"/>
      <c r="M342" s="382"/>
      <c r="N342" s="382"/>
      <c r="O342" s="382"/>
      <c r="P342" s="382"/>
      <c r="Q342" s="382"/>
      <c r="R342" s="382"/>
      <c r="AC342" s="357"/>
      <c r="AD342" s="357"/>
      <c r="AE342" s="357"/>
      <c r="AF342" s="352"/>
      <c r="AG342" s="352"/>
      <c r="AH342" s="352"/>
      <c r="AI342" s="352"/>
      <c r="AJ342" s="352"/>
      <c r="AK342" s="352"/>
      <c r="AL342" s="352"/>
      <c r="AM342" s="352"/>
      <c r="AN342" s="352"/>
    </row>
    <row r="343" spans="2:40" x14ac:dyDescent="0.2">
      <c r="B343" s="382"/>
      <c r="C343" s="382"/>
      <c r="D343" s="382"/>
      <c r="E343" s="382"/>
      <c r="F343" s="382"/>
      <c r="G343" s="382"/>
      <c r="H343" s="382"/>
      <c r="I343" s="382"/>
      <c r="J343" s="382"/>
      <c r="K343" s="382"/>
      <c r="L343" s="382"/>
      <c r="M343" s="382"/>
      <c r="N343" s="382"/>
      <c r="O343" s="382"/>
      <c r="P343" s="382"/>
      <c r="Q343" s="382"/>
      <c r="R343" s="382"/>
      <c r="AC343" s="357"/>
      <c r="AD343" s="357"/>
      <c r="AE343" s="357"/>
      <c r="AF343" s="352"/>
      <c r="AG343" s="352"/>
      <c r="AH343" s="352"/>
      <c r="AI343" s="352"/>
      <c r="AJ343" s="352"/>
      <c r="AK343" s="352"/>
      <c r="AL343" s="352"/>
      <c r="AM343" s="352"/>
      <c r="AN343" s="352"/>
    </row>
    <row r="344" spans="2:40" x14ac:dyDescent="0.2">
      <c r="B344" s="382"/>
      <c r="C344" s="382"/>
      <c r="D344" s="382"/>
      <c r="E344" s="382"/>
      <c r="F344" s="382"/>
      <c r="G344" s="382"/>
      <c r="H344" s="382"/>
      <c r="I344" s="382"/>
      <c r="J344" s="382"/>
      <c r="K344" s="382"/>
      <c r="L344" s="382"/>
      <c r="M344" s="382"/>
      <c r="N344" s="382"/>
      <c r="O344" s="382"/>
      <c r="P344" s="382"/>
      <c r="Q344" s="382"/>
      <c r="R344" s="382"/>
      <c r="AC344" s="357"/>
      <c r="AD344" s="357"/>
      <c r="AE344" s="357"/>
      <c r="AF344" s="352"/>
      <c r="AG344" s="352"/>
      <c r="AH344" s="352"/>
      <c r="AI344" s="352"/>
      <c r="AJ344" s="352"/>
      <c r="AK344" s="352"/>
      <c r="AL344" s="352"/>
      <c r="AM344" s="352"/>
      <c r="AN344" s="352"/>
    </row>
    <row r="345" spans="2:40" x14ac:dyDescent="0.2">
      <c r="B345" s="382"/>
      <c r="C345" s="382"/>
      <c r="D345" s="382"/>
      <c r="E345" s="382"/>
      <c r="F345" s="382"/>
      <c r="G345" s="382"/>
      <c r="H345" s="382"/>
      <c r="I345" s="382"/>
      <c r="J345" s="382"/>
      <c r="K345" s="382"/>
      <c r="L345" s="382"/>
      <c r="M345" s="382"/>
      <c r="N345" s="382"/>
      <c r="O345" s="382"/>
      <c r="P345" s="382"/>
      <c r="Q345" s="382"/>
      <c r="R345" s="382"/>
      <c r="AC345" s="357"/>
      <c r="AD345" s="357"/>
      <c r="AE345" s="357"/>
      <c r="AF345" s="352"/>
      <c r="AG345" s="352"/>
      <c r="AH345" s="352"/>
      <c r="AI345" s="352"/>
      <c r="AJ345" s="352"/>
      <c r="AK345" s="352"/>
      <c r="AL345" s="352"/>
      <c r="AM345" s="352"/>
      <c r="AN345" s="352"/>
    </row>
    <row r="346" spans="2:40" x14ac:dyDescent="0.2">
      <c r="B346" s="382"/>
      <c r="C346" s="382"/>
      <c r="D346" s="382"/>
      <c r="E346" s="382"/>
      <c r="F346" s="382"/>
      <c r="G346" s="382"/>
      <c r="H346" s="382"/>
      <c r="I346" s="382"/>
      <c r="J346" s="382"/>
      <c r="K346" s="382"/>
      <c r="L346" s="382"/>
      <c r="M346" s="382"/>
      <c r="N346" s="382"/>
      <c r="O346" s="382"/>
      <c r="P346" s="382"/>
      <c r="Q346" s="382"/>
      <c r="R346" s="382"/>
      <c r="AC346" s="357"/>
      <c r="AD346" s="357"/>
      <c r="AE346" s="357"/>
      <c r="AF346" s="352"/>
      <c r="AG346" s="352"/>
      <c r="AH346" s="352"/>
      <c r="AI346" s="352"/>
      <c r="AJ346" s="352"/>
      <c r="AK346" s="352"/>
      <c r="AL346" s="352"/>
      <c r="AM346" s="352"/>
      <c r="AN346" s="352"/>
    </row>
    <row r="347" spans="2:40" x14ac:dyDescent="0.2">
      <c r="B347" s="382"/>
      <c r="C347" s="382"/>
      <c r="D347" s="382"/>
      <c r="E347" s="382"/>
      <c r="F347" s="382"/>
      <c r="G347" s="382"/>
      <c r="H347" s="382"/>
      <c r="I347" s="382"/>
      <c r="J347" s="382"/>
      <c r="K347" s="382"/>
      <c r="L347" s="382"/>
      <c r="M347" s="382"/>
      <c r="N347" s="382"/>
      <c r="O347" s="382"/>
      <c r="P347" s="382"/>
      <c r="Q347" s="382"/>
      <c r="R347" s="382"/>
      <c r="AC347" s="357"/>
      <c r="AD347" s="357"/>
      <c r="AE347" s="357"/>
      <c r="AF347" s="352"/>
      <c r="AG347" s="352"/>
      <c r="AH347" s="352"/>
      <c r="AI347" s="352"/>
      <c r="AJ347" s="352"/>
      <c r="AK347" s="352"/>
      <c r="AL347" s="352"/>
      <c r="AM347" s="352"/>
      <c r="AN347" s="352"/>
    </row>
    <row r="348" spans="2:40" x14ac:dyDescent="0.2">
      <c r="B348" s="382"/>
      <c r="C348" s="382"/>
      <c r="D348" s="382"/>
      <c r="E348" s="382"/>
      <c r="F348" s="382"/>
      <c r="G348" s="382"/>
      <c r="H348" s="382"/>
      <c r="I348" s="382"/>
      <c r="J348" s="382"/>
      <c r="K348" s="382"/>
      <c r="L348" s="382"/>
      <c r="M348" s="382"/>
      <c r="N348" s="382"/>
      <c r="O348" s="382"/>
      <c r="P348" s="382"/>
      <c r="Q348" s="382"/>
      <c r="R348" s="382"/>
      <c r="AC348" s="357"/>
      <c r="AD348" s="357"/>
      <c r="AE348" s="357"/>
      <c r="AF348" s="352"/>
      <c r="AG348" s="352"/>
      <c r="AH348" s="352"/>
      <c r="AI348" s="352"/>
      <c r="AJ348" s="352"/>
      <c r="AK348" s="352"/>
      <c r="AL348" s="352"/>
      <c r="AM348" s="352"/>
      <c r="AN348" s="352"/>
    </row>
    <row r="349" spans="2:40" x14ac:dyDescent="0.2">
      <c r="B349" s="382"/>
      <c r="C349" s="382"/>
      <c r="D349" s="382"/>
      <c r="E349" s="382"/>
      <c r="F349" s="382"/>
      <c r="G349" s="382"/>
      <c r="H349" s="382"/>
      <c r="I349" s="382"/>
      <c r="J349" s="382"/>
      <c r="K349" s="382"/>
      <c r="L349" s="382"/>
      <c r="M349" s="382"/>
      <c r="N349" s="382"/>
      <c r="O349" s="382"/>
      <c r="P349" s="382"/>
      <c r="Q349" s="382"/>
      <c r="R349" s="382"/>
      <c r="AC349" s="357"/>
      <c r="AD349" s="357"/>
      <c r="AE349" s="357"/>
      <c r="AF349" s="352"/>
      <c r="AG349" s="352"/>
      <c r="AH349" s="352"/>
      <c r="AI349" s="352"/>
      <c r="AJ349" s="352"/>
      <c r="AK349" s="352"/>
      <c r="AL349" s="352"/>
      <c r="AM349" s="352"/>
      <c r="AN349" s="352"/>
    </row>
    <row r="350" spans="2:40" x14ac:dyDescent="0.2">
      <c r="B350" s="382"/>
      <c r="C350" s="382"/>
      <c r="D350" s="382"/>
      <c r="E350" s="382"/>
      <c r="F350" s="382"/>
      <c r="G350" s="382"/>
      <c r="H350" s="382"/>
      <c r="I350" s="382"/>
      <c r="J350" s="382"/>
      <c r="K350" s="382"/>
      <c r="L350" s="382"/>
      <c r="M350" s="382"/>
      <c r="N350" s="382"/>
      <c r="O350" s="382"/>
      <c r="P350" s="382"/>
      <c r="Q350" s="382"/>
      <c r="R350" s="382"/>
      <c r="AC350" s="357"/>
      <c r="AD350" s="357"/>
      <c r="AE350" s="357"/>
      <c r="AF350" s="352"/>
      <c r="AG350" s="352"/>
      <c r="AH350" s="352"/>
      <c r="AI350" s="352"/>
      <c r="AJ350" s="352"/>
      <c r="AK350" s="352"/>
      <c r="AL350" s="352"/>
      <c r="AM350" s="352"/>
      <c r="AN350" s="352"/>
    </row>
    <row r="351" spans="2:40" x14ac:dyDescent="0.2">
      <c r="B351" s="382"/>
      <c r="C351" s="382"/>
      <c r="D351" s="382"/>
      <c r="E351" s="382"/>
      <c r="F351" s="382"/>
      <c r="G351" s="382"/>
      <c r="H351" s="382"/>
      <c r="I351" s="382"/>
      <c r="J351" s="382"/>
      <c r="K351" s="382"/>
      <c r="L351" s="382"/>
      <c r="M351" s="382"/>
      <c r="N351" s="382"/>
      <c r="O351" s="382"/>
      <c r="P351" s="382"/>
      <c r="Q351" s="382"/>
      <c r="R351" s="382"/>
      <c r="AC351" s="357"/>
      <c r="AD351" s="357"/>
      <c r="AE351" s="357"/>
      <c r="AF351" s="352"/>
      <c r="AG351" s="352"/>
      <c r="AH351" s="352"/>
      <c r="AI351" s="352"/>
      <c r="AJ351" s="352"/>
      <c r="AK351" s="352"/>
      <c r="AL351" s="352"/>
      <c r="AM351" s="352"/>
      <c r="AN351" s="352"/>
    </row>
    <row r="352" spans="2:40" x14ac:dyDescent="0.2">
      <c r="B352" s="382"/>
      <c r="C352" s="382"/>
      <c r="D352" s="382"/>
      <c r="E352" s="382"/>
      <c r="F352" s="382"/>
      <c r="G352" s="382"/>
      <c r="H352" s="382"/>
      <c r="I352" s="382"/>
      <c r="J352" s="382"/>
      <c r="K352" s="382"/>
      <c r="L352" s="382"/>
      <c r="M352" s="382"/>
      <c r="N352" s="382"/>
      <c r="O352" s="382"/>
      <c r="P352" s="382"/>
      <c r="Q352" s="382"/>
      <c r="R352" s="382"/>
      <c r="AC352" s="357"/>
      <c r="AD352" s="357"/>
      <c r="AE352" s="357"/>
      <c r="AF352" s="352"/>
      <c r="AG352" s="352"/>
      <c r="AH352" s="352"/>
      <c r="AI352" s="352"/>
      <c r="AJ352" s="352"/>
      <c r="AK352" s="352"/>
      <c r="AL352" s="352"/>
      <c r="AM352" s="352"/>
      <c r="AN352" s="352"/>
    </row>
    <row r="353" spans="2:40" x14ac:dyDescent="0.2">
      <c r="B353" s="382"/>
      <c r="C353" s="382"/>
      <c r="D353" s="382"/>
      <c r="E353" s="382"/>
      <c r="F353" s="382"/>
      <c r="G353" s="382"/>
      <c r="H353" s="382"/>
      <c r="I353" s="382"/>
      <c r="J353" s="382"/>
      <c r="K353" s="382"/>
      <c r="L353" s="382"/>
      <c r="M353" s="382"/>
      <c r="N353" s="382"/>
      <c r="O353" s="382"/>
      <c r="P353" s="382"/>
      <c r="Q353" s="382"/>
      <c r="R353" s="382"/>
      <c r="AC353" s="357"/>
      <c r="AD353" s="357"/>
      <c r="AE353" s="357"/>
      <c r="AF353" s="352"/>
      <c r="AG353" s="352"/>
      <c r="AH353" s="352"/>
      <c r="AI353" s="352"/>
      <c r="AJ353" s="352"/>
      <c r="AK353" s="352"/>
      <c r="AL353" s="352"/>
      <c r="AM353" s="352"/>
      <c r="AN353" s="352"/>
    </row>
    <row r="354" spans="2:40" x14ac:dyDescent="0.2">
      <c r="B354" s="382"/>
      <c r="C354" s="382"/>
      <c r="D354" s="382"/>
      <c r="E354" s="382"/>
      <c r="F354" s="382"/>
      <c r="G354" s="382"/>
      <c r="H354" s="382"/>
      <c r="I354" s="382"/>
      <c r="J354" s="382"/>
      <c r="K354" s="382"/>
      <c r="L354" s="382"/>
      <c r="M354" s="382"/>
      <c r="N354" s="382"/>
      <c r="O354" s="382"/>
      <c r="P354" s="382"/>
      <c r="Q354" s="382"/>
      <c r="R354" s="382"/>
      <c r="AC354" s="357"/>
      <c r="AD354" s="357"/>
      <c r="AE354" s="357"/>
      <c r="AF354" s="352"/>
      <c r="AG354" s="352"/>
      <c r="AH354" s="352"/>
      <c r="AI354" s="352"/>
      <c r="AJ354" s="352"/>
      <c r="AK354" s="352"/>
      <c r="AL354" s="352"/>
      <c r="AM354" s="352"/>
      <c r="AN354" s="352"/>
    </row>
    <row r="355" spans="2:40" x14ac:dyDescent="0.2">
      <c r="B355" s="382"/>
      <c r="C355" s="382"/>
      <c r="D355" s="382"/>
      <c r="E355" s="382"/>
      <c r="F355" s="382"/>
      <c r="G355" s="382"/>
      <c r="H355" s="382"/>
      <c r="I355" s="382"/>
      <c r="J355" s="382"/>
      <c r="K355" s="382"/>
      <c r="L355" s="382"/>
      <c r="M355" s="382"/>
      <c r="N355" s="382"/>
      <c r="O355" s="382"/>
      <c r="P355" s="382"/>
      <c r="Q355" s="382"/>
      <c r="R355" s="382"/>
      <c r="AC355" s="357"/>
      <c r="AD355" s="357"/>
      <c r="AE355" s="357"/>
      <c r="AF355" s="352"/>
      <c r="AG355" s="352"/>
      <c r="AH355" s="352"/>
      <c r="AI355" s="352"/>
      <c r="AJ355" s="352"/>
      <c r="AK355" s="352"/>
      <c r="AL355" s="352"/>
      <c r="AM355" s="352"/>
      <c r="AN355" s="352"/>
    </row>
    <row r="356" spans="2:40" x14ac:dyDescent="0.2">
      <c r="B356" s="382"/>
      <c r="C356" s="382"/>
      <c r="D356" s="382"/>
      <c r="E356" s="382"/>
      <c r="F356" s="382"/>
      <c r="G356" s="382"/>
      <c r="H356" s="382"/>
      <c r="I356" s="382"/>
      <c r="J356" s="382"/>
      <c r="K356" s="382"/>
      <c r="L356" s="382"/>
      <c r="M356" s="382"/>
      <c r="N356" s="382"/>
      <c r="O356" s="382"/>
      <c r="P356" s="382"/>
      <c r="Q356" s="382"/>
      <c r="R356" s="382"/>
      <c r="AC356" s="357"/>
      <c r="AD356" s="357"/>
      <c r="AE356" s="357"/>
      <c r="AF356" s="352"/>
      <c r="AG356" s="352"/>
      <c r="AH356" s="352"/>
      <c r="AI356" s="352"/>
      <c r="AJ356" s="352"/>
      <c r="AK356" s="352"/>
      <c r="AL356" s="352"/>
      <c r="AM356" s="352"/>
      <c r="AN356" s="352"/>
    </row>
    <row r="357" spans="2:40" x14ac:dyDescent="0.2">
      <c r="B357" s="382"/>
      <c r="C357" s="382"/>
      <c r="D357" s="382"/>
      <c r="E357" s="382"/>
      <c r="F357" s="382"/>
      <c r="G357" s="382"/>
      <c r="H357" s="382"/>
      <c r="I357" s="382"/>
      <c r="J357" s="382"/>
      <c r="K357" s="382"/>
      <c r="L357" s="382"/>
      <c r="M357" s="382"/>
      <c r="N357" s="382"/>
      <c r="O357" s="382"/>
      <c r="P357" s="382"/>
      <c r="Q357" s="382"/>
      <c r="R357" s="382"/>
      <c r="AC357" s="357"/>
      <c r="AD357" s="357"/>
      <c r="AE357" s="357"/>
      <c r="AF357" s="352"/>
      <c r="AG357" s="352"/>
      <c r="AH357" s="352"/>
      <c r="AI357" s="352"/>
      <c r="AJ357" s="352"/>
      <c r="AK357" s="352"/>
      <c r="AL357" s="352"/>
      <c r="AM357" s="352"/>
      <c r="AN357" s="352"/>
    </row>
    <row r="358" spans="2:40" x14ac:dyDescent="0.2">
      <c r="B358" s="382"/>
      <c r="C358" s="382"/>
      <c r="D358" s="382"/>
      <c r="E358" s="382"/>
      <c r="F358" s="382"/>
      <c r="G358" s="382"/>
      <c r="H358" s="382"/>
      <c r="I358" s="382"/>
      <c r="J358" s="382"/>
      <c r="K358" s="382"/>
      <c r="L358" s="382"/>
      <c r="M358" s="382"/>
      <c r="N358" s="382"/>
      <c r="O358" s="382"/>
      <c r="P358" s="382"/>
      <c r="Q358" s="382"/>
      <c r="R358" s="382"/>
      <c r="AC358" s="357"/>
      <c r="AD358" s="357"/>
      <c r="AE358" s="357"/>
      <c r="AF358" s="352"/>
      <c r="AG358" s="352"/>
      <c r="AH358" s="352"/>
      <c r="AI358" s="352"/>
      <c r="AJ358" s="352"/>
      <c r="AK358" s="352"/>
      <c r="AL358" s="352"/>
      <c r="AM358" s="352"/>
      <c r="AN358" s="352"/>
    </row>
    <row r="359" spans="2:40" x14ac:dyDescent="0.2">
      <c r="B359" s="382"/>
      <c r="C359" s="382"/>
      <c r="D359" s="382"/>
      <c r="E359" s="382"/>
      <c r="F359" s="382"/>
      <c r="G359" s="382"/>
      <c r="H359" s="382"/>
      <c r="I359" s="382"/>
      <c r="J359" s="382"/>
      <c r="K359" s="382"/>
      <c r="L359" s="382"/>
      <c r="M359" s="382"/>
      <c r="N359" s="382"/>
      <c r="O359" s="382"/>
      <c r="P359" s="382"/>
      <c r="Q359" s="382"/>
      <c r="R359" s="382"/>
      <c r="AC359" s="357"/>
      <c r="AD359" s="357"/>
      <c r="AE359" s="357"/>
      <c r="AF359" s="352"/>
      <c r="AG359" s="352"/>
      <c r="AH359" s="352"/>
      <c r="AI359" s="352"/>
      <c r="AJ359" s="352"/>
      <c r="AK359" s="352"/>
      <c r="AL359" s="352"/>
      <c r="AM359" s="352"/>
      <c r="AN359" s="352"/>
    </row>
    <row r="360" spans="2:40" x14ac:dyDescent="0.2">
      <c r="B360" s="382"/>
      <c r="C360" s="382"/>
      <c r="D360" s="382"/>
      <c r="E360" s="382"/>
      <c r="F360" s="382"/>
      <c r="G360" s="382"/>
      <c r="H360" s="382"/>
      <c r="I360" s="382"/>
      <c r="J360" s="382"/>
      <c r="K360" s="382"/>
      <c r="L360" s="382"/>
      <c r="M360" s="382"/>
      <c r="N360" s="382"/>
      <c r="O360" s="382"/>
      <c r="P360" s="382"/>
      <c r="Q360" s="382"/>
      <c r="R360" s="382"/>
      <c r="AC360" s="357"/>
      <c r="AD360" s="357"/>
      <c r="AE360" s="357"/>
      <c r="AF360" s="352"/>
      <c r="AG360" s="352"/>
      <c r="AH360" s="352"/>
      <c r="AI360" s="352"/>
      <c r="AJ360" s="352"/>
      <c r="AK360" s="352"/>
      <c r="AL360" s="352"/>
      <c r="AM360" s="352"/>
      <c r="AN360" s="352"/>
    </row>
    <row r="361" spans="2:40" x14ac:dyDescent="0.2">
      <c r="B361" s="382"/>
      <c r="C361" s="382"/>
      <c r="D361" s="382"/>
      <c r="E361" s="382"/>
      <c r="F361" s="382"/>
      <c r="G361" s="382"/>
      <c r="H361" s="382"/>
      <c r="I361" s="382"/>
      <c r="J361" s="382"/>
      <c r="K361" s="382"/>
      <c r="L361" s="382"/>
      <c r="M361" s="382"/>
      <c r="N361" s="382"/>
      <c r="O361" s="382"/>
      <c r="P361" s="382"/>
      <c r="Q361" s="382"/>
      <c r="R361" s="382"/>
      <c r="AC361" s="357"/>
      <c r="AD361" s="357"/>
      <c r="AE361" s="357"/>
      <c r="AF361" s="352"/>
      <c r="AG361" s="352"/>
      <c r="AH361" s="352"/>
      <c r="AI361" s="352"/>
      <c r="AJ361" s="352"/>
      <c r="AK361" s="352"/>
      <c r="AL361" s="352"/>
      <c r="AM361" s="352"/>
      <c r="AN361" s="352"/>
    </row>
    <row r="362" spans="2:40" x14ac:dyDescent="0.2">
      <c r="B362" s="382"/>
      <c r="C362" s="382"/>
      <c r="D362" s="382"/>
      <c r="E362" s="382"/>
      <c r="F362" s="382"/>
      <c r="G362" s="382"/>
      <c r="H362" s="382"/>
      <c r="I362" s="382"/>
      <c r="J362" s="382"/>
      <c r="K362" s="382"/>
      <c r="L362" s="382"/>
      <c r="M362" s="382"/>
      <c r="N362" s="382"/>
      <c r="O362" s="382"/>
      <c r="P362" s="382"/>
      <c r="Q362" s="382"/>
      <c r="R362" s="382"/>
      <c r="AC362" s="357"/>
      <c r="AD362" s="357"/>
      <c r="AE362" s="357"/>
      <c r="AF362" s="352"/>
      <c r="AG362" s="352"/>
      <c r="AH362" s="352"/>
      <c r="AI362" s="352"/>
      <c r="AJ362" s="352"/>
      <c r="AK362" s="352"/>
      <c r="AL362" s="352"/>
      <c r="AM362" s="352"/>
      <c r="AN362" s="352"/>
    </row>
    <row r="363" spans="2:40" x14ac:dyDescent="0.2">
      <c r="B363" s="382"/>
      <c r="C363" s="382"/>
      <c r="D363" s="382"/>
      <c r="E363" s="382"/>
      <c r="F363" s="382"/>
      <c r="G363" s="382"/>
      <c r="H363" s="382"/>
      <c r="I363" s="382"/>
      <c r="J363" s="382"/>
      <c r="K363" s="382"/>
      <c r="L363" s="382"/>
      <c r="M363" s="382"/>
      <c r="N363" s="382"/>
      <c r="O363" s="382"/>
      <c r="P363" s="382"/>
      <c r="Q363" s="382"/>
      <c r="R363" s="382"/>
      <c r="AC363" s="357"/>
      <c r="AD363" s="357"/>
      <c r="AE363" s="357"/>
      <c r="AF363" s="352"/>
      <c r="AG363" s="352"/>
      <c r="AH363" s="352"/>
      <c r="AI363" s="352"/>
      <c r="AJ363" s="352"/>
      <c r="AK363" s="352"/>
      <c r="AL363" s="352"/>
      <c r="AM363" s="352"/>
      <c r="AN363" s="352"/>
    </row>
    <row r="364" spans="2:40" x14ac:dyDescent="0.2">
      <c r="B364" s="382"/>
      <c r="C364" s="382"/>
      <c r="D364" s="382"/>
      <c r="E364" s="382"/>
      <c r="F364" s="382"/>
      <c r="G364" s="382"/>
      <c r="H364" s="382"/>
      <c r="I364" s="382"/>
      <c r="J364" s="382"/>
      <c r="K364" s="382"/>
      <c r="L364" s="382"/>
      <c r="M364" s="382"/>
      <c r="N364" s="382"/>
      <c r="O364" s="382"/>
      <c r="P364" s="382"/>
      <c r="Q364" s="382"/>
      <c r="R364" s="382"/>
      <c r="AC364" s="357"/>
      <c r="AD364" s="357"/>
      <c r="AE364" s="357"/>
      <c r="AF364" s="352"/>
      <c r="AG364" s="352"/>
      <c r="AH364" s="352"/>
      <c r="AI364" s="352"/>
      <c r="AJ364" s="352"/>
      <c r="AK364" s="352"/>
      <c r="AL364" s="352"/>
      <c r="AM364" s="352"/>
      <c r="AN364" s="352"/>
    </row>
    <row r="365" spans="2:40" x14ac:dyDescent="0.2">
      <c r="B365" s="382"/>
      <c r="C365" s="382"/>
      <c r="D365" s="382"/>
      <c r="E365" s="382"/>
      <c r="F365" s="382"/>
      <c r="G365" s="382"/>
      <c r="H365" s="382"/>
      <c r="I365" s="382"/>
      <c r="J365" s="382"/>
      <c r="K365" s="382"/>
      <c r="L365" s="382"/>
      <c r="M365" s="382"/>
      <c r="N365" s="382"/>
      <c r="O365" s="382"/>
      <c r="P365" s="382"/>
      <c r="Q365" s="382"/>
      <c r="R365" s="382"/>
      <c r="AC365" s="357"/>
      <c r="AD365" s="357"/>
      <c r="AE365" s="357"/>
      <c r="AF365" s="352"/>
      <c r="AG365" s="352"/>
      <c r="AH365" s="352"/>
      <c r="AI365" s="352"/>
      <c r="AJ365" s="352"/>
      <c r="AK365" s="352"/>
      <c r="AL365" s="352"/>
      <c r="AM365" s="352"/>
      <c r="AN365" s="352"/>
    </row>
    <row r="366" spans="2:40" x14ac:dyDescent="0.2">
      <c r="B366" s="382"/>
      <c r="C366" s="382"/>
      <c r="D366" s="382"/>
      <c r="E366" s="382"/>
      <c r="F366" s="382"/>
      <c r="G366" s="382"/>
      <c r="H366" s="382"/>
      <c r="I366" s="382"/>
      <c r="J366" s="382"/>
      <c r="K366" s="382"/>
      <c r="L366" s="382"/>
      <c r="M366" s="382"/>
      <c r="N366" s="382"/>
      <c r="O366" s="382"/>
      <c r="P366" s="382"/>
      <c r="Q366" s="382"/>
      <c r="R366" s="382"/>
      <c r="AC366" s="357"/>
      <c r="AD366" s="357"/>
      <c r="AE366" s="357"/>
      <c r="AF366" s="352"/>
      <c r="AG366" s="352"/>
      <c r="AH366" s="352"/>
      <c r="AI366" s="352"/>
      <c r="AJ366" s="352"/>
      <c r="AK366" s="352"/>
      <c r="AL366" s="352"/>
      <c r="AM366" s="352"/>
      <c r="AN366" s="352"/>
    </row>
    <row r="367" spans="2:40" x14ac:dyDescent="0.2">
      <c r="B367" s="382"/>
      <c r="C367" s="382"/>
      <c r="D367" s="382"/>
      <c r="E367" s="382"/>
      <c r="F367" s="382"/>
      <c r="G367" s="382"/>
      <c r="H367" s="382"/>
      <c r="I367" s="382"/>
      <c r="J367" s="382"/>
      <c r="K367" s="382"/>
      <c r="L367" s="382"/>
      <c r="M367" s="382"/>
      <c r="N367" s="382"/>
      <c r="O367" s="382"/>
      <c r="P367" s="382"/>
      <c r="Q367" s="382"/>
      <c r="R367" s="382"/>
      <c r="AC367" s="357"/>
      <c r="AD367" s="357"/>
      <c r="AE367" s="357"/>
      <c r="AF367" s="352"/>
      <c r="AG367" s="352"/>
      <c r="AH367" s="352"/>
      <c r="AI367" s="352"/>
      <c r="AJ367" s="352"/>
      <c r="AK367" s="352"/>
      <c r="AL367" s="352"/>
      <c r="AM367" s="352"/>
      <c r="AN367" s="352"/>
    </row>
    <row r="368" spans="2:40" x14ac:dyDescent="0.2">
      <c r="B368" s="382"/>
      <c r="C368" s="382"/>
      <c r="D368" s="382"/>
      <c r="E368" s="382"/>
      <c r="F368" s="382"/>
      <c r="G368" s="382"/>
      <c r="H368" s="382"/>
      <c r="I368" s="382"/>
      <c r="J368" s="382"/>
      <c r="K368" s="382"/>
      <c r="L368" s="382"/>
      <c r="M368" s="382"/>
      <c r="N368" s="382"/>
      <c r="O368" s="382"/>
      <c r="P368" s="382"/>
      <c r="Q368" s="382"/>
      <c r="R368" s="382"/>
      <c r="AC368" s="357"/>
      <c r="AD368" s="357"/>
      <c r="AE368" s="357"/>
      <c r="AF368" s="352"/>
      <c r="AG368" s="352"/>
      <c r="AH368" s="352"/>
      <c r="AI368" s="352"/>
      <c r="AJ368" s="352"/>
      <c r="AK368" s="352"/>
      <c r="AL368" s="352"/>
      <c r="AM368" s="352"/>
      <c r="AN368" s="352"/>
    </row>
    <row r="369" spans="2:40" x14ac:dyDescent="0.2">
      <c r="B369" s="382"/>
      <c r="C369" s="382"/>
      <c r="D369" s="382"/>
      <c r="E369" s="382"/>
      <c r="F369" s="382"/>
      <c r="G369" s="382"/>
      <c r="H369" s="382"/>
      <c r="I369" s="382"/>
      <c r="J369" s="382"/>
      <c r="K369" s="382"/>
      <c r="L369" s="382"/>
      <c r="M369" s="382"/>
      <c r="N369" s="382"/>
      <c r="O369" s="382"/>
      <c r="P369" s="382"/>
      <c r="Q369" s="382"/>
      <c r="R369" s="382"/>
      <c r="AC369" s="357"/>
      <c r="AD369" s="357"/>
      <c r="AE369" s="357"/>
      <c r="AF369" s="352"/>
      <c r="AG369" s="352"/>
      <c r="AH369" s="352"/>
      <c r="AI369" s="352"/>
      <c r="AJ369" s="352"/>
      <c r="AK369" s="352"/>
      <c r="AL369" s="352"/>
      <c r="AM369" s="352"/>
      <c r="AN369" s="352"/>
    </row>
    <row r="370" spans="2:40" x14ac:dyDescent="0.2">
      <c r="B370" s="382"/>
      <c r="C370" s="382"/>
      <c r="D370" s="382"/>
      <c r="E370" s="382"/>
      <c r="F370" s="382"/>
      <c r="G370" s="382"/>
      <c r="H370" s="382"/>
      <c r="I370" s="382"/>
      <c r="J370" s="382"/>
      <c r="K370" s="382"/>
      <c r="L370" s="382"/>
      <c r="M370" s="382"/>
      <c r="N370" s="382"/>
      <c r="O370" s="382"/>
      <c r="P370" s="382"/>
      <c r="Q370" s="382"/>
      <c r="R370" s="382"/>
      <c r="AC370" s="357"/>
      <c r="AD370" s="357"/>
      <c r="AE370" s="357"/>
      <c r="AF370" s="352"/>
      <c r="AG370" s="352"/>
      <c r="AH370" s="352"/>
      <c r="AI370" s="352"/>
      <c r="AJ370" s="352"/>
      <c r="AK370" s="352"/>
      <c r="AL370" s="352"/>
      <c r="AM370" s="352"/>
      <c r="AN370" s="352"/>
    </row>
    <row r="371" spans="2:40" x14ac:dyDescent="0.2">
      <c r="B371" s="382"/>
      <c r="C371" s="382"/>
      <c r="D371" s="382"/>
      <c r="E371" s="382"/>
      <c r="F371" s="382"/>
      <c r="G371" s="382"/>
      <c r="H371" s="382"/>
      <c r="I371" s="382"/>
      <c r="J371" s="382"/>
      <c r="K371" s="382"/>
      <c r="L371" s="382"/>
      <c r="M371" s="382"/>
      <c r="N371" s="382"/>
      <c r="O371" s="382"/>
      <c r="P371" s="382"/>
      <c r="Q371" s="382"/>
      <c r="R371" s="382"/>
      <c r="AC371" s="357"/>
      <c r="AD371" s="357"/>
      <c r="AE371" s="357"/>
      <c r="AF371" s="352"/>
      <c r="AG371" s="352"/>
      <c r="AH371" s="352"/>
      <c r="AI371" s="352"/>
      <c r="AJ371" s="352"/>
      <c r="AK371" s="352"/>
      <c r="AL371" s="352"/>
      <c r="AM371" s="352"/>
      <c r="AN371" s="352"/>
    </row>
    <row r="372" spans="2:40" x14ac:dyDescent="0.2">
      <c r="B372" s="382"/>
      <c r="C372" s="382"/>
      <c r="D372" s="382"/>
      <c r="E372" s="382"/>
      <c r="F372" s="382"/>
      <c r="G372" s="382"/>
      <c r="H372" s="382"/>
      <c r="I372" s="382"/>
      <c r="J372" s="382"/>
      <c r="K372" s="382"/>
      <c r="L372" s="382"/>
      <c r="M372" s="382"/>
      <c r="N372" s="382"/>
      <c r="O372" s="382"/>
      <c r="P372" s="382"/>
      <c r="Q372" s="382"/>
      <c r="R372" s="382"/>
      <c r="AC372" s="357"/>
      <c r="AD372" s="357"/>
      <c r="AE372" s="357"/>
      <c r="AF372" s="352"/>
      <c r="AG372" s="352"/>
      <c r="AH372" s="352"/>
      <c r="AI372" s="352"/>
      <c r="AJ372" s="352"/>
      <c r="AK372" s="352"/>
      <c r="AL372" s="352"/>
      <c r="AM372" s="352"/>
      <c r="AN372" s="352"/>
    </row>
    <row r="373" spans="2:40" x14ac:dyDescent="0.2">
      <c r="B373" s="382"/>
      <c r="C373" s="382"/>
      <c r="D373" s="382"/>
      <c r="E373" s="382"/>
      <c r="F373" s="382"/>
      <c r="G373" s="382"/>
      <c r="H373" s="382"/>
      <c r="I373" s="382"/>
      <c r="J373" s="382"/>
      <c r="K373" s="382"/>
      <c r="L373" s="382"/>
      <c r="M373" s="382"/>
      <c r="N373" s="382"/>
      <c r="O373" s="382"/>
      <c r="P373" s="382"/>
      <c r="Q373" s="382"/>
      <c r="R373" s="382"/>
      <c r="AC373" s="357"/>
      <c r="AD373" s="357"/>
      <c r="AE373" s="357"/>
      <c r="AF373" s="352"/>
      <c r="AG373" s="352"/>
      <c r="AH373" s="352"/>
      <c r="AI373" s="352"/>
      <c r="AJ373" s="352"/>
      <c r="AK373" s="352"/>
      <c r="AL373" s="352"/>
      <c r="AM373" s="352"/>
      <c r="AN373" s="352"/>
    </row>
    <row r="374" spans="2:40" x14ac:dyDescent="0.2">
      <c r="B374" s="382"/>
      <c r="C374" s="382"/>
      <c r="D374" s="382"/>
      <c r="E374" s="382"/>
      <c r="F374" s="382"/>
      <c r="G374" s="382"/>
      <c r="H374" s="382"/>
      <c r="I374" s="382"/>
      <c r="J374" s="382"/>
      <c r="K374" s="382"/>
      <c r="L374" s="382"/>
      <c r="M374" s="382"/>
      <c r="N374" s="382"/>
      <c r="O374" s="382"/>
      <c r="P374" s="382"/>
      <c r="Q374" s="382"/>
      <c r="R374" s="382"/>
      <c r="AC374" s="357"/>
      <c r="AD374" s="357"/>
      <c r="AE374" s="357"/>
      <c r="AF374" s="352"/>
      <c r="AG374" s="352"/>
      <c r="AH374" s="352"/>
      <c r="AI374" s="352"/>
      <c r="AJ374" s="352"/>
      <c r="AK374" s="352"/>
      <c r="AL374" s="352"/>
      <c r="AM374" s="352"/>
      <c r="AN374" s="352"/>
    </row>
    <row r="375" spans="2:40" x14ac:dyDescent="0.2">
      <c r="B375" s="382"/>
      <c r="C375" s="382"/>
      <c r="D375" s="382"/>
      <c r="E375" s="382"/>
      <c r="F375" s="382"/>
      <c r="G375" s="382"/>
      <c r="H375" s="382"/>
      <c r="I375" s="382"/>
      <c r="J375" s="382"/>
      <c r="K375" s="382"/>
      <c r="L375" s="382"/>
      <c r="M375" s="382"/>
      <c r="N375" s="382"/>
      <c r="O375" s="382"/>
      <c r="P375" s="382"/>
      <c r="Q375" s="382"/>
      <c r="R375" s="382"/>
      <c r="AC375" s="357"/>
      <c r="AD375" s="357"/>
      <c r="AE375" s="357"/>
      <c r="AF375" s="352"/>
      <c r="AG375" s="352"/>
      <c r="AH375" s="352"/>
      <c r="AI375" s="352"/>
      <c r="AJ375" s="352"/>
      <c r="AK375" s="352"/>
      <c r="AL375" s="352"/>
      <c r="AM375" s="352"/>
      <c r="AN375" s="352"/>
    </row>
    <row r="376" spans="2:40" x14ac:dyDescent="0.2">
      <c r="B376" s="382"/>
      <c r="C376" s="382"/>
      <c r="D376" s="382"/>
      <c r="E376" s="382"/>
      <c r="F376" s="382"/>
      <c r="G376" s="382"/>
      <c r="H376" s="382"/>
      <c r="I376" s="382"/>
      <c r="J376" s="382"/>
      <c r="K376" s="382"/>
      <c r="L376" s="382"/>
      <c r="M376" s="382"/>
      <c r="N376" s="382"/>
      <c r="O376" s="382"/>
      <c r="P376" s="382"/>
      <c r="Q376" s="382"/>
      <c r="R376" s="382"/>
      <c r="AC376" s="357"/>
      <c r="AD376" s="357"/>
      <c r="AE376" s="357"/>
      <c r="AF376" s="352"/>
      <c r="AG376" s="352"/>
      <c r="AH376" s="352"/>
      <c r="AI376" s="352"/>
      <c r="AJ376" s="352"/>
      <c r="AK376" s="352"/>
      <c r="AL376" s="352"/>
      <c r="AM376" s="352"/>
      <c r="AN376" s="352"/>
    </row>
    <row r="377" spans="2:40" x14ac:dyDescent="0.2">
      <c r="B377" s="382"/>
      <c r="C377" s="382"/>
      <c r="D377" s="382"/>
      <c r="E377" s="382"/>
      <c r="F377" s="382"/>
      <c r="G377" s="382"/>
      <c r="H377" s="382"/>
      <c r="I377" s="382"/>
      <c r="J377" s="382"/>
      <c r="K377" s="382"/>
      <c r="L377" s="382"/>
      <c r="M377" s="382"/>
      <c r="N377" s="382"/>
      <c r="O377" s="382"/>
      <c r="P377" s="382"/>
      <c r="Q377" s="382"/>
      <c r="R377" s="382"/>
      <c r="AC377" s="357"/>
      <c r="AD377" s="357"/>
      <c r="AE377" s="357"/>
      <c r="AF377" s="352"/>
      <c r="AG377" s="352"/>
      <c r="AH377" s="352"/>
      <c r="AI377" s="352"/>
      <c r="AJ377" s="352"/>
      <c r="AK377" s="352"/>
      <c r="AL377" s="352"/>
      <c r="AM377" s="352"/>
      <c r="AN377" s="352"/>
    </row>
    <row r="378" spans="2:40" x14ac:dyDescent="0.2">
      <c r="B378" s="382"/>
      <c r="C378" s="382"/>
      <c r="D378" s="382"/>
      <c r="E378" s="382"/>
      <c r="F378" s="382"/>
      <c r="G378" s="382"/>
      <c r="H378" s="382"/>
      <c r="I378" s="382"/>
      <c r="J378" s="382"/>
      <c r="K378" s="382"/>
      <c r="L378" s="382"/>
      <c r="M378" s="382"/>
      <c r="N378" s="382"/>
      <c r="O378" s="382"/>
      <c r="P378" s="382"/>
      <c r="Q378" s="382"/>
      <c r="R378" s="382"/>
      <c r="AC378" s="357"/>
      <c r="AD378" s="357"/>
      <c r="AE378" s="357"/>
      <c r="AF378" s="352"/>
      <c r="AG378" s="352"/>
      <c r="AH378" s="352"/>
      <c r="AI378" s="352"/>
      <c r="AJ378" s="352"/>
      <c r="AK378" s="352"/>
      <c r="AL378" s="352"/>
      <c r="AM378" s="352"/>
      <c r="AN378" s="352"/>
    </row>
    <row r="379" spans="2:40" x14ac:dyDescent="0.2">
      <c r="B379" s="382"/>
      <c r="C379" s="382"/>
      <c r="D379" s="382"/>
      <c r="E379" s="382"/>
      <c r="F379" s="382"/>
      <c r="G379" s="382"/>
      <c r="H379" s="382"/>
      <c r="I379" s="382"/>
      <c r="J379" s="382"/>
      <c r="K379" s="382"/>
      <c r="L379" s="382"/>
      <c r="M379" s="382"/>
      <c r="N379" s="382"/>
      <c r="O379" s="382"/>
      <c r="P379" s="382"/>
      <c r="Q379" s="382"/>
      <c r="R379" s="382"/>
      <c r="AC379" s="357"/>
      <c r="AD379" s="357"/>
      <c r="AE379" s="357"/>
      <c r="AF379" s="352"/>
      <c r="AG379" s="352"/>
      <c r="AH379" s="352"/>
      <c r="AI379" s="352"/>
      <c r="AJ379" s="352"/>
      <c r="AK379" s="352"/>
      <c r="AL379" s="352"/>
      <c r="AM379" s="352"/>
      <c r="AN379" s="352"/>
    </row>
    <row r="380" spans="2:40" x14ac:dyDescent="0.2">
      <c r="B380" s="382"/>
      <c r="C380" s="382"/>
      <c r="D380" s="382"/>
      <c r="E380" s="382"/>
      <c r="F380" s="382"/>
      <c r="G380" s="382"/>
      <c r="H380" s="382"/>
      <c r="I380" s="382"/>
      <c r="J380" s="382"/>
      <c r="K380" s="382"/>
      <c r="L380" s="382"/>
      <c r="M380" s="382"/>
      <c r="N380" s="382"/>
      <c r="O380" s="382"/>
      <c r="P380" s="382"/>
      <c r="Q380" s="382"/>
      <c r="R380" s="382"/>
      <c r="AC380" s="357"/>
      <c r="AD380" s="357"/>
      <c r="AE380" s="357"/>
      <c r="AF380" s="352"/>
      <c r="AG380" s="352"/>
      <c r="AH380" s="352"/>
      <c r="AI380" s="352"/>
      <c r="AJ380" s="352"/>
      <c r="AK380" s="352"/>
      <c r="AL380" s="352"/>
      <c r="AM380" s="352"/>
      <c r="AN380" s="352"/>
    </row>
    <row r="381" spans="2:40" x14ac:dyDescent="0.2">
      <c r="B381" s="382"/>
      <c r="C381" s="382"/>
      <c r="D381" s="382"/>
      <c r="E381" s="382"/>
      <c r="F381" s="382"/>
      <c r="G381" s="382"/>
      <c r="H381" s="382"/>
      <c r="I381" s="382"/>
      <c r="J381" s="382"/>
      <c r="K381" s="382"/>
      <c r="L381" s="382"/>
      <c r="M381" s="382"/>
      <c r="N381" s="382"/>
      <c r="O381" s="382"/>
      <c r="P381" s="382"/>
      <c r="Q381" s="382"/>
      <c r="R381" s="382"/>
      <c r="AC381" s="357"/>
      <c r="AD381" s="357"/>
      <c r="AE381" s="357"/>
      <c r="AF381" s="352"/>
      <c r="AG381" s="352"/>
      <c r="AH381" s="352"/>
      <c r="AI381" s="352"/>
      <c r="AJ381" s="352"/>
      <c r="AK381" s="352"/>
      <c r="AL381" s="352"/>
      <c r="AM381" s="352"/>
      <c r="AN381" s="352"/>
    </row>
    <row r="382" spans="2:40" x14ac:dyDescent="0.2">
      <c r="B382" s="382"/>
      <c r="C382" s="382"/>
      <c r="D382" s="382"/>
      <c r="E382" s="382"/>
      <c r="F382" s="382"/>
      <c r="G382" s="382"/>
      <c r="H382" s="382"/>
      <c r="I382" s="382"/>
      <c r="J382" s="382"/>
      <c r="K382" s="382"/>
      <c r="L382" s="382"/>
      <c r="M382" s="382"/>
      <c r="N382" s="382"/>
      <c r="O382" s="382"/>
      <c r="P382" s="382"/>
      <c r="Q382" s="382"/>
      <c r="R382" s="382"/>
      <c r="AC382" s="357"/>
      <c r="AD382" s="357"/>
      <c r="AE382" s="357"/>
      <c r="AF382" s="352"/>
      <c r="AG382" s="352"/>
      <c r="AH382" s="352"/>
      <c r="AI382" s="352"/>
      <c r="AJ382" s="352"/>
      <c r="AK382" s="352"/>
      <c r="AL382" s="352"/>
      <c r="AM382" s="352"/>
      <c r="AN382" s="352"/>
    </row>
    <row r="383" spans="2:40" x14ac:dyDescent="0.2">
      <c r="B383" s="382"/>
      <c r="C383" s="382"/>
      <c r="D383" s="382"/>
      <c r="E383" s="382"/>
      <c r="F383" s="382"/>
      <c r="G383" s="382"/>
      <c r="H383" s="382"/>
      <c r="I383" s="382"/>
      <c r="J383" s="382"/>
      <c r="K383" s="382"/>
      <c r="L383" s="382"/>
      <c r="M383" s="382"/>
      <c r="N383" s="382"/>
      <c r="O383" s="382"/>
      <c r="P383" s="382"/>
      <c r="Q383" s="382"/>
      <c r="R383" s="382"/>
      <c r="AC383" s="357"/>
      <c r="AD383" s="357"/>
      <c r="AE383" s="357"/>
      <c r="AF383" s="352"/>
      <c r="AG383" s="352"/>
      <c r="AH383" s="352"/>
      <c r="AI383" s="352"/>
      <c r="AJ383" s="352"/>
      <c r="AK383" s="352"/>
      <c r="AL383" s="352"/>
      <c r="AM383" s="352"/>
      <c r="AN383" s="352"/>
    </row>
    <row r="384" spans="2:40" x14ac:dyDescent="0.2">
      <c r="B384" s="382"/>
      <c r="C384" s="382"/>
      <c r="D384" s="382"/>
      <c r="E384" s="382"/>
      <c r="F384" s="382"/>
      <c r="G384" s="382"/>
      <c r="H384" s="382"/>
      <c r="I384" s="382"/>
      <c r="J384" s="382"/>
      <c r="K384" s="382"/>
      <c r="L384" s="382"/>
      <c r="M384" s="382"/>
      <c r="N384" s="382"/>
      <c r="O384" s="382"/>
      <c r="P384" s="382"/>
      <c r="Q384" s="382"/>
      <c r="R384" s="382"/>
      <c r="AC384" s="357"/>
      <c r="AD384" s="357"/>
      <c r="AE384" s="357"/>
      <c r="AF384" s="352"/>
      <c r="AG384" s="352"/>
      <c r="AH384" s="352"/>
      <c r="AI384" s="352"/>
      <c r="AJ384" s="352"/>
      <c r="AK384" s="352"/>
      <c r="AL384" s="352"/>
      <c r="AM384" s="352"/>
      <c r="AN384" s="352"/>
    </row>
    <row r="385" spans="2:40" x14ac:dyDescent="0.2">
      <c r="B385" s="382"/>
      <c r="C385" s="382"/>
      <c r="D385" s="382"/>
      <c r="E385" s="382"/>
      <c r="F385" s="382"/>
      <c r="G385" s="382"/>
      <c r="H385" s="382"/>
      <c r="I385" s="382"/>
      <c r="J385" s="382"/>
      <c r="K385" s="382"/>
      <c r="L385" s="382"/>
      <c r="M385" s="382"/>
      <c r="N385" s="382"/>
      <c r="O385" s="382"/>
      <c r="P385" s="382"/>
      <c r="Q385" s="382"/>
      <c r="R385" s="382"/>
      <c r="AC385" s="357"/>
      <c r="AD385" s="357"/>
      <c r="AE385" s="357"/>
      <c r="AF385" s="352"/>
      <c r="AG385" s="352"/>
      <c r="AH385" s="352"/>
      <c r="AI385" s="352"/>
      <c r="AJ385" s="352"/>
      <c r="AK385" s="352"/>
      <c r="AL385" s="352"/>
      <c r="AM385" s="352"/>
      <c r="AN385" s="352"/>
    </row>
    <row r="386" spans="2:40" x14ac:dyDescent="0.2">
      <c r="B386" s="382"/>
      <c r="C386" s="382"/>
      <c r="D386" s="382"/>
      <c r="E386" s="382"/>
      <c r="F386" s="382"/>
      <c r="G386" s="382"/>
      <c r="H386" s="382"/>
      <c r="I386" s="382"/>
      <c r="J386" s="382"/>
      <c r="K386" s="382"/>
      <c r="L386" s="382"/>
      <c r="M386" s="382"/>
      <c r="N386" s="382"/>
      <c r="O386" s="382"/>
      <c r="P386" s="382"/>
      <c r="Q386" s="382"/>
      <c r="R386" s="382"/>
      <c r="AC386" s="357"/>
      <c r="AD386" s="357"/>
      <c r="AE386" s="357"/>
      <c r="AF386" s="352"/>
      <c r="AG386" s="352"/>
      <c r="AH386" s="352"/>
      <c r="AI386" s="352"/>
      <c r="AJ386" s="352"/>
      <c r="AK386" s="352"/>
      <c r="AL386" s="352"/>
      <c r="AM386" s="352"/>
      <c r="AN386" s="352"/>
    </row>
    <row r="387" spans="2:40" x14ac:dyDescent="0.2">
      <c r="B387" s="382"/>
      <c r="C387" s="382"/>
      <c r="D387" s="382"/>
      <c r="E387" s="382"/>
      <c r="F387" s="382"/>
      <c r="G387" s="382"/>
      <c r="H387" s="382"/>
      <c r="I387" s="382"/>
      <c r="J387" s="382"/>
      <c r="K387" s="382"/>
      <c r="L387" s="382"/>
      <c r="M387" s="382"/>
      <c r="N387" s="382"/>
      <c r="O387" s="382"/>
      <c r="P387" s="382"/>
      <c r="Q387" s="382"/>
      <c r="R387" s="382"/>
      <c r="AC387" s="357"/>
      <c r="AD387" s="357"/>
      <c r="AE387" s="357"/>
      <c r="AF387" s="352"/>
      <c r="AG387" s="352"/>
      <c r="AH387" s="352"/>
      <c r="AI387" s="352"/>
      <c r="AJ387" s="352"/>
      <c r="AK387" s="352"/>
      <c r="AL387" s="352"/>
      <c r="AM387" s="352"/>
      <c r="AN387" s="352"/>
    </row>
    <row r="388" spans="2:40" x14ac:dyDescent="0.2">
      <c r="B388" s="382"/>
      <c r="C388" s="382"/>
      <c r="D388" s="382"/>
      <c r="E388" s="382"/>
      <c r="F388" s="382"/>
      <c r="G388" s="382"/>
      <c r="H388" s="382"/>
      <c r="I388" s="382"/>
      <c r="J388" s="382"/>
      <c r="K388" s="382"/>
      <c r="L388" s="382"/>
      <c r="M388" s="382"/>
      <c r="N388" s="382"/>
      <c r="O388" s="382"/>
      <c r="P388" s="382"/>
      <c r="Q388" s="382"/>
      <c r="R388" s="382"/>
      <c r="AC388" s="357"/>
      <c r="AD388" s="357"/>
      <c r="AE388" s="357"/>
      <c r="AF388" s="352"/>
      <c r="AG388" s="352"/>
      <c r="AH388" s="352"/>
      <c r="AI388" s="352"/>
      <c r="AJ388" s="352"/>
      <c r="AK388" s="352"/>
      <c r="AL388" s="352"/>
      <c r="AM388" s="352"/>
      <c r="AN388" s="352"/>
    </row>
    <row r="389" spans="2:40" x14ac:dyDescent="0.2">
      <c r="B389" s="382"/>
      <c r="C389" s="382"/>
      <c r="D389" s="382"/>
      <c r="E389" s="382"/>
      <c r="F389" s="382"/>
      <c r="G389" s="382"/>
      <c r="H389" s="382"/>
      <c r="I389" s="382"/>
      <c r="J389" s="382"/>
      <c r="K389" s="382"/>
      <c r="L389" s="382"/>
      <c r="M389" s="382"/>
      <c r="N389" s="382"/>
      <c r="O389" s="382"/>
      <c r="P389" s="382"/>
      <c r="Q389" s="382"/>
      <c r="R389" s="382"/>
      <c r="AC389" s="357"/>
      <c r="AD389" s="357"/>
      <c r="AE389" s="357"/>
      <c r="AF389" s="352"/>
      <c r="AG389" s="352"/>
      <c r="AH389" s="352"/>
      <c r="AI389" s="352"/>
      <c r="AJ389" s="352"/>
      <c r="AK389" s="352"/>
      <c r="AL389" s="352"/>
      <c r="AM389" s="352"/>
      <c r="AN389" s="352"/>
    </row>
    <row r="390" spans="2:40" x14ac:dyDescent="0.2">
      <c r="B390" s="382"/>
      <c r="C390" s="382"/>
      <c r="D390" s="382"/>
      <c r="E390" s="382"/>
      <c r="F390" s="382"/>
      <c r="G390" s="382"/>
      <c r="H390" s="382"/>
      <c r="I390" s="382"/>
      <c r="J390" s="382"/>
      <c r="K390" s="382"/>
      <c r="L390" s="382"/>
      <c r="M390" s="382"/>
      <c r="N390" s="382"/>
      <c r="O390" s="382"/>
      <c r="P390" s="382"/>
      <c r="Q390" s="382"/>
      <c r="R390" s="382"/>
      <c r="AC390" s="357"/>
      <c r="AD390" s="357"/>
      <c r="AE390" s="357"/>
      <c r="AF390" s="352"/>
      <c r="AG390" s="352"/>
      <c r="AH390" s="352"/>
      <c r="AI390" s="352"/>
      <c r="AJ390" s="352"/>
      <c r="AK390" s="352"/>
      <c r="AL390" s="352"/>
      <c r="AM390" s="352"/>
      <c r="AN390" s="352"/>
    </row>
    <row r="391" spans="2:40" x14ac:dyDescent="0.2">
      <c r="B391" s="382"/>
      <c r="C391" s="382"/>
      <c r="D391" s="382"/>
      <c r="E391" s="382"/>
      <c r="F391" s="382"/>
      <c r="G391" s="382"/>
      <c r="H391" s="382"/>
      <c r="I391" s="382"/>
      <c r="J391" s="382"/>
      <c r="K391" s="382"/>
      <c r="L391" s="382"/>
      <c r="M391" s="382"/>
      <c r="N391" s="382"/>
      <c r="O391" s="382"/>
      <c r="P391" s="382"/>
      <c r="Q391" s="382"/>
      <c r="R391" s="382"/>
      <c r="AC391" s="357"/>
      <c r="AD391" s="357"/>
      <c r="AE391" s="357"/>
      <c r="AF391" s="352"/>
      <c r="AG391" s="352"/>
      <c r="AH391" s="352"/>
      <c r="AI391" s="352"/>
      <c r="AJ391" s="352"/>
      <c r="AK391" s="352"/>
      <c r="AL391" s="352"/>
      <c r="AM391" s="352"/>
      <c r="AN391" s="352"/>
    </row>
    <row r="392" spans="2:40" x14ac:dyDescent="0.2">
      <c r="B392" s="382"/>
      <c r="C392" s="382"/>
      <c r="D392" s="382"/>
      <c r="E392" s="382"/>
      <c r="F392" s="382"/>
      <c r="G392" s="382"/>
      <c r="H392" s="382"/>
      <c r="I392" s="382"/>
      <c r="J392" s="382"/>
      <c r="K392" s="382"/>
      <c r="L392" s="382"/>
      <c r="M392" s="382"/>
      <c r="N392" s="382"/>
      <c r="O392" s="382"/>
      <c r="P392" s="382"/>
      <c r="Q392" s="382"/>
      <c r="R392" s="382"/>
      <c r="AC392" s="357"/>
      <c r="AD392" s="357"/>
      <c r="AE392" s="357"/>
      <c r="AF392" s="352"/>
      <c r="AG392" s="352"/>
      <c r="AH392" s="352"/>
      <c r="AI392" s="352"/>
      <c r="AJ392" s="352"/>
      <c r="AK392" s="352"/>
      <c r="AL392" s="352"/>
      <c r="AM392" s="352"/>
      <c r="AN392" s="352"/>
    </row>
    <row r="393" spans="2:40" x14ac:dyDescent="0.2">
      <c r="B393" s="382"/>
      <c r="C393" s="382"/>
      <c r="D393" s="382"/>
      <c r="E393" s="382"/>
      <c r="F393" s="382"/>
      <c r="G393" s="382"/>
      <c r="H393" s="382"/>
      <c r="I393" s="382"/>
      <c r="J393" s="382"/>
      <c r="K393" s="382"/>
      <c r="L393" s="382"/>
      <c r="M393" s="382"/>
      <c r="N393" s="382"/>
      <c r="O393" s="382"/>
      <c r="P393" s="382"/>
      <c r="Q393" s="382"/>
      <c r="R393" s="382"/>
      <c r="AC393" s="357"/>
      <c r="AD393" s="357"/>
      <c r="AE393" s="357"/>
      <c r="AF393" s="352"/>
      <c r="AG393" s="352"/>
      <c r="AH393" s="352"/>
      <c r="AI393" s="352"/>
      <c r="AJ393" s="352"/>
      <c r="AK393" s="352"/>
      <c r="AL393" s="352"/>
      <c r="AM393" s="352"/>
      <c r="AN393" s="352"/>
    </row>
    <row r="394" spans="2:40" x14ac:dyDescent="0.2">
      <c r="B394" s="382"/>
      <c r="C394" s="382"/>
      <c r="D394" s="382"/>
      <c r="E394" s="382"/>
      <c r="F394" s="382"/>
      <c r="G394" s="382"/>
      <c r="H394" s="382"/>
      <c r="I394" s="382"/>
      <c r="J394" s="382"/>
      <c r="K394" s="382"/>
      <c r="L394" s="382"/>
      <c r="M394" s="382"/>
      <c r="N394" s="382"/>
      <c r="O394" s="382"/>
      <c r="P394" s="382"/>
      <c r="Q394" s="382"/>
      <c r="R394" s="382"/>
      <c r="AC394" s="357"/>
      <c r="AD394" s="357"/>
      <c r="AE394" s="357"/>
      <c r="AF394" s="352"/>
      <c r="AG394" s="352"/>
      <c r="AH394" s="352"/>
      <c r="AI394" s="352"/>
      <c r="AJ394" s="352"/>
      <c r="AK394" s="352"/>
      <c r="AL394" s="352"/>
      <c r="AM394" s="352"/>
      <c r="AN394" s="352"/>
    </row>
    <row r="395" spans="2:40" x14ac:dyDescent="0.2">
      <c r="B395" s="382"/>
      <c r="C395" s="382"/>
      <c r="D395" s="382"/>
      <c r="E395" s="382"/>
      <c r="F395" s="382"/>
      <c r="G395" s="382"/>
      <c r="H395" s="382"/>
      <c r="I395" s="382"/>
      <c r="J395" s="382"/>
      <c r="K395" s="382"/>
      <c r="L395" s="382"/>
      <c r="M395" s="382"/>
      <c r="N395" s="382"/>
      <c r="O395" s="382"/>
      <c r="P395" s="382"/>
      <c r="Q395" s="382"/>
      <c r="R395" s="382"/>
      <c r="AC395" s="357"/>
      <c r="AD395" s="357"/>
      <c r="AE395" s="357"/>
      <c r="AF395" s="352"/>
      <c r="AG395" s="352"/>
      <c r="AH395" s="352"/>
      <c r="AI395" s="352"/>
      <c r="AJ395" s="352"/>
      <c r="AK395" s="352"/>
      <c r="AL395" s="352"/>
      <c r="AM395" s="352"/>
      <c r="AN395" s="352"/>
    </row>
    <row r="396" spans="2:40" x14ac:dyDescent="0.2">
      <c r="B396" s="382"/>
      <c r="C396" s="382"/>
      <c r="D396" s="382"/>
      <c r="E396" s="382"/>
      <c r="F396" s="382"/>
      <c r="G396" s="382"/>
      <c r="H396" s="382"/>
      <c r="I396" s="382"/>
      <c r="J396" s="382"/>
      <c r="K396" s="382"/>
      <c r="L396" s="382"/>
      <c r="M396" s="382"/>
      <c r="N396" s="382"/>
      <c r="O396" s="382"/>
      <c r="P396" s="382"/>
      <c r="Q396" s="382"/>
      <c r="R396" s="382"/>
      <c r="AC396" s="357"/>
      <c r="AD396" s="357"/>
      <c r="AE396" s="357"/>
      <c r="AF396" s="352"/>
      <c r="AG396" s="352"/>
      <c r="AH396" s="352"/>
      <c r="AI396" s="352"/>
      <c r="AJ396" s="352"/>
      <c r="AK396" s="352"/>
      <c r="AL396" s="352"/>
      <c r="AM396" s="352"/>
      <c r="AN396" s="352"/>
    </row>
    <row r="397" spans="2:40" x14ac:dyDescent="0.2">
      <c r="B397" s="382"/>
      <c r="C397" s="382"/>
      <c r="D397" s="382"/>
      <c r="E397" s="382"/>
      <c r="F397" s="382"/>
      <c r="G397" s="382"/>
      <c r="H397" s="382"/>
      <c r="I397" s="382"/>
      <c r="J397" s="382"/>
      <c r="K397" s="382"/>
      <c r="L397" s="382"/>
      <c r="M397" s="382"/>
      <c r="N397" s="382"/>
      <c r="O397" s="382"/>
      <c r="P397" s="382"/>
      <c r="Q397" s="382"/>
      <c r="R397" s="382"/>
      <c r="AC397" s="357"/>
      <c r="AD397" s="357"/>
      <c r="AE397" s="357"/>
      <c r="AF397" s="352"/>
      <c r="AG397" s="352"/>
      <c r="AH397" s="352"/>
      <c r="AI397" s="352"/>
      <c r="AJ397" s="352"/>
      <c r="AK397" s="352"/>
      <c r="AL397" s="352"/>
      <c r="AM397" s="352"/>
      <c r="AN397" s="352"/>
    </row>
    <row r="398" spans="2:40" x14ac:dyDescent="0.2">
      <c r="B398" s="382"/>
      <c r="C398" s="382"/>
      <c r="D398" s="382"/>
      <c r="E398" s="382"/>
      <c r="F398" s="382"/>
      <c r="G398" s="382"/>
      <c r="H398" s="382"/>
      <c r="I398" s="382"/>
      <c r="J398" s="382"/>
      <c r="K398" s="382"/>
      <c r="L398" s="382"/>
      <c r="M398" s="382"/>
      <c r="N398" s="382"/>
      <c r="O398" s="382"/>
      <c r="P398" s="382"/>
      <c r="Q398" s="382"/>
      <c r="R398" s="382"/>
      <c r="AC398" s="357"/>
      <c r="AD398" s="357"/>
      <c r="AE398" s="357"/>
      <c r="AF398" s="352"/>
      <c r="AG398" s="352"/>
      <c r="AH398" s="352"/>
      <c r="AI398" s="352"/>
      <c r="AJ398" s="352"/>
      <c r="AK398" s="352"/>
      <c r="AL398" s="352"/>
      <c r="AM398" s="352"/>
      <c r="AN398" s="352"/>
    </row>
    <row r="399" spans="2:40" x14ac:dyDescent="0.2">
      <c r="B399" s="382"/>
      <c r="C399" s="382"/>
      <c r="D399" s="382"/>
      <c r="E399" s="382"/>
      <c r="F399" s="382"/>
      <c r="G399" s="382"/>
      <c r="H399" s="382"/>
      <c r="I399" s="382"/>
      <c r="J399" s="382"/>
      <c r="K399" s="382"/>
      <c r="L399" s="382"/>
      <c r="M399" s="382"/>
      <c r="N399" s="382"/>
      <c r="O399" s="382"/>
      <c r="P399" s="382"/>
      <c r="Q399" s="382"/>
      <c r="R399" s="382"/>
      <c r="AC399" s="357"/>
      <c r="AD399" s="357"/>
      <c r="AE399" s="357"/>
      <c r="AF399" s="352"/>
      <c r="AG399" s="352"/>
      <c r="AH399" s="352"/>
      <c r="AI399" s="352"/>
      <c r="AJ399" s="352"/>
      <c r="AK399" s="352"/>
      <c r="AL399" s="352"/>
      <c r="AM399" s="352"/>
      <c r="AN399" s="352"/>
    </row>
    <row r="400" spans="2:40" x14ac:dyDescent="0.2">
      <c r="B400" s="382"/>
      <c r="C400" s="382"/>
      <c r="D400" s="382"/>
      <c r="E400" s="382"/>
      <c r="F400" s="382"/>
      <c r="G400" s="382"/>
      <c r="H400" s="382"/>
      <c r="I400" s="382"/>
      <c r="J400" s="382"/>
      <c r="K400" s="382"/>
      <c r="L400" s="382"/>
      <c r="M400" s="382"/>
      <c r="N400" s="382"/>
      <c r="O400" s="382"/>
      <c r="P400" s="382"/>
      <c r="Q400" s="382"/>
      <c r="R400" s="382"/>
      <c r="AC400" s="357"/>
      <c r="AD400" s="357"/>
      <c r="AE400" s="357"/>
      <c r="AF400" s="352"/>
      <c r="AG400" s="352"/>
      <c r="AH400" s="352"/>
      <c r="AI400" s="352"/>
      <c r="AJ400" s="352"/>
      <c r="AK400" s="352"/>
      <c r="AL400" s="352"/>
      <c r="AM400" s="352"/>
      <c r="AN400" s="352"/>
    </row>
    <row r="401" spans="2:40" x14ac:dyDescent="0.2">
      <c r="B401" s="382"/>
      <c r="C401" s="382"/>
      <c r="D401" s="382"/>
      <c r="E401" s="382"/>
      <c r="F401" s="382"/>
      <c r="G401" s="382"/>
      <c r="H401" s="382"/>
      <c r="I401" s="382"/>
      <c r="J401" s="382"/>
      <c r="K401" s="382"/>
      <c r="L401" s="382"/>
      <c r="M401" s="382"/>
      <c r="N401" s="382"/>
      <c r="O401" s="382"/>
      <c r="P401" s="382"/>
      <c r="Q401" s="382"/>
      <c r="R401" s="382"/>
      <c r="AC401" s="357"/>
      <c r="AD401" s="357"/>
      <c r="AE401" s="357"/>
      <c r="AF401" s="352"/>
      <c r="AG401" s="352"/>
      <c r="AH401" s="352"/>
      <c r="AI401" s="352"/>
      <c r="AJ401" s="352"/>
      <c r="AK401" s="352"/>
      <c r="AL401" s="352"/>
      <c r="AM401" s="352"/>
      <c r="AN401" s="352"/>
    </row>
    <row r="402" spans="2:40" x14ac:dyDescent="0.2">
      <c r="B402" s="382"/>
      <c r="C402" s="382"/>
      <c r="D402" s="382"/>
      <c r="E402" s="382"/>
      <c r="F402" s="382"/>
      <c r="G402" s="382"/>
      <c r="H402" s="382"/>
      <c r="I402" s="382"/>
      <c r="J402" s="382"/>
      <c r="K402" s="382"/>
      <c r="L402" s="382"/>
      <c r="M402" s="382"/>
      <c r="N402" s="382"/>
      <c r="O402" s="382"/>
      <c r="P402" s="382"/>
      <c r="Q402" s="382"/>
      <c r="R402" s="382"/>
      <c r="AC402" s="357"/>
      <c r="AD402" s="357"/>
      <c r="AE402" s="357"/>
      <c r="AF402" s="352"/>
      <c r="AG402" s="352"/>
      <c r="AH402" s="352"/>
      <c r="AI402" s="352"/>
      <c r="AJ402" s="352"/>
      <c r="AK402" s="352"/>
      <c r="AL402" s="352"/>
      <c r="AM402" s="352"/>
      <c r="AN402" s="352"/>
    </row>
    <row r="403" spans="2:40" x14ac:dyDescent="0.2">
      <c r="B403" s="382"/>
      <c r="C403" s="382"/>
      <c r="D403" s="382"/>
      <c r="E403" s="382"/>
      <c r="F403" s="382"/>
      <c r="G403" s="382"/>
      <c r="H403" s="382"/>
      <c r="I403" s="382"/>
      <c r="J403" s="382"/>
      <c r="K403" s="382"/>
      <c r="L403" s="382"/>
      <c r="M403" s="382"/>
      <c r="N403" s="382"/>
      <c r="O403" s="382"/>
      <c r="P403" s="382"/>
      <c r="Q403" s="382"/>
      <c r="R403" s="382"/>
      <c r="AC403" s="357"/>
      <c r="AD403" s="357"/>
      <c r="AE403" s="357"/>
      <c r="AF403" s="352"/>
      <c r="AG403" s="352"/>
      <c r="AH403" s="352"/>
      <c r="AI403" s="352"/>
      <c r="AJ403" s="352"/>
      <c r="AK403" s="352"/>
      <c r="AL403" s="352"/>
      <c r="AM403" s="352"/>
      <c r="AN403" s="352"/>
    </row>
    <row r="404" spans="2:40" x14ac:dyDescent="0.2">
      <c r="B404" s="382"/>
      <c r="C404" s="382"/>
      <c r="D404" s="382"/>
      <c r="E404" s="382"/>
      <c r="F404" s="382"/>
      <c r="G404" s="382"/>
      <c r="H404" s="382"/>
      <c r="I404" s="382"/>
      <c r="J404" s="382"/>
      <c r="K404" s="382"/>
      <c r="L404" s="382"/>
      <c r="M404" s="382"/>
      <c r="N404" s="382"/>
      <c r="O404" s="382"/>
      <c r="P404" s="382"/>
      <c r="Q404" s="382"/>
      <c r="R404" s="382"/>
      <c r="AC404" s="357"/>
      <c r="AD404" s="357"/>
      <c r="AE404" s="357"/>
      <c r="AF404" s="352"/>
      <c r="AG404" s="352"/>
      <c r="AH404" s="352"/>
      <c r="AI404" s="352"/>
      <c r="AJ404" s="352"/>
      <c r="AK404" s="352"/>
      <c r="AL404" s="352"/>
      <c r="AM404" s="352"/>
      <c r="AN404" s="352"/>
    </row>
    <row r="405" spans="2:40" x14ac:dyDescent="0.2">
      <c r="B405" s="382"/>
      <c r="C405" s="382"/>
      <c r="D405" s="382"/>
      <c r="E405" s="382"/>
      <c r="F405" s="382"/>
      <c r="G405" s="382"/>
      <c r="H405" s="382"/>
      <c r="I405" s="382"/>
      <c r="J405" s="382"/>
      <c r="K405" s="382"/>
      <c r="L405" s="382"/>
      <c r="M405" s="382"/>
      <c r="N405" s="382"/>
      <c r="O405" s="382"/>
      <c r="P405" s="382"/>
      <c r="Q405" s="382"/>
      <c r="R405" s="382"/>
      <c r="AC405" s="357"/>
      <c r="AD405" s="357"/>
      <c r="AE405" s="357"/>
      <c r="AF405" s="352"/>
      <c r="AG405" s="352"/>
      <c r="AH405" s="352"/>
      <c r="AI405" s="352"/>
      <c r="AJ405" s="352"/>
      <c r="AK405" s="352"/>
      <c r="AL405" s="352"/>
      <c r="AM405" s="352"/>
      <c r="AN405" s="352"/>
    </row>
    <row r="406" spans="2:40" x14ac:dyDescent="0.2">
      <c r="B406" s="382"/>
      <c r="C406" s="382"/>
      <c r="D406" s="382"/>
      <c r="E406" s="382"/>
      <c r="F406" s="382"/>
      <c r="G406" s="382"/>
      <c r="H406" s="382"/>
      <c r="I406" s="382"/>
      <c r="J406" s="382"/>
      <c r="K406" s="382"/>
      <c r="L406" s="382"/>
      <c r="M406" s="382"/>
      <c r="N406" s="382"/>
      <c r="O406" s="382"/>
      <c r="P406" s="382"/>
      <c r="Q406" s="382"/>
      <c r="R406" s="382"/>
      <c r="AC406" s="357"/>
      <c r="AD406" s="357"/>
      <c r="AE406" s="357"/>
      <c r="AF406" s="352"/>
      <c r="AG406" s="352"/>
      <c r="AH406" s="352"/>
      <c r="AI406" s="352"/>
      <c r="AJ406" s="352"/>
      <c r="AK406" s="352"/>
      <c r="AL406" s="352"/>
      <c r="AM406" s="352"/>
      <c r="AN406" s="352"/>
    </row>
    <row r="407" spans="2:40" x14ac:dyDescent="0.2">
      <c r="B407" s="382"/>
      <c r="C407" s="382"/>
      <c r="D407" s="382"/>
      <c r="E407" s="382"/>
      <c r="F407" s="382"/>
      <c r="G407" s="382"/>
      <c r="H407" s="382"/>
      <c r="I407" s="382"/>
      <c r="J407" s="382"/>
      <c r="K407" s="382"/>
      <c r="L407" s="382"/>
      <c r="M407" s="382"/>
      <c r="N407" s="382"/>
      <c r="O407" s="382"/>
      <c r="P407" s="382"/>
      <c r="Q407" s="382"/>
      <c r="R407" s="382"/>
      <c r="AC407" s="357"/>
      <c r="AD407" s="357"/>
      <c r="AE407" s="357"/>
      <c r="AF407" s="352"/>
      <c r="AG407" s="352"/>
      <c r="AH407" s="352"/>
      <c r="AI407" s="352"/>
      <c r="AJ407" s="352"/>
      <c r="AK407" s="352"/>
      <c r="AL407" s="352"/>
      <c r="AM407" s="352"/>
      <c r="AN407" s="352"/>
    </row>
    <row r="408" spans="2:40" x14ac:dyDescent="0.2">
      <c r="B408" s="382"/>
      <c r="C408" s="382"/>
      <c r="D408" s="382"/>
      <c r="E408" s="382"/>
      <c r="F408" s="382"/>
      <c r="G408" s="382"/>
      <c r="H408" s="382"/>
      <c r="I408" s="382"/>
      <c r="J408" s="382"/>
      <c r="K408" s="382"/>
      <c r="L408" s="382"/>
      <c r="M408" s="382"/>
      <c r="N408" s="382"/>
      <c r="O408" s="382"/>
      <c r="P408" s="382"/>
      <c r="Q408" s="382"/>
      <c r="R408" s="382"/>
      <c r="AC408" s="357"/>
      <c r="AD408" s="357"/>
      <c r="AE408" s="357"/>
      <c r="AF408" s="352"/>
      <c r="AG408" s="352"/>
      <c r="AH408" s="352"/>
      <c r="AI408" s="352"/>
      <c r="AJ408" s="352"/>
      <c r="AK408" s="352"/>
      <c r="AL408" s="352"/>
      <c r="AM408" s="352"/>
      <c r="AN408" s="352"/>
    </row>
    <row r="409" spans="2:40" x14ac:dyDescent="0.2">
      <c r="B409" s="382"/>
      <c r="C409" s="382"/>
      <c r="D409" s="382"/>
      <c r="E409" s="382"/>
      <c r="F409" s="382"/>
      <c r="G409" s="382"/>
      <c r="H409" s="382"/>
      <c r="I409" s="382"/>
      <c r="J409" s="382"/>
      <c r="K409" s="382"/>
      <c r="L409" s="382"/>
      <c r="M409" s="382"/>
      <c r="N409" s="382"/>
      <c r="O409" s="382"/>
      <c r="P409" s="382"/>
      <c r="Q409" s="382"/>
      <c r="R409" s="382"/>
      <c r="AC409" s="357"/>
      <c r="AD409" s="357"/>
      <c r="AE409" s="357"/>
      <c r="AF409" s="352"/>
      <c r="AG409" s="352"/>
      <c r="AH409" s="352"/>
      <c r="AI409" s="352"/>
      <c r="AJ409" s="352"/>
      <c r="AK409" s="352"/>
      <c r="AL409" s="352"/>
      <c r="AM409" s="352"/>
      <c r="AN409" s="352"/>
    </row>
    <row r="410" spans="2:40" x14ac:dyDescent="0.2">
      <c r="B410" s="382"/>
      <c r="C410" s="382"/>
      <c r="D410" s="382"/>
      <c r="E410" s="382"/>
      <c r="F410" s="382"/>
      <c r="G410" s="382"/>
      <c r="H410" s="382"/>
      <c r="I410" s="382"/>
      <c r="J410" s="382"/>
      <c r="K410" s="382"/>
      <c r="L410" s="382"/>
      <c r="M410" s="382"/>
      <c r="N410" s="382"/>
      <c r="O410" s="382"/>
      <c r="P410" s="382"/>
      <c r="Q410" s="382"/>
      <c r="R410" s="382"/>
      <c r="AC410" s="357"/>
      <c r="AD410" s="357"/>
      <c r="AE410" s="357"/>
      <c r="AF410" s="352"/>
      <c r="AG410" s="352"/>
      <c r="AH410" s="352"/>
      <c r="AI410" s="352"/>
      <c r="AJ410" s="352"/>
      <c r="AK410" s="352"/>
      <c r="AL410" s="352"/>
      <c r="AM410" s="352"/>
      <c r="AN410" s="352"/>
    </row>
    <row r="411" spans="2:40" x14ac:dyDescent="0.2">
      <c r="B411" s="382"/>
      <c r="C411" s="382"/>
      <c r="D411" s="382"/>
      <c r="E411" s="382"/>
      <c r="F411" s="382"/>
      <c r="G411" s="382"/>
      <c r="H411" s="382"/>
      <c r="I411" s="382"/>
      <c r="J411" s="382"/>
      <c r="K411" s="382"/>
      <c r="L411" s="382"/>
      <c r="M411" s="382"/>
      <c r="N411" s="382"/>
      <c r="O411" s="382"/>
      <c r="P411" s="382"/>
      <c r="Q411" s="382"/>
      <c r="R411" s="382"/>
      <c r="AC411" s="357"/>
      <c r="AD411" s="357"/>
      <c r="AE411" s="357"/>
      <c r="AF411" s="352"/>
      <c r="AG411" s="352"/>
      <c r="AH411" s="352"/>
      <c r="AI411" s="352"/>
      <c r="AJ411" s="352"/>
      <c r="AK411" s="352"/>
      <c r="AL411" s="352"/>
      <c r="AM411" s="352"/>
      <c r="AN411" s="352"/>
    </row>
    <row r="412" spans="2:40" x14ac:dyDescent="0.2">
      <c r="B412" s="382"/>
      <c r="C412" s="382"/>
      <c r="D412" s="382"/>
      <c r="E412" s="382"/>
      <c r="F412" s="382"/>
      <c r="G412" s="382"/>
      <c r="H412" s="382"/>
      <c r="I412" s="382"/>
      <c r="J412" s="382"/>
      <c r="K412" s="382"/>
      <c r="L412" s="382"/>
      <c r="M412" s="382"/>
      <c r="N412" s="382"/>
      <c r="O412" s="382"/>
      <c r="P412" s="382"/>
      <c r="Q412" s="382"/>
      <c r="R412" s="382"/>
      <c r="AC412" s="357"/>
      <c r="AD412" s="357"/>
      <c r="AE412" s="357"/>
      <c r="AF412" s="352"/>
      <c r="AG412" s="352"/>
      <c r="AH412" s="352"/>
      <c r="AI412" s="352"/>
      <c r="AJ412" s="352"/>
      <c r="AK412" s="352"/>
      <c r="AL412" s="352"/>
      <c r="AM412" s="352"/>
      <c r="AN412" s="352"/>
    </row>
    <row r="413" spans="2:40" x14ac:dyDescent="0.2">
      <c r="B413" s="382"/>
      <c r="C413" s="382"/>
      <c r="D413" s="382"/>
      <c r="E413" s="382"/>
      <c r="F413" s="382"/>
      <c r="G413" s="382"/>
      <c r="H413" s="382"/>
      <c r="I413" s="382"/>
      <c r="J413" s="382"/>
      <c r="K413" s="382"/>
      <c r="L413" s="382"/>
      <c r="M413" s="382"/>
      <c r="N413" s="382"/>
      <c r="O413" s="382"/>
      <c r="P413" s="382"/>
      <c r="Q413" s="382"/>
      <c r="R413" s="382"/>
      <c r="AC413" s="357"/>
      <c r="AD413" s="357"/>
      <c r="AE413" s="357"/>
      <c r="AF413" s="352"/>
      <c r="AG413" s="352"/>
      <c r="AH413" s="352"/>
      <c r="AI413" s="352"/>
      <c r="AJ413" s="352"/>
      <c r="AK413" s="352"/>
      <c r="AL413" s="352"/>
      <c r="AM413" s="352"/>
      <c r="AN413" s="352"/>
    </row>
    <row r="414" spans="2:40" x14ac:dyDescent="0.2">
      <c r="B414" s="382"/>
      <c r="C414" s="382"/>
      <c r="D414" s="382"/>
      <c r="E414" s="382"/>
      <c r="F414" s="382"/>
      <c r="G414" s="382"/>
      <c r="H414" s="382"/>
      <c r="I414" s="382"/>
      <c r="J414" s="382"/>
      <c r="K414" s="382"/>
      <c r="L414" s="382"/>
      <c r="M414" s="382"/>
      <c r="N414" s="382"/>
      <c r="O414" s="382"/>
      <c r="P414" s="382"/>
      <c r="Q414" s="382"/>
      <c r="R414" s="382"/>
      <c r="AC414" s="357"/>
      <c r="AD414" s="357"/>
      <c r="AE414" s="357"/>
      <c r="AF414" s="352"/>
      <c r="AG414" s="352"/>
      <c r="AH414" s="352"/>
      <c r="AI414" s="352"/>
      <c r="AJ414" s="352"/>
      <c r="AK414" s="352"/>
      <c r="AL414" s="352"/>
      <c r="AM414" s="352"/>
      <c r="AN414" s="352"/>
    </row>
    <row r="415" spans="2:40" x14ac:dyDescent="0.2">
      <c r="B415" s="382"/>
      <c r="C415" s="382"/>
      <c r="D415" s="382"/>
      <c r="E415" s="382"/>
      <c r="F415" s="382"/>
      <c r="G415" s="382"/>
      <c r="H415" s="382"/>
      <c r="I415" s="382"/>
      <c r="J415" s="382"/>
      <c r="K415" s="382"/>
      <c r="L415" s="382"/>
      <c r="M415" s="382"/>
      <c r="N415" s="382"/>
      <c r="O415" s="382"/>
      <c r="P415" s="382"/>
      <c r="Q415" s="382"/>
      <c r="R415" s="382"/>
      <c r="AC415" s="357"/>
      <c r="AD415" s="357"/>
      <c r="AE415" s="357"/>
      <c r="AF415" s="352"/>
      <c r="AG415" s="352"/>
      <c r="AH415" s="352"/>
      <c r="AI415" s="352"/>
      <c r="AJ415" s="352"/>
      <c r="AK415" s="352"/>
      <c r="AL415" s="352"/>
      <c r="AM415" s="352"/>
      <c r="AN415" s="352"/>
    </row>
    <row r="416" spans="2:40" x14ac:dyDescent="0.2">
      <c r="B416" s="382"/>
      <c r="C416" s="382"/>
      <c r="D416" s="382"/>
      <c r="E416" s="382"/>
      <c r="F416" s="382"/>
      <c r="G416" s="382"/>
      <c r="H416" s="382"/>
      <c r="I416" s="382"/>
      <c r="J416" s="382"/>
      <c r="K416" s="382"/>
      <c r="L416" s="382"/>
      <c r="M416" s="382"/>
      <c r="N416" s="382"/>
      <c r="O416" s="382"/>
      <c r="P416" s="382"/>
      <c r="Q416" s="382"/>
      <c r="R416" s="382"/>
      <c r="AC416" s="357"/>
      <c r="AD416" s="357"/>
      <c r="AE416" s="357"/>
      <c r="AF416" s="352"/>
      <c r="AG416" s="352"/>
      <c r="AH416" s="352"/>
      <c r="AI416" s="352"/>
      <c r="AJ416" s="352"/>
      <c r="AK416" s="352"/>
      <c r="AL416" s="352"/>
      <c r="AM416" s="352"/>
      <c r="AN416" s="352"/>
    </row>
    <row r="417" spans="2:40" x14ac:dyDescent="0.2">
      <c r="B417" s="382"/>
      <c r="C417" s="382"/>
      <c r="D417" s="382"/>
      <c r="E417" s="382"/>
      <c r="F417" s="382"/>
      <c r="G417" s="382"/>
      <c r="H417" s="382"/>
      <c r="I417" s="382"/>
      <c r="J417" s="382"/>
      <c r="K417" s="382"/>
      <c r="L417" s="382"/>
      <c r="M417" s="382"/>
      <c r="N417" s="382"/>
      <c r="O417" s="382"/>
      <c r="P417" s="382"/>
      <c r="Q417" s="382"/>
      <c r="R417" s="382"/>
      <c r="AC417" s="357"/>
      <c r="AD417" s="357"/>
      <c r="AE417" s="357"/>
      <c r="AF417" s="352"/>
      <c r="AG417" s="352"/>
      <c r="AH417" s="352"/>
      <c r="AI417" s="352"/>
      <c r="AJ417" s="352"/>
      <c r="AK417" s="352"/>
      <c r="AL417" s="352"/>
      <c r="AM417" s="352"/>
      <c r="AN417" s="352"/>
    </row>
    <row r="418" spans="2:40" x14ac:dyDescent="0.2">
      <c r="B418" s="382"/>
      <c r="C418" s="382"/>
      <c r="D418" s="382"/>
      <c r="E418" s="382"/>
      <c r="F418" s="382"/>
      <c r="G418" s="382"/>
      <c r="H418" s="382"/>
      <c r="I418" s="382"/>
      <c r="J418" s="382"/>
      <c r="K418" s="382"/>
      <c r="L418" s="382"/>
      <c r="M418" s="382"/>
      <c r="N418" s="382"/>
      <c r="O418" s="382"/>
      <c r="P418" s="382"/>
      <c r="Q418" s="382"/>
      <c r="R418" s="382"/>
      <c r="AC418" s="357"/>
      <c r="AD418" s="357"/>
      <c r="AE418" s="357"/>
      <c r="AF418" s="352"/>
      <c r="AG418" s="352"/>
      <c r="AH418" s="352"/>
      <c r="AI418" s="352"/>
      <c r="AJ418" s="352"/>
      <c r="AK418" s="352"/>
      <c r="AL418" s="352"/>
      <c r="AM418" s="352"/>
      <c r="AN418" s="352"/>
    </row>
    <row r="419" spans="2:40" x14ac:dyDescent="0.2">
      <c r="B419" s="382"/>
      <c r="C419" s="382"/>
      <c r="D419" s="382"/>
      <c r="E419" s="382"/>
      <c r="F419" s="382"/>
      <c r="G419" s="382"/>
      <c r="H419" s="382"/>
      <c r="I419" s="382"/>
      <c r="J419" s="382"/>
      <c r="K419" s="382"/>
      <c r="L419" s="382"/>
      <c r="M419" s="382"/>
      <c r="N419" s="382"/>
      <c r="O419" s="382"/>
      <c r="P419" s="382"/>
      <c r="Q419" s="382"/>
      <c r="R419" s="382"/>
      <c r="AC419" s="357"/>
      <c r="AD419" s="357"/>
      <c r="AE419" s="357"/>
      <c r="AF419" s="352"/>
      <c r="AG419" s="352"/>
      <c r="AH419" s="352"/>
      <c r="AI419" s="352"/>
      <c r="AJ419" s="352"/>
      <c r="AK419" s="352"/>
      <c r="AL419" s="352"/>
      <c r="AM419" s="352"/>
      <c r="AN419" s="352"/>
    </row>
    <row r="420" spans="2:40" x14ac:dyDescent="0.2">
      <c r="B420" s="382"/>
      <c r="C420" s="382"/>
      <c r="D420" s="382"/>
      <c r="E420" s="382"/>
      <c r="F420" s="382"/>
      <c r="G420" s="382"/>
      <c r="H420" s="382"/>
      <c r="I420" s="382"/>
      <c r="J420" s="382"/>
      <c r="K420" s="382"/>
      <c r="L420" s="382"/>
      <c r="M420" s="382"/>
      <c r="N420" s="382"/>
      <c r="O420" s="382"/>
      <c r="P420" s="382"/>
      <c r="Q420" s="382"/>
      <c r="R420" s="382"/>
      <c r="AC420" s="357"/>
      <c r="AD420" s="357"/>
      <c r="AE420" s="357"/>
      <c r="AF420" s="352"/>
      <c r="AG420" s="352"/>
      <c r="AH420" s="352"/>
      <c r="AI420" s="352"/>
      <c r="AJ420" s="352"/>
      <c r="AK420" s="352"/>
      <c r="AL420" s="352"/>
      <c r="AM420" s="352"/>
      <c r="AN420" s="352"/>
    </row>
    <row r="421" spans="2:40" x14ac:dyDescent="0.2">
      <c r="B421" s="382"/>
      <c r="C421" s="382"/>
      <c r="D421" s="382"/>
      <c r="E421" s="382"/>
      <c r="F421" s="382"/>
      <c r="G421" s="382"/>
      <c r="H421" s="382"/>
      <c r="I421" s="382"/>
      <c r="J421" s="382"/>
      <c r="K421" s="382"/>
      <c r="L421" s="382"/>
      <c r="M421" s="382"/>
      <c r="N421" s="382"/>
      <c r="O421" s="382"/>
      <c r="P421" s="382"/>
      <c r="Q421" s="382"/>
      <c r="R421" s="382"/>
      <c r="AC421" s="357"/>
      <c r="AD421" s="357"/>
      <c r="AE421" s="357"/>
      <c r="AF421" s="352"/>
      <c r="AG421" s="352"/>
      <c r="AH421" s="352"/>
      <c r="AI421" s="352"/>
      <c r="AJ421" s="352"/>
      <c r="AK421" s="352"/>
      <c r="AL421" s="352"/>
      <c r="AM421" s="352"/>
      <c r="AN421" s="352"/>
    </row>
    <row r="422" spans="2:40" x14ac:dyDescent="0.2">
      <c r="B422" s="382"/>
      <c r="C422" s="382"/>
      <c r="D422" s="382"/>
      <c r="E422" s="382"/>
      <c r="F422" s="382"/>
      <c r="G422" s="382"/>
      <c r="H422" s="382"/>
      <c r="I422" s="382"/>
      <c r="J422" s="382"/>
      <c r="K422" s="382"/>
      <c r="L422" s="382"/>
      <c r="M422" s="382"/>
      <c r="N422" s="382"/>
      <c r="O422" s="382"/>
      <c r="P422" s="382"/>
      <c r="Q422" s="382"/>
      <c r="R422" s="382"/>
      <c r="AC422" s="357"/>
      <c r="AD422" s="357"/>
      <c r="AE422" s="357"/>
      <c r="AF422" s="352"/>
      <c r="AG422" s="352"/>
      <c r="AH422" s="352"/>
      <c r="AI422" s="352"/>
      <c r="AJ422" s="352"/>
      <c r="AK422" s="352"/>
      <c r="AL422" s="352"/>
      <c r="AM422" s="352"/>
      <c r="AN422" s="352"/>
    </row>
    <row r="423" spans="2:40" x14ac:dyDescent="0.2">
      <c r="B423" s="382"/>
      <c r="C423" s="382"/>
      <c r="D423" s="382"/>
      <c r="E423" s="382"/>
      <c r="F423" s="382"/>
      <c r="G423" s="382"/>
      <c r="H423" s="382"/>
      <c r="I423" s="382"/>
      <c r="J423" s="382"/>
      <c r="K423" s="382"/>
      <c r="L423" s="382"/>
      <c r="M423" s="382"/>
      <c r="N423" s="382"/>
      <c r="O423" s="382"/>
      <c r="P423" s="382"/>
      <c r="Q423" s="382"/>
      <c r="R423" s="382"/>
      <c r="AC423" s="357"/>
      <c r="AD423" s="357"/>
      <c r="AE423" s="357"/>
      <c r="AF423" s="352"/>
      <c r="AG423" s="352"/>
      <c r="AH423" s="352"/>
      <c r="AI423" s="352"/>
      <c r="AJ423" s="352"/>
      <c r="AK423" s="352"/>
      <c r="AL423" s="352"/>
      <c r="AM423" s="352"/>
      <c r="AN423" s="352"/>
    </row>
    <row r="424" spans="2:40" x14ac:dyDescent="0.2">
      <c r="B424" s="382"/>
      <c r="C424" s="382"/>
      <c r="D424" s="382"/>
      <c r="E424" s="382"/>
      <c r="F424" s="382"/>
      <c r="G424" s="382"/>
      <c r="H424" s="382"/>
      <c r="I424" s="382"/>
      <c r="J424" s="382"/>
      <c r="K424" s="382"/>
      <c r="L424" s="382"/>
      <c r="M424" s="382"/>
      <c r="N424" s="382"/>
      <c r="O424" s="382"/>
      <c r="P424" s="382"/>
      <c r="Q424" s="382"/>
      <c r="R424" s="382"/>
      <c r="AC424" s="357"/>
      <c r="AD424" s="357"/>
      <c r="AE424" s="357"/>
      <c r="AF424" s="352"/>
      <c r="AG424" s="352"/>
      <c r="AH424" s="352"/>
      <c r="AI424" s="352"/>
      <c r="AJ424" s="352"/>
      <c r="AK424" s="352"/>
      <c r="AL424" s="352"/>
      <c r="AM424" s="352"/>
      <c r="AN424" s="352"/>
    </row>
    <row r="425" spans="2:40" x14ac:dyDescent="0.2">
      <c r="B425" s="382"/>
      <c r="C425" s="382"/>
      <c r="D425" s="382"/>
      <c r="E425" s="382"/>
      <c r="F425" s="382"/>
      <c r="G425" s="382"/>
      <c r="H425" s="382"/>
      <c r="I425" s="382"/>
      <c r="J425" s="382"/>
      <c r="K425" s="382"/>
      <c r="L425" s="382"/>
      <c r="M425" s="382"/>
      <c r="N425" s="382"/>
      <c r="O425" s="382"/>
      <c r="P425" s="382"/>
      <c r="Q425" s="382"/>
      <c r="R425" s="382"/>
      <c r="AC425" s="357"/>
      <c r="AD425" s="357"/>
      <c r="AE425" s="357"/>
      <c r="AF425" s="352"/>
      <c r="AG425" s="352"/>
      <c r="AH425" s="352"/>
      <c r="AI425" s="352"/>
      <c r="AJ425" s="352"/>
      <c r="AK425" s="352"/>
      <c r="AL425" s="352"/>
      <c r="AM425" s="352"/>
      <c r="AN425" s="352"/>
    </row>
    <row r="426" spans="2:40" x14ac:dyDescent="0.2">
      <c r="B426" s="382"/>
      <c r="C426" s="382"/>
      <c r="D426" s="382"/>
      <c r="E426" s="382"/>
      <c r="F426" s="382"/>
      <c r="G426" s="382"/>
      <c r="H426" s="382"/>
      <c r="I426" s="382"/>
      <c r="J426" s="382"/>
      <c r="K426" s="382"/>
      <c r="L426" s="382"/>
      <c r="M426" s="382"/>
      <c r="N426" s="382"/>
      <c r="O426" s="382"/>
      <c r="P426" s="382"/>
      <c r="Q426" s="382"/>
      <c r="R426" s="382"/>
      <c r="AC426" s="357"/>
      <c r="AD426" s="357"/>
      <c r="AE426" s="357"/>
      <c r="AF426" s="352"/>
      <c r="AG426" s="352"/>
      <c r="AH426" s="352"/>
      <c r="AI426" s="352"/>
      <c r="AJ426" s="352"/>
      <c r="AK426" s="352"/>
      <c r="AL426" s="352"/>
      <c r="AM426" s="352"/>
      <c r="AN426" s="352"/>
    </row>
    <row r="427" spans="2:40" x14ac:dyDescent="0.2">
      <c r="B427" s="382"/>
      <c r="C427" s="382"/>
      <c r="D427" s="382"/>
      <c r="E427" s="382"/>
      <c r="F427" s="382"/>
      <c r="G427" s="382"/>
      <c r="H427" s="382"/>
      <c r="I427" s="382"/>
      <c r="J427" s="382"/>
      <c r="K427" s="382"/>
      <c r="L427" s="382"/>
      <c r="M427" s="382"/>
      <c r="N427" s="382"/>
      <c r="O427" s="382"/>
      <c r="P427" s="382"/>
      <c r="Q427" s="382"/>
      <c r="R427" s="382"/>
      <c r="AC427" s="357"/>
      <c r="AD427" s="357"/>
      <c r="AE427" s="357"/>
      <c r="AF427" s="352"/>
      <c r="AG427" s="352"/>
      <c r="AH427" s="352"/>
      <c r="AI427" s="352"/>
      <c r="AJ427" s="352"/>
      <c r="AK427" s="352"/>
      <c r="AL427" s="352"/>
      <c r="AM427" s="352"/>
      <c r="AN427" s="352"/>
    </row>
    <row r="428" spans="2:40" x14ac:dyDescent="0.2">
      <c r="B428" s="382"/>
      <c r="C428" s="382"/>
      <c r="D428" s="382"/>
      <c r="E428" s="382"/>
      <c r="F428" s="382"/>
      <c r="G428" s="382"/>
      <c r="H428" s="382"/>
      <c r="I428" s="382"/>
      <c r="J428" s="382"/>
      <c r="K428" s="382"/>
      <c r="L428" s="382"/>
      <c r="M428" s="382"/>
      <c r="N428" s="382"/>
      <c r="O428" s="382"/>
      <c r="P428" s="382"/>
      <c r="Q428" s="382"/>
      <c r="R428" s="382"/>
      <c r="AC428" s="357"/>
      <c r="AD428" s="357"/>
      <c r="AE428" s="357"/>
      <c r="AF428" s="352"/>
      <c r="AG428" s="352"/>
      <c r="AH428" s="352"/>
      <c r="AI428" s="352"/>
      <c r="AJ428" s="352"/>
      <c r="AK428" s="352"/>
      <c r="AL428" s="352"/>
      <c r="AM428" s="352"/>
      <c r="AN428" s="352"/>
    </row>
    <row r="429" spans="2:40" x14ac:dyDescent="0.2">
      <c r="B429" s="382"/>
      <c r="C429" s="382"/>
      <c r="D429" s="382"/>
      <c r="E429" s="382"/>
      <c r="F429" s="382"/>
      <c r="G429" s="382"/>
      <c r="H429" s="382"/>
      <c r="I429" s="382"/>
      <c r="J429" s="382"/>
      <c r="K429" s="382"/>
      <c r="L429" s="382"/>
      <c r="M429" s="382"/>
      <c r="N429" s="382"/>
      <c r="O429" s="382"/>
      <c r="P429" s="382"/>
      <c r="Q429" s="382"/>
      <c r="R429" s="382"/>
      <c r="AC429" s="357"/>
      <c r="AD429" s="357"/>
      <c r="AE429" s="357"/>
      <c r="AF429" s="352"/>
      <c r="AG429" s="352"/>
      <c r="AH429" s="352"/>
      <c r="AI429" s="352"/>
      <c r="AJ429" s="352"/>
      <c r="AK429" s="352"/>
      <c r="AL429" s="352"/>
      <c r="AM429" s="352"/>
      <c r="AN429" s="352"/>
    </row>
    <row r="430" spans="2:40" x14ac:dyDescent="0.2">
      <c r="B430" s="382"/>
      <c r="C430" s="382"/>
      <c r="D430" s="382"/>
      <c r="E430" s="382"/>
      <c r="F430" s="382"/>
      <c r="G430" s="382"/>
      <c r="H430" s="382"/>
      <c r="I430" s="382"/>
      <c r="J430" s="382"/>
      <c r="K430" s="382"/>
      <c r="L430" s="382"/>
      <c r="M430" s="382"/>
      <c r="N430" s="382"/>
      <c r="O430" s="382"/>
      <c r="P430" s="382"/>
      <c r="Q430" s="382"/>
      <c r="R430" s="382"/>
      <c r="AC430" s="357"/>
      <c r="AD430" s="357"/>
      <c r="AE430" s="357"/>
      <c r="AF430" s="352"/>
      <c r="AG430" s="352"/>
      <c r="AH430" s="352"/>
      <c r="AI430" s="352"/>
      <c r="AJ430" s="352"/>
      <c r="AK430" s="352"/>
      <c r="AL430" s="352"/>
      <c r="AM430" s="352"/>
      <c r="AN430" s="352"/>
    </row>
    <row r="431" spans="2:40" x14ac:dyDescent="0.2">
      <c r="B431" s="382"/>
      <c r="C431" s="382"/>
      <c r="D431" s="382"/>
      <c r="E431" s="382"/>
      <c r="F431" s="382"/>
      <c r="G431" s="382"/>
      <c r="H431" s="382"/>
      <c r="I431" s="382"/>
      <c r="J431" s="382"/>
      <c r="K431" s="382"/>
      <c r="L431" s="382"/>
      <c r="M431" s="382"/>
      <c r="N431" s="382"/>
      <c r="O431" s="382"/>
      <c r="P431" s="382"/>
      <c r="Q431" s="382"/>
      <c r="R431" s="382"/>
      <c r="AC431" s="357"/>
      <c r="AD431" s="357"/>
      <c r="AE431" s="357"/>
      <c r="AF431" s="352"/>
      <c r="AG431" s="352"/>
      <c r="AH431" s="352"/>
      <c r="AI431" s="352"/>
      <c r="AJ431" s="352"/>
      <c r="AK431" s="352"/>
      <c r="AL431" s="352"/>
      <c r="AM431" s="352"/>
      <c r="AN431" s="352"/>
    </row>
    <row r="432" spans="2:40" x14ac:dyDescent="0.2">
      <c r="B432" s="382"/>
      <c r="C432" s="382"/>
      <c r="D432" s="382"/>
      <c r="E432" s="382"/>
      <c r="F432" s="382"/>
      <c r="G432" s="382"/>
      <c r="H432" s="382"/>
      <c r="I432" s="382"/>
      <c r="J432" s="382"/>
      <c r="K432" s="382"/>
      <c r="L432" s="382"/>
      <c r="M432" s="382"/>
      <c r="N432" s="382"/>
      <c r="O432" s="382"/>
      <c r="P432" s="382"/>
      <c r="Q432" s="382"/>
      <c r="R432" s="382"/>
      <c r="AC432" s="357"/>
      <c r="AD432" s="357"/>
      <c r="AE432" s="357"/>
      <c r="AF432" s="352"/>
      <c r="AG432" s="352"/>
      <c r="AH432" s="352"/>
      <c r="AI432" s="352"/>
      <c r="AJ432" s="352"/>
      <c r="AK432" s="352"/>
      <c r="AL432" s="352"/>
      <c r="AM432" s="352"/>
      <c r="AN432" s="352"/>
    </row>
    <row r="433" spans="2:40" x14ac:dyDescent="0.2">
      <c r="B433" s="382"/>
      <c r="C433" s="382"/>
      <c r="D433" s="382"/>
      <c r="E433" s="382"/>
      <c r="F433" s="382"/>
      <c r="G433" s="382"/>
      <c r="H433" s="382"/>
      <c r="I433" s="382"/>
      <c r="J433" s="382"/>
      <c r="K433" s="382"/>
      <c r="L433" s="382"/>
      <c r="M433" s="382"/>
      <c r="N433" s="382"/>
      <c r="O433" s="382"/>
      <c r="P433" s="382"/>
      <c r="Q433" s="382"/>
      <c r="R433" s="382"/>
      <c r="AC433" s="357"/>
      <c r="AD433" s="357"/>
      <c r="AE433" s="357"/>
      <c r="AF433" s="352"/>
      <c r="AG433" s="352"/>
      <c r="AH433" s="352"/>
      <c r="AI433" s="352"/>
      <c r="AJ433" s="352"/>
      <c r="AK433" s="352"/>
      <c r="AL433" s="352"/>
      <c r="AM433" s="352"/>
      <c r="AN433" s="352"/>
    </row>
    <row r="434" spans="2:40" x14ac:dyDescent="0.2">
      <c r="B434" s="382"/>
      <c r="C434" s="382"/>
      <c r="D434" s="382"/>
      <c r="E434" s="382"/>
      <c r="F434" s="382"/>
      <c r="G434" s="382"/>
      <c r="H434" s="382"/>
      <c r="I434" s="382"/>
      <c r="J434" s="382"/>
      <c r="K434" s="382"/>
      <c r="L434" s="382"/>
      <c r="M434" s="382"/>
      <c r="N434" s="382"/>
      <c r="O434" s="382"/>
      <c r="P434" s="382"/>
      <c r="Q434" s="382"/>
      <c r="R434" s="382"/>
      <c r="AC434" s="357"/>
      <c r="AD434" s="357"/>
      <c r="AE434" s="357"/>
      <c r="AF434" s="352"/>
      <c r="AG434" s="352"/>
      <c r="AH434" s="352"/>
      <c r="AI434" s="352"/>
      <c r="AJ434" s="352"/>
      <c r="AK434" s="352"/>
      <c r="AL434" s="352"/>
      <c r="AM434" s="352"/>
      <c r="AN434" s="352"/>
    </row>
    <row r="435" spans="2:40" x14ac:dyDescent="0.2">
      <c r="B435" s="382"/>
      <c r="C435" s="382"/>
      <c r="D435" s="382"/>
      <c r="E435" s="382"/>
      <c r="F435" s="382"/>
      <c r="G435" s="382"/>
      <c r="H435" s="382"/>
      <c r="I435" s="382"/>
      <c r="J435" s="382"/>
      <c r="K435" s="382"/>
      <c r="L435" s="382"/>
      <c r="M435" s="382"/>
      <c r="N435" s="382"/>
      <c r="O435" s="382"/>
      <c r="P435" s="382"/>
      <c r="Q435" s="382"/>
      <c r="R435" s="382"/>
      <c r="AC435" s="357"/>
      <c r="AD435" s="357"/>
      <c r="AE435" s="357"/>
      <c r="AF435" s="352"/>
      <c r="AG435" s="352"/>
      <c r="AH435" s="352"/>
      <c r="AI435" s="352"/>
      <c r="AJ435" s="352"/>
      <c r="AK435" s="352"/>
      <c r="AL435" s="352"/>
      <c r="AM435" s="352"/>
      <c r="AN435" s="352"/>
    </row>
    <row r="436" spans="2:40" x14ac:dyDescent="0.2">
      <c r="B436" s="382"/>
      <c r="C436" s="382"/>
      <c r="D436" s="382"/>
      <c r="E436" s="382"/>
      <c r="F436" s="382"/>
      <c r="G436" s="382"/>
      <c r="H436" s="382"/>
      <c r="I436" s="382"/>
      <c r="J436" s="382"/>
      <c r="K436" s="382"/>
      <c r="L436" s="382"/>
      <c r="M436" s="382"/>
      <c r="N436" s="382"/>
      <c r="O436" s="382"/>
      <c r="P436" s="382"/>
      <c r="Q436" s="382"/>
      <c r="R436" s="382"/>
      <c r="AC436" s="357"/>
      <c r="AD436" s="357"/>
      <c r="AE436" s="357"/>
      <c r="AF436" s="352"/>
      <c r="AG436" s="352"/>
      <c r="AH436" s="352"/>
      <c r="AI436" s="352"/>
      <c r="AJ436" s="352"/>
      <c r="AK436" s="352"/>
      <c r="AL436" s="352"/>
      <c r="AM436" s="352"/>
      <c r="AN436" s="352"/>
    </row>
    <row r="437" spans="2:40" x14ac:dyDescent="0.2">
      <c r="B437" s="382"/>
      <c r="C437" s="382"/>
      <c r="D437" s="382"/>
      <c r="E437" s="382"/>
      <c r="F437" s="382"/>
      <c r="G437" s="382"/>
      <c r="H437" s="382"/>
      <c r="I437" s="382"/>
      <c r="J437" s="382"/>
      <c r="K437" s="382"/>
      <c r="L437" s="382"/>
      <c r="M437" s="382"/>
      <c r="N437" s="382"/>
      <c r="O437" s="382"/>
      <c r="P437" s="382"/>
      <c r="Q437" s="382"/>
      <c r="R437" s="382"/>
      <c r="AC437" s="357"/>
      <c r="AD437" s="357"/>
      <c r="AE437" s="357"/>
      <c r="AF437" s="352"/>
      <c r="AG437" s="352"/>
      <c r="AH437" s="352"/>
      <c r="AI437" s="352"/>
      <c r="AJ437" s="352"/>
      <c r="AK437" s="352"/>
      <c r="AL437" s="352"/>
      <c r="AM437" s="352"/>
      <c r="AN437" s="352"/>
    </row>
    <row r="438" spans="2:40" x14ac:dyDescent="0.2">
      <c r="B438" s="382"/>
      <c r="C438" s="382"/>
      <c r="D438" s="382"/>
      <c r="E438" s="382"/>
      <c r="F438" s="382"/>
      <c r="G438" s="382"/>
      <c r="H438" s="382"/>
      <c r="I438" s="382"/>
      <c r="J438" s="382"/>
      <c r="K438" s="382"/>
      <c r="L438" s="382"/>
      <c r="M438" s="382"/>
      <c r="N438" s="382"/>
      <c r="O438" s="382"/>
      <c r="P438" s="382"/>
      <c r="Q438" s="382"/>
      <c r="R438" s="382"/>
      <c r="AC438" s="357"/>
      <c r="AD438" s="357"/>
      <c r="AE438" s="357"/>
      <c r="AF438" s="352"/>
      <c r="AG438" s="352"/>
      <c r="AH438" s="352"/>
      <c r="AI438" s="352"/>
      <c r="AJ438" s="352"/>
      <c r="AK438" s="352"/>
      <c r="AL438" s="352"/>
      <c r="AM438" s="352"/>
      <c r="AN438" s="352"/>
    </row>
    <row r="439" spans="2:40" x14ac:dyDescent="0.2">
      <c r="B439" s="382"/>
      <c r="C439" s="382"/>
      <c r="D439" s="382"/>
      <c r="E439" s="382"/>
      <c r="F439" s="382"/>
      <c r="G439" s="382"/>
      <c r="H439" s="382"/>
      <c r="I439" s="382"/>
      <c r="J439" s="382"/>
      <c r="K439" s="382"/>
      <c r="L439" s="382"/>
      <c r="M439" s="382"/>
      <c r="N439" s="382"/>
      <c r="O439" s="382"/>
      <c r="P439" s="382"/>
      <c r="Q439" s="382"/>
      <c r="R439" s="382"/>
      <c r="AC439" s="357"/>
      <c r="AD439" s="357"/>
      <c r="AE439" s="357"/>
      <c r="AF439" s="352"/>
      <c r="AG439" s="352"/>
      <c r="AH439" s="352"/>
      <c r="AI439" s="352"/>
      <c r="AJ439" s="352"/>
      <c r="AK439" s="352"/>
      <c r="AL439" s="352"/>
      <c r="AM439" s="352"/>
      <c r="AN439" s="352"/>
    </row>
    <row r="440" spans="2:40" x14ac:dyDescent="0.2">
      <c r="B440" s="382"/>
      <c r="C440" s="382"/>
      <c r="D440" s="382"/>
      <c r="E440" s="382"/>
      <c r="F440" s="382"/>
      <c r="G440" s="382"/>
      <c r="H440" s="382"/>
      <c r="I440" s="382"/>
      <c r="J440" s="382"/>
      <c r="K440" s="382"/>
      <c r="L440" s="382"/>
      <c r="M440" s="382"/>
      <c r="N440" s="382"/>
      <c r="O440" s="382"/>
      <c r="P440" s="382"/>
      <c r="Q440" s="382"/>
      <c r="R440" s="382"/>
      <c r="AC440" s="357"/>
      <c r="AD440" s="357"/>
      <c r="AE440" s="357"/>
      <c r="AF440" s="352"/>
      <c r="AG440" s="352"/>
      <c r="AH440" s="352"/>
      <c r="AI440" s="352"/>
      <c r="AJ440" s="352"/>
      <c r="AK440" s="352"/>
      <c r="AL440" s="352"/>
      <c r="AM440" s="352"/>
      <c r="AN440" s="352"/>
    </row>
    <row r="441" spans="2:40" x14ac:dyDescent="0.2">
      <c r="B441" s="382"/>
      <c r="C441" s="382"/>
      <c r="D441" s="382"/>
      <c r="E441" s="382"/>
      <c r="F441" s="382"/>
      <c r="G441" s="382"/>
      <c r="H441" s="382"/>
      <c r="I441" s="382"/>
      <c r="J441" s="382"/>
      <c r="K441" s="382"/>
      <c r="L441" s="382"/>
      <c r="M441" s="382"/>
      <c r="N441" s="382"/>
      <c r="O441" s="382"/>
      <c r="P441" s="382"/>
      <c r="Q441" s="382"/>
      <c r="R441" s="382"/>
      <c r="AC441" s="357"/>
      <c r="AD441" s="357"/>
      <c r="AE441" s="357"/>
      <c r="AF441" s="352"/>
      <c r="AG441" s="352"/>
      <c r="AH441" s="352"/>
      <c r="AI441" s="352"/>
      <c r="AJ441" s="352"/>
      <c r="AK441" s="352"/>
      <c r="AL441" s="352"/>
      <c r="AM441" s="352"/>
      <c r="AN441" s="352"/>
    </row>
    <row r="442" spans="2:40" x14ac:dyDescent="0.2">
      <c r="B442" s="382"/>
      <c r="C442" s="382"/>
      <c r="D442" s="382"/>
      <c r="E442" s="382"/>
      <c r="F442" s="382"/>
      <c r="G442" s="382"/>
      <c r="H442" s="382"/>
      <c r="I442" s="382"/>
      <c r="J442" s="382"/>
      <c r="K442" s="382"/>
      <c r="L442" s="382"/>
      <c r="M442" s="382"/>
      <c r="N442" s="382"/>
      <c r="O442" s="382"/>
      <c r="P442" s="382"/>
      <c r="Q442" s="382"/>
      <c r="R442" s="382"/>
      <c r="AC442" s="357"/>
      <c r="AD442" s="357"/>
      <c r="AE442" s="357"/>
      <c r="AF442" s="352"/>
      <c r="AG442" s="352"/>
      <c r="AH442" s="352"/>
      <c r="AI442" s="352"/>
      <c r="AJ442" s="352"/>
      <c r="AK442" s="352"/>
      <c r="AL442" s="352"/>
      <c r="AM442" s="352"/>
      <c r="AN442" s="352"/>
    </row>
    <row r="443" spans="2:40" x14ac:dyDescent="0.2">
      <c r="B443" s="382"/>
      <c r="C443" s="382"/>
      <c r="D443" s="382"/>
      <c r="E443" s="382"/>
      <c r="F443" s="382"/>
      <c r="G443" s="382"/>
      <c r="H443" s="382"/>
      <c r="I443" s="382"/>
      <c r="J443" s="382"/>
      <c r="K443" s="382"/>
      <c r="L443" s="382"/>
      <c r="M443" s="382"/>
      <c r="N443" s="382"/>
      <c r="O443" s="382"/>
      <c r="P443" s="382"/>
      <c r="Q443" s="382"/>
      <c r="R443" s="382"/>
      <c r="AC443" s="357"/>
      <c r="AD443" s="357"/>
      <c r="AE443" s="357"/>
      <c r="AF443" s="352"/>
      <c r="AG443" s="352"/>
      <c r="AH443" s="352"/>
      <c r="AI443" s="352"/>
      <c r="AJ443" s="352"/>
      <c r="AK443" s="352"/>
      <c r="AL443" s="352"/>
      <c r="AM443" s="352"/>
      <c r="AN443" s="352"/>
    </row>
    <row r="444" spans="2:40" x14ac:dyDescent="0.2">
      <c r="B444" s="382"/>
      <c r="C444" s="382"/>
      <c r="D444" s="382"/>
      <c r="E444" s="382"/>
      <c r="F444" s="382"/>
      <c r="G444" s="382"/>
      <c r="H444" s="382"/>
      <c r="I444" s="382"/>
      <c r="J444" s="382"/>
      <c r="K444" s="382"/>
      <c r="L444" s="382"/>
      <c r="M444" s="382"/>
      <c r="N444" s="382"/>
      <c r="O444" s="382"/>
      <c r="P444" s="382"/>
      <c r="Q444" s="382"/>
      <c r="R444" s="382"/>
      <c r="AC444" s="357"/>
      <c r="AD444" s="357"/>
      <c r="AE444" s="357"/>
      <c r="AF444" s="352"/>
      <c r="AG444" s="352"/>
      <c r="AH444" s="352"/>
      <c r="AI444" s="352"/>
      <c r="AJ444" s="352"/>
      <c r="AK444" s="352"/>
      <c r="AL444" s="352"/>
      <c r="AM444" s="352"/>
      <c r="AN444" s="352"/>
    </row>
    <row r="445" spans="2:40" x14ac:dyDescent="0.2">
      <c r="B445" s="382"/>
      <c r="C445" s="382"/>
      <c r="D445" s="382"/>
      <c r="E445" s="382"/>
      <c r="F445" s="382"/>
      <c r="G445" s="382"/>
      <c r="H445" s="382"/>
      <c r="I445" s="382"/>
      <c r="J445" s="382"/>
      <c r="K445" s="382"/>
      <c r="L445" s="382"/>
      <c r="M445" s="382"/>
      <c r="N445" s="382"/>
      <c r="O445" s="382"/>
      <c r="P445" s="382"/>
      <c r="Q445" s="382"/>
      <c r="R445" s="382"/>
      <c r="AC445" s="357"/>
      <c r="AD445" s="357"/>
      <c r="AE445" s="357"/>
      <c r="AF445" s="352"/>
      <c r="AG445" s="352"/>
      <c r="AH445" s="352"/>
      <c r="AI445" s="352"/>
      <c r="AJ445" s="352"/>
      <c r="AK445" s="352"/>
      <c r="AL445" s="352"/>
      <c r="AM445" s="352"/>
      <c r="AN445" s="352"/>
    </row>
    <row r="446" spans="2:40" x14ac:dyDescent="0.2">
      <c r="B446" s="382"/>
      <c r="C446" s="382"/>
      <c r="D446" s="382"/>
      <c r="E446" s="382"/>
      <c r="F446" s="382"/>
      <c r="G446" s="382"/>
      <c r="H446" s="382"/>
      <c r="I446" s="382"/>
      <c r="J446" s="382"/>
      <c r="K446" s="382"/>
      <c r="L446" s="382"/>
      <c r="M446" s="382"/>
      <c r="N446" s="382"/>
      <c r="O446" s="382"/>
      <c r="P446" s="382"/>
      <c r="Q446" s="382"/>
      <c r="R446" s="382"/>
      <c r="AC446" s="357"/>
      <c r="AD446" s="357"/>
      <c r="AE446" s="357"/>
      <c r="AF446" s="352"/>
      <c r="AG446" s="352"/>
      <c r="AH446" s="352"/>
      <c r="AI446" s="352"/>
      <c r="AJ446" s="352"/>
      <c r="AK446" s="352"/>
      <c r="AL446" s="352"/>
      <c r="AM446" s="352"/>
      <c r="AN446" s="352"/>
    </row>
    <row r="447" spans="2:40" x14ac:dyDescent="0.2">
      <c r="B447" s="382"/>
      <c r="C447" s="382"/>
      <c r="D447" s="382"/>
      <c r="E447" s="382"/>
      <c r="F447" s="382"/>
      <c r="G447" s="382"/>
      <c r="H447" s="382"/>
      <c r="I447" s="382"/>
      <c r="J447" s="382"/>
      <c r="K447" s="382"/>
      <c r="L447" s="382"/>
      <c r="M447" s="382"/>
      <c r="N447" s="382"/>
      <c r="O447" s="382"/>
      <c r="P447" s="382"/>
      <c r="Q447" s="382"/>
      <c r="R447" s="382"/>
      <c r="AC447" s="357"/>
      <c r="AD447" s="357"/>
      <c r="AE447" s="357"/>
      <c r="AF447" s="352"/>
      <c r="AG447" s="352"/>
      <c r="AH447" s="352"/>
      <c r="AI447" s="352"/>
      <c r="AJ447" s="352"/>
      <c r="AK447" s="352"/>
      <c r="AL447" s="352"/>
      <c r="AM447" s="352"/>
      <c r="AN447" s="352"/>
    </row>
    <row r="448" spans="2:40" x14ac:dyDescent="0.2">
      <c r="B448" s="382"/>
      <c r="C448" s="382"/>
      <c r="D448" s="382"/>
      <c r="E448" s="382"/>
      <c r="F448" s="382"/>
      <c r="G448" s="382"/>
      <c r="H448" s="382"/>
      <c r="I448" s="382"/>
      <c r="J448" s="382"/>
      <c r="K448" s="382"/>
      <c r="L448" s="382"/>
      <c r="M448" s="382"/>
      <c r="N448" s="382"/>
      <c r="O448" s="382"/>
      <c r="P448" s="382"/>
      <c r="Q448" s="382"/>
      <c r="R448" s="382"/>
      <c r="AC448" s="357"/>
      <c r="AD448" s="357"/>
      <c r="AE448" s="357"/>
      <c r="AF448" s="352"/>
      <c r="AG448" s="352"/>
      <c r="AH448" s="352"/>
      <c r="AI448" s="352"/>
      <c r="AJ448" s="352"/>
      <c r="AK448" s="352"/>
      <c r="AL448" s="352"/>
      <c r="AM448" s="352"/>
      <c r="AN448" s="352"/>
    </row>
    <row r="449" spans="2:40" x14ac:dyDescent="0.2">
      <c r="B449" s="382"/>
      <c r="C449" s="382"/>
      <c r="D449" s="382"/>
      <c r="E449" s="382"/>
      <c r="F449" s="382"/>
      <c r="G449" s="382"/>
      <c r="H449" s="382"/>
      <c r="I449" s="382"/>
      <c r="J449" s="382"/>
      <c r="K449" s="382"/>
      <c r="L449" s="382"/>
      <c r="M449" s="382"/>
      <c r="N449" s="382"/>
      <c r="O449" s="382"/>
      <c r="P449" s="382"/>
      <c r="Q449" s="382"/>
      <c r="R449" s="382"/>
      <c r="AC449" s="357"/>
      <c r="AD449" s="357"/>
      <c r="AE449" s="357"/>
      <c r="AF449" s="352"/>
      <c r="AG449" s="352"/>
      <c r="AH449" s="352"/>
      <c r="AI449" s="352"/>
      <c r="AJ449" s="352"/>
      <c r="AK449" s="352"/>
      <c r="AL449" s="352"/>
      <c r="AM449" s="352"/>
      <c r="AN449" s="352"/>
    </row>
    <row r="450" spans="2:40" x14ac:dyDescent="0.2">
      <c r="B450" s="382"/>
      <c r="C450" s="382"/>
      <c r="D450" s="382"/>
      <c r="E450" s="382"/>
      <c r="F450" s="382"/>
      <c r="G450" s="382"/>
      <c r="H450" s="382"/>
      <c r="I450" s="382"/>
      <c r="J450" s="382"/>
      <c r="K450" s="382"/>
      <c r="L450" s="382"/>
      <c r="M450" s="382"/>
      <c r="N450" s="382"/>
      <c r="O450" s="382"/>
      <c r="P450" s="382"/>
      <c r="Q450" s="382"/>
      <c r="R450" s="382"/>
      <c r="AC450" s="357"/>
      <c r="AD450" s="357"/>
      <c r="AE450" s="357"/>
      <c r="AF450" s="352"/>
      <c r="AG450" s="352"/>
      <c r="AH450" s="352"/>
      <c r="AI450" s="352"/>
      <c r="AJ450" s="352"/>
      <c r="AK450" s="352"/>
      <c r="AL450" s="352"/>
      <c r="AM450" s="352"/>
      <c r="AN450" s="352"/>
    </row>
    <row r="451" spans="2:40" x14ac:dyDescent="0.2">
      <c r="B451" s="382"/>
      <c r="C451" s="382"/>
      <c r="D451" s="382"/>
      <c r="E451" s="382"/>
      <c r="F451" s="382"/>
      <c r="G451" s="382"/>
      <c r="H451" s="382"/>
      <c r="I451" s="382"/>
      <c r="J451" s="382"/>
      <c r="K451" s="382"/>
      <c r="L451" s="382"/>
      <c r="M451" s="382"/>
      <c r="N451" s="382"/>
      <c r="O451" s="382"/>
      <c r="P451" s="382"/>
      <c r="Q451" s="382"/>
      <c r="R451" s="382"/>
      <c r="AC451" s="357"/>
      <c r="AD451" s="357"/>
      <c r="AE451" s="357"/>
      <c r="AF451" s="352"/>
      <c r="AG451" s="352"/>
      <c r="AH451" s="352"/>
      <c r="AI451" s="352"/>
      <c r="AJ451" s="352"/>
      <c r="AK451" s="352"/>
      <c r="AL451" s="352"/>
      <c r="AM451" s="352"/>
      <c r="AN451" s="352"/>
    </row>
    <row r="452" spans="2:40" x14ac:dyDescent="0.2">
      <c r="B452" s="382"/>
      <c r="C452" s="382"/>
      <c r="D452" s="382"/>
      <c r="E452" s="382"/>
      <c r="F452" s="382"/>
      <c r="G452" s="382"/>
      <c r="H452" s="382"/>
      <c r="I452" s="382"/>
      <c r="J452" s="382"/>
      <c r="K452" s="382"/>
      <c r="L452" s="382"/>
      <c r="M452" s="382"/>
      <c r="N452" s="382"/>
      <c r="O452" s="382"/>
      <c r="P452" s="382"/>
      <c r="Q452" s="382"/>
      <c r="R452" s="382"/>
      <c r="AC452" s="357"/>
      <c r="AD452" s="357"/>
      <c r="AE452" s="357"/>
      <c r="AF452" s="352"/>
      <c r="AG452" s="352"/>
      <c r="AH452" s="352"/>
      <c r="AI452" s="352"/>
      <c r="AJ452" s="352"/>
      <c r="AK452" s="352"/>
      <c r="AL452" s="352"/>
      <c r="AM452" s="352"/>
      <c r="AN452" s="352"/>
    </row>
    <row r="453" spans="2:40" x14ac:dyDescent="0.2">
      <c r="B453" s="382"/>
      <c r="C453" s="382"/>
      <c r="D453" s="382"/>
      <c r="E453" s="382"/>
      <c r="F453" s="382"/>
      <c r="G453" s="382"/>
      <c r="H453" s="382"/>
      <c r="I453" s="382"/>
      <c r="J453" s="382"/>
      <c r="K453" s="382"/>
      <c r="L453" s="382"/>
      <c r="M453" s="382"/>
      <c r="N453" s="382"/>
      <c r="O453" s="382"/>
      <c r="P453" s="382"/>
      <c r="Q453" s="382"/>
      <c r="R453" s="382"/>
      <c r="AC453" s="357"/>
      <c r="AD453" s="357"/>
      <c r="AE453" s="357"/>
      <c r="AF453" s="352"/>
      <c r="AG453" s="352"/>
      <c r="AH453" s="352"/>
      <c r="AI453" s="352"/>
      <c r="AJ453" s="352"/>
      <c r="AK453" s="352"/>
      <c r="AL453" s="352"/>
      <c r="AM453" s="352"/>
      <c r="AN453" s="352"/>
    </row>
    <row r="454" spans="2:40" x14ac:dyDescent="0.2">
      <c r="B454" s="382"/>
      <c r="C454" s="382"/>
      <c r="D454" s="382"/>
      <c r="E454" s="382"/>
      <c r="F454" s="382"/>
      <c r="G454" s="382"/>
      <c r="H454" s="382"/>
      <c r="I454" s="382"/>
      <c r="J454" s="382"/>
      <c r="K454" s="382"/>
      <c r="L454" s="382"/>
      <c r="M454" s="382"/>
      <c r="N454" s="382"/>
      <c r="O454" s="382"/>
      <c r="P454" s="382"/>
      <c r="Q454" s="382"/>
      <c r="R454" s="382"/>
      <c r="AC454" s="357"/>
      <c r="AD454" s="357"/>
      <c r="AE454" s="357"/>
      <c r="AF454" s="352"/>
      <c r="AG454" s="352"/>
      <c r="AH454" s="352"/>
      <c r="AI454" s="352"/>
      <c r="AJ454" s="352"/>
      <c r="AK454" s="352"/>
      <c r="AL454" s="352"/>
      <c r="AM454" s="352"/>
      <c r="AN454" s="352"/>
    </row>
    <row r="455" spans="2:40" x14ac:dyDescent="0.2">
      <c r="B455" s="382"/>
      <c r="C455" s="382"/>
      <c r="D455" s="382"/>
      <c r="E455" s="382"/>
      <c r="F455" s="382"/>
      <c r="G455" s="382"/>
      <c r="H455" s="382"/>
      <c r="I455" s="382"/>
      <c r="J455" s="382"/>
      <c r="K455" s="382"/>
      <c r="L455" s="382"/>
      <c r="M455" s="382"/>
      <c r="N455" s="382"/>
      <c r="O455" s="382"/>
      <c r="P455" s="382"/>
      <c r="Q455" s="382"/>
      <c r="R455" s="382"/>
      <c r="AC455" s="357"/>
      <c r="AD455" s="357"/>
      <c r="AE455" s="357"/>
      <c r="AF455" s="352"/>
      <c r="AG455" s="352"/>
      <c r="AH455" s="352"/>
      <c r="AI455" s="352"/>
      <c r="AJ455" s="352"/>
      <c r="AK455" s="352"/>
      <c r="AL455" s="352"/>
      <c r="AM455" s="352"/>
      <c r="AN455" s="352"/>
    </row>
    <row r="456" spans="2:40" x14ac:dyDescent="0.2">
      <c r="B456" s="382"/>
      <c r="C456" s="382"/>
      <c r="D456" s="382"/>
      <c r="E456" s="382"/>
      <c r="F456" s="382"/>
      <c r="G456" s="382"/>
      <c r="H456" s="382"/>
      <c r="I456" s="382"/>
      <c r="J456" s="382"/>
      <c r="K456" s="382"/>
      <c r="L456" s="382"/>
      <c r="M456" s="382"/>
      <c r="N456" s="382"/>
      <c r="O456" s="382"/>
      <c r="P456" s="382"/>
      <c r="Q456" s="382"/>
      <c r="R456" s="382"/>
      <c r="AC456" s="357"/>
      <c r="AD456" s="357"/>
      <c r="AE456" s="357"/>
      <c r="AF456" s="352"/>
      <c r="AG456" s="352"/>
      <c r="AH456" s="352"/>
      <c r="AI456" s="352"/>
      <c r="AJ456" s="352"/>
      <c r="AK456" s="352"/>
      <c r="AL456" s="352"/>
      <c r="AM456" s="352"/>
      <c r="AN456" s="352"/>
    </row>
    <row r="457" spans="2:40" x14ac:dyDescent="0.2">
      <c r="B457" s="382"/>
      <c r="C457" s="382"/>
      <c r="D457" s="382"/>
      <c r="E457" s="382"/>
      <c r="F457" s="382"/>
      <c r="G457" s="382"/>
      <c r="H457" s="382"/>
      <c r="I457" s="382"/>
      <c r="J457" s="382"/>
      <c r="K457" s="382"/>
      <c r="L457" s="382"/>
      <c r="M457" s="382"/>
      <c r="N457" s="382"/>
      <c r="O457" s="382"/>
      <c r="P457" s="382"/>
      <c r="Q457" s="382"/>
      <c r="R457" s="382"/>
      <c r="AC457" s="357"/>
      <c r="AD457" s="357"/>
      <c r="AE457" s="357"/>
      <c r="AF457" s="352"/>
      <c r="AG457" s="352"/>
      <c r="AH457" s="352"/>
      <c r="AI457" s="352"/>
      <c r="AJ457" s="352"/>
      <c r="AK457" s="352"/>
      <c r="AL457" s="352"/>
      <c r="AM457" s="352"/>
      <c r="AN457" s="352"/>
    </row>
    <row r="458" spans="2:40" x14ac:dyDescent="0.2">
      <c r="B458" s="382"/>
      <c r="C458" s="382"/>
      <c r="D458" s="382"/>
      <c r="E458" s="382"/>
      <c r="F458" s="382"/>
      <c r="G458" s="382"/>
      <c r="H458" s="382"/>
      <c r="I458" s="382"/>
      <c r="J458" s="382"/>
      <c r="K458" s="382"/>
      <c r="L458" s="382"/>
      <c r="M458" s="382"/>
      <c r="N458" s="382"/>
      <c r="O458" s="382"/>
      <c r="P458" s="382"/>
      <c r="Q458" s="382"/>
      <c r="R458" s="382"/>
      <c r="AC458" s="357"/>
      <c r="AD458" s="357"/>
      <c r="AE458" s="357"/>
      <c r="AF458" s="352"/>
      <c r="AG458" s="352"/>
      <c r="AH458" s="352"/>
      <c r="AI458" s="352"/>
      <c r="AJ458" s="352"/>
      <c r="AK458" s="352"/>
      <c r="AL458" s="352"/>
      <c r="AM458" s="352"/>
      <c r="AN458" s="352"/>
    </row>
    <row r="459" spans="2:40" x14ac:dyDescent="0.2">
      <c r="B459" s="382"/>
      <c r="C459" s="382"/>
      <c r="D459" s="382"/>
      <c r="E459" s="382"/>
      <c r="F459" s="382"/>
      <c r="G459" s="382"/>
      <c r="H459" s="382"/>
      <c r="I459" s="382"/>
      <c r="J459" s="382"/>
      <c r="K459" s="382"/>
      <c r="L459" s="382"/>
      <c r="M459" s="382"/>
      <c r="N459" s="382"/>
      <c r="O459" s="382"/>
      <c r="P459" s="382"/>
      <c r="Q459" s="382"/>
      <c r="R459" s="382"/>
      <c r="AC459" s="357"/>
      <c r="AD459" s="357"/>
      <c r="AE459" s="357"/>
      <c r="AF459" s="352"/>
      <c r="AG459" s="352"/>
      <c r="AH459" s="352"/>
      <c r="AI459" s="352"/>
      <c r="AJ459" s="352"/>
      <c r="AK459" s="352"/>
      <c r="AL459" s="352"/>
      <c r="AM459" s="352"/>
      <c r="AN459" s="352"/>
    </row>
    <row r="460" spans="2:40" x14ac:dyDescent="0.2">
      <c r="B460" s="382"/>
      <c r="C460" s="382"/>
      <c r="D460" s="382"/>
      <c r="E460" s="382"/>
      <c r="F460" s="382"/>
      <c r="G460" s="382"/>
      <c r="H460" s="382"/>
      <c r="I460" s="382"/>
      <c r="J460" s="382"/>
      <c r="K460" s="382"/>
      <c r="L460" s="382"/>
      <c r="M460" s="382"/>
      <c r="N460" s="382"/>
      <c r="O460" s="382"/>
      <c r="P460" s="382"/>
      <c r="Q460" s="382"/>
      <c r="R460" s="382"/>
      <c r="AC460" s="357"/>
      <c r="AD460" s="357"/>
      <c r="AE460" s="357"/>
      <c r="AF460" s="352"/>
      <c r="AG460" s="352"/>
      <c r="AH460" s="352"/>
      <c r="AI460" s="352"/>
      <c r="AJ460" s="352"/>
      <c r="AK460" s="352"/>
      <c r="AL460" s="352"/>
      <c r="AM460" s="352"/>
      <c r="AN460" s="352"/>
    </row>
    <row r="461" spans="2:40" x14ac:dyDescent="0.2">
      <c r="B461" s="382"/>
      <c r="C461" s="382"/>
      <c r="D461" s="382"/>
      <c r="E461" s="382"/>
      <c r="F461" s="382"/>
      <c r="G461" s="382"/>
      <c r="H461" s="382"/>
      <c r="I461" s="382"/>
      <c r="J461" s="382"/>
      <c r="K461" s="382"/>
      <c r="L461" s="382"/>
      <c r="M461" s="382"/>
      <c r="N461" s="382"/>
      <c r="O461" s="382"/>
      <c r="P461" s="382"/>
      <c r="Q461" s="382"/>
      <c r="R461" s="382"/>
      <c r="AC461" s="357"/>
      <c r="AD461" s="357"/>
      <c r="AE461" s="357"/>
      <c r="AF461" s="352"/>
      <c r="AG461" s="352"/>
      <c r="AH461" s="352"/>
      <c r="AI461" s="352"/>
      <c r="AJ461" s="352"/>
      <c r="AK461" s="352"/>
      <c r="AL461" s="352"/>
      <c r="AM461" s="352"/>
      <c r="AN461" s="352"/>
    </row>
    <row r="462" spans="2:40" x14ac:dyDescent="0.2">
      <c r="B462" s="382"/>
      <c r="C462" s="382"/>
      <c r="D462" s="382"/>
      <c r="E462" s="382"/>
      <c r="F462" s="382"/>
      <c r="G462" s="382"/>
      <c r="H462" s="382"/>
      <c r="I462" s="382"/>
      <c r="J462" s="382"/>
      <c r="K462" s="382"/>
      <c r="L462" s="382"/>
      <c r="M462" s="382"/>
      <c r="N462" s="382"/>
      <c r="O462" s="382"/>
      <c r="P462" s="382"/>
      <c r="Q462" s="382"/>
      <c r="R462" s="382"/>
      <c r="AC462" s="357"/>
      <c r="AD462" s="357"/>
      <c r="AE462" s="357"/>
      <c r="AF462" s="352"/>
      <c r="AG462" s="352"/>
      <c r="AH462" s="352"/>
      <c r="AI462" s="352"/>
      <c r="AJ462" s="352"/>
      <c r="AK462" s="352"/>
      <c r="AL462" s="352"/>
      <c r="AM462" s="352"/>
      <c r="AN462" s="352"/>
    </row>
    <row r="463" spans="2:40" x14ac:dyDescent="0.2">
      <c r="B463" s="382"/>
      <c r="C463" s="382"/>
      <c r="D463" s="382"/>
      <c r="E463" s="382"/>
      <c r="F463" s="382"/>
      <c r="G463" s="382"/>
      <c r="H463" s="382"/>
      <c r="I463" s="382"/>
      <c r="J463" s="382"/>
      <c r="K463" s="382"/>
      <c r="L463" s="382"/>
      <c r="M463" s="382"/>
      <c r="N463" s="382"/>
      <c r="O463" s="382"/>
      <c r="P463" s="382"/>
      <c r="Q463" s="382"/>
      <c r="R463" s="382"/>
      <c r="AC463" s="357"/>
      <c r="AD463" s="357"/>
      <c r="AE463" s="357"/>
      <c r="AF463" s="352"/>
      <c r="AG463" s="352"/>
      <c r="AH463" s="352"/>
      <c r="AI463" s="352"/>
      <c r="AJ463" s="352"/>
      <c r="AK463" s="352"/>
      <c r="AL463" s="352"/>
      <c r="AM463" s="352"/>
      <c r="AN463" s="352"/>
    </row>
    <row r="464" spans="2:40" x14ac:dyDescent="0.2">
      <c r="B464" s="382"/>
      <c r="C464" s="382"/>
      <c r="D464" s="382"/>
      <c r="E464" s="382"/>
      <c r="F464" s="382"/>
      <c r="G464" s="382"/>
      <c r="H464" s="382"/>
      <c r="I464" s="382"/>
      <c r="J464" s="382"/>
      <c r="K464" s="382"/>
      <c r="L464" s="382"/>
      <c r="M464" s="382"/>
      <c r="N464" s="382"/>
      <c r="O464" s="382"/>
      <c r="P464" s="382"/>
      <c r="Q464" s="382"/>
      <c r="R464" s="382"/>
      <c r="AC464" s="357"/>
      <c r="AD464" s="357"/>
      <c r="AE464" s="357"/>
      <c r="AF464" s="352"/>
      <c r="AG464" s="352"/>
      <c r="AH464" s="352"/>
      <c r="AI464" s="352"/>
      <c r="AJ464" s="352"/>
      <c r="AK464" s="352"/>
      <c r="AL464" s="352"/>
      <c r="AM464" s="352"/>
      <c r="AN464" s="352"/>
    </row>
    <row r="465" spans="2:40" x14ac:dyDescent="0.2">
      <c r="B465" s="382"/>
      <c r="C465" s="382"/>
      <c r="D465" s="382"/>
      <c r="E465" s="382"/>
      <c r="F465" s="382"/>
      <c r="G465" s="382"/>
      <c r="H465" s="382"/>
      <c r="I465" s="382"/>
      <c r="J465" s="382"/>
      <c r="K465" s="382"/>
      <c r="L465" s="382"/>
      <c r="M465" s="382"/>
      <c r="N465" s="382"/>
      <c r="O465" s="382"/>
      <c r="P465" s="382"/>
      <c r="Q465" s="382"/>
      <c r="R465" s="382"/>
      <c r="AC465" s="357"/>
      <c r="AD465" s="357"/>
      <c r="AE465" s="357"/>
      <c r="AF465" s="352"/>
      <c r="AG465" s="352"/>
      <c r="AH465" s="352"/>
      <c r="AI465" s="352"/>
      <c r="AJ465" s="352"/>
      <c r="AK465" s="352"/>
      <c r="AL465" s="352"/>
      <c r="AM465" s="352"/>
      <c r="AN465" s="352"/>
    </row>
    <row r="466" spans="2:40" x14ac:dyDescent="0.2">
      <c r="B466" s="382"/>
      <c r="C466" s="382"/>
      <c r="D466" s="382"/>
      <c r="E466" s="382"/>
      <c r="F466" s="382"/>
      <c r="G466" s="382"/>
      <c r="H466" s="382"/>
      <c r="I466" s="382"/>
      <c r="J466" s="382"/>
      <c r="K466" s="382"/>
      <c r="L466" s="382"/>
      <c r="M466" s="382"/>
      <c r="N466" s="382"/>
      <c r="O466" s="382"/>
      <c r="P466" s="382"/>
      <c r="Q466" s="382"/>
      <c r="R466" s="382"/>
      <c r="AC466" s="357"/>
      <c r="AD466" s="357"/>
      <c r="AE466" s="357"/>
      <c r="AF466" s="352"/>
      <c r="AG466" s="352"/>
      <c r="AH466" s="352"/>
      <c r="AI466" s="352"/>
      <c r="AJ466" s="352"/>
      <c r="AK466" s="352"/>
      <c r="AL466" s="352"/>
      <c r="AM466" s="352"/>
      <c r="AN466" s="352"/>
    </row>
    <row r="467" spans="2:40" x14ac:dyDescent="0.2">
      <c r="B467" s="382"/>
      <c r="C467" s="382"/>
      <c r="D467" s="382"/>
      <c r="E467" s="382"/>
      <c r="F467" s="382"/>
      <c r="G467" s="382"/>
      <c r="H467" s="382"/>
      <c r="I467" s="382"/>
      <c r="J467" s="382"/>
      <c r="K467" s="382"/>
      <c r="L467" s="382"/>
      <c r="M467" s="382"/>
      <c r="N467" s="382"/>
      <c r="O467" s="382"/>
      <c r="P467" s="382"/>
      <c r="Q467" s="382"/>
      <c r="R467" s="382"/>
      <c r="AC467" s="357"/>
      <c r="AD467" s="357"/>
      <c r="AE467" s="357"/>
      <c r="AF467" s="352"/>
      <c r="AG467" s="352"/>
      <c r="AH467" s="352"/>
      <c r="AI467" s="352"/>
      <c r="AJ467" s="352"/>
      <c r="AK467" s="352"/>
      <c r="AL467" s="352"/>
      <c r="AM467" s="352"/>
      <c r="AN467" s="352"/>
    </row>
    <row r="468" spans="2:40" x14ac:dyDescent="0.2">
      <c r="B468" s="382"/>
      <c r="C468" s="382"/>
      <c r="D468" s="382"/>
      <c r="E468" s="382"/>
      <c r="F468" s="382"/>
      <c r="G468" s="382"/>
      <c r="H468" s="382"/>
      <c r="I468" s="382"/>
      <c r="J468" s="382"/>
      <c r="K468" s="382"/>
      <c r="L468" s="382"/>
      <c r="M468" s="382"/>
      <c r="N468" s="382"/>
      <c r="O468" s="382"/>
      <c r="P468" s="382"/>
      <c r="Q468" s="382"/>
      <c r="R468" s="382"/>
      <c r="AC468" s="357"/>
      <c r="AD468" s="357"/>
      <c r="AE468" s="357"/>
      <c r="AF468" s="352"/>
      <c r="AG468" s="352"/>
      <c r="AH468" s="352"/>
      <c r="AI468" s="352"/>
      <c r="AJ468" s="352"/>
      <c r="AK468" s="352"/>
      <c r="AL468" s="352"/>
      <c r="AM468" s="352"/>
      <c r="AN468" s="352"/>
    </row>
    <row r="469" spans="2:40" x14ac:dyDescent="0.2">
      <c r="B469" s="382"/>
      <c r="C469" s="382"/>
      <c r="D469" s="382"/>
      <c r="E469" s="382"/>
      <c r="F469" s="382"/>
      <c r="G469" s="382"/>
      <c r="H469" s="382"/>
      <c r="I469" s="382"/>
      <c r="J469" s="382"/>
      <c r="K469" s="382"/>
      <c r="L469" s="382"/>
      <c r="M469" s="382"/>
      <c r="N469" s="382"/>
      <c r="O469" s="382"/>
      <c r="P469" s="382"/>
      <c r="Q469" s="382"/>
      <c r="R469" s="382"/>
      <c r="AC469" s="357"/>
      <c r="AD469" s="357"/>
      <c r="AE469" s="357"/>
      <c r="AF469" s="352"/>
      <c r="AG469" s="352"/>
      <c r="AH469" s="352"/>
      <c r="AI469" s="352"/>
      <c r="AJ469" s="352"/>
      <c r="AK469" s="352"/>
      <c r="AL469" s="352"/>
      <c r="AM469" s="352"/>
      <c r="AN469" s="352"/>
    </row>
    <row r="470" spans="2:40" x14ac:dyDescent="0.2">
      <c r="B470" s="382"/>
      <c r="C470" s="382"/>
      <c r="D470" s="382"/>
      <c r="E470" s="382"/>
      <c r="F470" s="382"/>
      <c r="G470" s="382"/>
      <c r="H470" s="382"/>
      <c r="I470" s="382"/>
      <c r="J470" s="382"/>
      <c r="K470" s="382"/>
      <c r="L470" s="382"/>
      <c r="M470" s="382"/>
      <c r="N470" s="382"/>
      <c r="O470" s="382"/>
      <c r="P470" s="382"/>
      <c r="Q470" s="382"/>
      <c r="R470" s="382"/>
      <c r="AC470" s="357"/>
      <c r="AD470" s="357"/>
      <c r="AE470" s="357"/>
      <c r="AF470" s="352"/>
      <c r="AG470" s="352"/>
      <c r="AH470" s="352"/>
      <c r="AI470" s="352"/>
      <c r="AJ470" s="352"/>
      <c r="AK470" s="352"/>
      <c r="AL470" s="352"/>
      <c r="AM470" s="352"/>
      <c r="AN470" s="352"/>
    </row>
    <row r="471" spans="2:40" x14ac:dyDescent="0.2">
      <c r="B471" s="382"/>
      <c r="C471" s="382"/>
      <c r="D471" s="382"/>
      <c r="E471" s="382"/>
      <c r="F471" s="382"/>
      <c r="G471" s="382"/>
      <c r="H471" s="382"/>
      <c r="I471" s="382"/>
      <c r="J471" s="382"/>
      <c r="K471" s="382"/>
      <c r="L471" s="382"/>
      <c r="M471" s="382"/>
      <c r="N471" s="382"/>
      <c r="O471" s="382"/>
      <c r="P471" s="382"/>
      <c r="Q471" s="382"/>
      <c r="R471" s="382"/>
      <c r="AC471" s="357"/>
      <c r="AD471" s="357"/>
      <c r="AE471" s="357"/>
      <c r="AF471" s="352"/>
      <c r="AG471" s="352"/>
      <c r="AH471" s="352"/>
      <c r="AI471" s="352"/>
      <c r="AJ471" s="352"/>
      <c r="AK471" s="352"/>
      <c r="AL471" s="352"/>
      <c r="AM471" s="352"/>
      <c r="AN471" s="352"/>
    </row>
    <row r="472" spans="2:40" x14ac:dyDescent="0.2">
      <c r="B472" s="382"/>
      <c r="C472" s="382"/>
      <c r="D472" s="382"/>
      <c r="E472" s="382"/>
      <c r="F472" s="382"/>
      <c r="G472" s="382"/>
      <c r="H472" s="382"/>
      <c r="I472" s="382"/>
      <c r="J472" s="382"/>
      <c r="K472" s="382"/>
      <c r="L472" s="382"/>
      <c r="M472" s="382"/>
      <c r="N472" s="382"/>
      <c r="O472" s="382"/>
      <c r="P472" s="382"/>
      <c r="Q472" s="382"/>
      <c r="R472" s="382"/>
      <c r="AC472" s="357"/>
      <c r="AD472" s="357"/>
      <c r="AE472" s="357"/>
      <c r="AF472" s="352"/>
      <c r="AG472" s="352"/>
      <c r="AH472" s="352"/>
      <c r="AI472" s="352"/>
      <c r="AJ472" s="352"/>
      <c r="AK472" s="352"/>
      <c r="AL472" s="352"/>
      <c r="AM472" s="352"/>
      <c r="AN472" s="352"/>
    </row>
    <row r="473" spans="2:40" x14ac:dyDescent="0.2">
      <c r="B473" s="382"/>
      <c r="C473" s="382"/>
      <c r="D473" s="382"/>
      <c r="E473" s="382"/>
      <c r="F473" s="382"/>
      <c r="G473" s="382"/>
      <c r="H473" s="382"/>
      <c r="I473" s="382"/>
      <c r="J473" s="382"/>
      <c r="K473" s="382"/>
      <c r="L473" s="382"/>
      <c r="M473" s="382"/>
      <c r="N473" s="382"/>
      <c r="O473" s="382"/>
      <c r="P473" s="382"/>
      <c r="Q473" s="382"/>
      <c r="R473" s="382"/>
      <c r="AC473" s="357"/>
      <c r="AD473" s="357"/>
      <c r="AE473" s="357"/>
      <c r="AF473" s="352"/>
      <c r="AG473" s="352"/>
      <c r="AH473" s="352"/>
      <c r="AI473" s="352"/>
      <c r="AJ473" s="352"/>
      <c r="AK473" s="352"/>
      <c r="AL473" s="352"/>
      <c r="AM473" s="352"/>
      <c r="AN473" s="352"/>
    </row>
    <row r="474" spans="2:40" x14ac:dyDescent="0.2">
      <c r="B474" s="382"/>
      <c r="C474" s="382"/>
      <c r="D474" s="382"/>
      <c r="E474" s="382"/>
      <c r="F474" s="382"/>
      <c r="G474" s="382"/>
      <c r="H474" s="382"/>
      <c r="I474" s="382"/>
      <c r="J474" s="382"/>
      <c r="K474" s="382"/>
      <c r="L474" s="382"/>
      <c r="M474" s="382"/>
      <c r="N474" s="382"/>
      <c r="O474" s="382"/>
      <c r="P474" s="382"/>
      <c r="Q474" s="382"/>
      <c r="R474" s="382"/>
      <c r="AC474" s="357"/>
      <c r="AD474" s="357"/>
      <c r="AE474" s="357"/>
      <c r="AF474" s="352"/>
      <c r="AG474" s="352"/>
      <c r="AH474" s="352"/>
      <c r="AI474" s="352"/>
      <c r="AJ474" s="352"/>
      <c r="AK474" s="352"/>
      <c r="AL474" s="352"/>
      <c r="AM474" s="352"/>
      <c r="AN474" s="352"/>
    </row>
    <row r="475" spans="2:40" x14ac:dyDescent="0.2">
      <c r="B475" s="382"/>
      <c r="C475" s="382"/>
      <c r="D475" s="382"/>
      <c r="E475" s="382"/>
      <c r="F475" s="382"/>
      <c r="G475" s="382"/>
      <c r="H475" s="382"/>
      <c r="I475" s="382"/>
      <c r="J475" s="382"/>
      <c r="K475" s="382"/>
      <c r="L475" s="382"/>
      <c r="M475" s="382"/>
      <c r="N475" s="382"/>
      <c r="O475" s="382"/>
      <c r="P475" s="382"/>
      <c r="Q475" s="382"/>
      <c r="R475" s="382"/>
      <c r="AC475" s="357"/>
      <c r="AD475" s="357"/>
      <c r="AE475" s="357"/>
      <c r="AF475" s="352"/>
      <c r="AG475" s="352"/>
      <c r="AH475" s="352"/>
      <c r="AI475" s="352"/>
      <c r="AJ475" s="352"/>
      <c r="AK475" s="352"/>
      <c r="AL475" s="352"/>
      <c r="AM475" s="352"/>
      <c r="AN475" s="352"/>
    </row>
    <row r="476" spans="2:40" x14ac:dyDescent="0.2">
      <c r="B476" s="382"/>
      <c r="C476" s="382"/>
      <c r="D476" s="382"/>
      <c r="E476" s="382"/>
      <c r="F476" s="382"/>
      <c r="G476" s="382"/>
      <c r="H476" s="382"/>
      <c r="I476" s="382"/>
      <c r="J476" s="382"/>
      <c r="K476" s="382"/>
      <c r="L476" s="382"/>
      <c r="M476" s="382"/>
      <c r="N476" s="382"/>
      <c r="O476" s="382"/>
      <c r="P476" s="382"/>
      <c r="Q476" s="382"/>
      <c r="R476" s="382"/>
      <c r="AC476" s="357"/>
      <c r="AD476" s="357"/>
      <c r="AE476" s="357"/>
      <c r="AF476" s="352"/>
      <c r="AG476" s="352"/>
      <c r="AH476" s="352"/>
      <c r="AI476" s="352"/>
      <c r="AJ476" s="352"/>
      <c r="AK476" s="352"/>
      <c r="AL476" s="352"/>
      <c r="AM476" s="352"/>
      <c r="AN476" s="352"/>
    </row>
    <row r="477" spans="2:40" x14ac:dyDescent="0.2">
      <c r="B477" s="382"/>
      <c r="C477" s="382"/>
      <c r="D477" s="382"/>
      <c r="E477" s="382"/>
      <c r="F477" s="382"/>
      <c r="G477" s="382"/>
      <c r="H477" s="382"/>
      <c r="I477" s="382"/>
      <c r="J477" s="382"/>
      <c r="K477" s="382"/>
      <c r="L477" s="382"/>
      <c r="M477" s="382"/>
      <c r="N477" s="382"/>
      <c r="O477" s="382"/>
      <c r="P477" s="382"/>
      <c r="Q477" s="382"/>
      <c r="R477" s="382"/>
      <c r="AC477" s="357"/>
      <c r="AD477" s="357"/>
      <c r="AE477" s="357"/>
      <c r="AF477" s="352"/>
      <c r="AG477" s="352"/>
      <c r="AH477" s="352"/>
      <c r="AI477" s="352"/>
      <c r="AJ477" s="352"/>
      <c r="AK477" s="352"/>
      <c r="AL477" s="352"/>
      <c r="AM477" s="352"/>
      <c r="AN477" s="352"/>
    </row>
    <row r="478" spans="2:40" x14ac:dyDescent="0.2">
      <c r="B478" s="382"/>
      <c r="C478" s="382"/>
      <c r="D478" s="382"/>
      <c r="E478" s="382"/>
      <c r="F478" s="382"/>
      <c r="G478" s="382"/>
      <c r="H478" s="382"/>
      <c r="I478" s="382"/>
      <c r="J478" s="382"/>
      <c r="K478" s="382"/>
      <c r="L478" s="382"/>
      <c r="M478" s="382"/>
      <c r="N478" s="382"/>
      <c r="O478" s="382"/>
      <c r="P478" s="382"/>
      <c r="Q478" s="382"/>
      <c r="R478" s="382"/>
      <c r="AC478" s="357"/>
      <c r="AD478" s="357"/>
      <c r="AE478" s="357"/>
      <c r="AF478" s="352"/>
      <c r="AG478" s="352"/>
      <c r="AH478" s="352"/>
      <c r="AI478" s="352"/>
      <c r="AJ478" s="352"/>
      <c r="AK478" s="352"/>
      <c r="AL478" s="352"/>
      <c r="AM478" s="352"/>
      <c r="AN478" s="352"/>
    </row>
    <row r="479" spans="2:40" x14ac:dyDescent="0.2">
      <c r="B479" s="382"/>
      <c r="C479" s="382"/>
      <c r="D479" s="382"/>
      <c r="E479" s="382"/>
      <c r="F479" s="382"/>
      <c r="G479" s="382"/>
      <c r="H479" s="382"/>
      <c r="I479" s="382"/>
      <c r="J479" s="382"/>
      <c r="K479" s="382"/>
      <c r="L479" s="382"/>
      <c r="M479" s="382"/>
      <c r="N479" s="382"/>
      <c r="O479" s="382"/>
      <c r="P479" s="382"/>
      <c r="Q479" s="382"/>
      <c r="R479" s="382"/>
      <c r="AC479" s="357"/>
      <c r="AD479" s="357"/>
      <c r="AE479" s="357"/>
      <c r="AF479" s="352"/>
      <c r="AG479" s="352"/>
      <c r="AH479" s="352"/>
      <c r="AI479" s="352"/>
      <c r="AJ479" s="352"/>
      <c r="AK479" s="352"/>
      <c r="AL479" s="352"/>
      <c r="AM479" s="352"/>
      <c r="AN479" s="352"/>
    </row>
    <row r="480" spans="2:40" x14ac:dyDescent="0.2">
      <c r="B480" s="382"/>
      <c r="C480" s="382"/>
      <c r="D480" s="382"/>
      <c r="E480" s="382"/>
      <c r="F480" s="382"/>
      <c r="G480" s="382"/>
      <c r="H480" s="382"/>
      <c r="I480" s="382"/>
      <c r="J480" s="382"/>
      <c r="K480" s="382"/>
      <c r="L480" s="382"/>
      <c r="M480" s="382"/>
      <c r="N480" s="382"/>
      <c r="O480" s="382"/>
      <c r="P480" s="382"/>
      <c r="Q480" s="382"/>
      <c r="R480" s="382"/>
      <c r="AC480" s="357"/>
      <c r="AD480" s="357"/>
      <c r="AE480" s="357"/>
      <c r="AF480" s="352"/>
      <c r="AG480" s="352"/>
      <c r="AH480" s="352"/>
      <c r="AI480" s="352"/>
      <c r="AJ480" s="352"/>
      <c r="AK480" s="352"/>
      <c r="AL480" s="352"/>
      <c r="AM480" s="352"/>
      <c r="AN480" s="352"/>
    </row>
    <row r="481" spans="2:40" x14ac:dyDescent="0.2">
      <c r="B481" s="382"/>
      <c r="C481" s="382"/>
      <c r="D481" s="382"/>
      <c r="E481" s="382"/>
      <c r="F481" s="382"/>
      <c r="G481" s="382"/>
      <c r="H481" s="382"/>
      <c r="I481" s="382"/>
      <c r="J481" s="382"/>
      <c r="K481" s="382"/>
      <c r="L481" s="382"/>
      <c r="M481" s="382"/>
      <c r="N481" s="382"/>
      <c r="O481" s="382"/>
      <c r="P481" s="382"/>
      <c r="Q481" s="382"/>
      <c r="R481" s="382"/>
      <c r="AC481" s="357"/>
      <c r="AD481" s="357"/>
      <c r="AE481" s="357"/>
      <c r="AF481" s="352"/>
      <c r="AG481" s="352"/>
      <c r="AH481" s="352"/>
      <c r="AI481" s="352"/>
      <c r="AJ481" s="352"/>
      <c r="AK481" s="352"/>
      <c r="AL481" s="352"/>
      <c r="AM481" s="352"/>
      <c r="AN481" s="352"/>
    </row>
    <row r="482" spans="2:40" x14ac:dyDescent="0.2">
      <c r="B482" s="382"/>
      <c r="C482" s="382"/>
      <c r="D482" s="382"/>
      <c r="E482" s="382"/>
      <c r="F482" s="382"/>
      <c r="G482" s="382"/>
      <c r="H482" s="382"/>
      <c r="I482" s="382"/>
      <c r="J482" s="382"/>
      <c r="K482" s="382"/>
      <c r="L482" s="382"/>
      <c r="M482" s="382"/>
      <c r="N482" s="382"/>
      <c r="O482" s="382"/>
      <c r="P482" s="382"/>
      <c r="Q482" s="382"/>
      <c r="R482" s="382"/>
      <c r="AC482" s="357"/>
      <c r="AD482" s="357"/>
      <c r="AE482" s="357"/>
      <c r="AF482" s="352"/>
      <c r="AG482" s="352"/>
      <c r="AH482" s="352"/>
      <c r="AI482" s="352"/>
      <c r="AJ482" s="352"/>
      <c r="AK482" s="352"/>
      <c r="AL482" s="352"/>
      <c r="AM482" s="352"/>
      <c r="AN482" s="352"/>
    </row>
    <row r="483" spans="2:40" x14ac:dyDescent="0.2">
      <c r="B483" s="382"/>
      <c r="C483" s="382"/>
      <c r="D483" s="382"/>
      <c r="E483" s="382"/>
      <c r="F483" s="382"/>
      <c r="G483" s="382"/>
      <c r="H483" s="382"/>
      <c r="I483" s="382"/>
      <c r="J483" s="382"/>
      <c r="K483" s="382"/>
      <c r="L483" s="382"/>
      <c r="M483" s="382"/>
      <c r="N483" s="382"/>
      <c r="O483" s="382"/>
      <c r="P483" s="382"/>
      <c r="Q483" s="382"/>
      <c r="R483" s="382"/>
      <c r="AC483" s="357"/>
      <c r="AD483" s="357"/>
      <c r="AE483" s="357"/>
      <c r="AF483" s="352"/>
      <c r="AG483" s="352"/>
      <c r="AH483" s="352"/>
      <c r="AI483" s="352"/>
      <c r="AJ483" s="352"/>
      <c r="AK483" s="352"/>
      <c r="AL483" s="352"/>
      <c r="AM483" s="352"/>
      <c r="AN483" s="352"/>
    </row>
    <row r="484" spans="2:40" x14ac:dyDescent="0.2">
      <c r="B484" s="382"/>
      <c r="C484" s="382"/>
      <c r="D484" s="382"/>
      <c r="E484" s="382"/>
      <c r="F484" s="382"/>
      <c r="G484" s="382"/>
      <c r="H484" s="382"/>
      <c r="I484" s="382"/>
      <c r="J484" s="382"/>
      <c r="K484" s="382"/>
      <c r="L484" s="382"/>
      <c r="M484" s="382"/>
      <c r="N484" s="382"/>
      <c r="O484" s="382"/>
      <c r="P484" s="382"/>
      <c r="Q484" s="382"/>
      <c r="R484" s="382"/>
      <c r="AC484" s="357"/>
      <c r="AD484" s="357"/>
      <c r="AE484" s="357"/>
      <c r="AF484" s="352"/>
      <c r="AG484" s="352"/>
      <c r="AH484" s="352"/>
      <c r="AI484" s="352"/>
      <c r="AJ484" s="352"/>
      <c r="AK484" s="352"/>
      <c r="AL484" s="352"/>
      <c r="AM484" s="352"/>
      <c r="AN484" s="352"/>
    </row>
    <row r="485" spans="2:40" x14ac:dyDescent="0.2">
      <c r="B485" s="382"/>
      <c r="C485" s="382"/>
      <c r="D485" s="382"/>
      <c r="E485" s="382"/>
      <c r="F485" s="382"/>
      <c r="G485" s="382"/>
      <c r="H485" s="382"/>
      <c r="I485" s="382"/>
      <c r="J485" s="382"/>
      <c r="K485" s="382"/>
      <c r="L485" s="382"/>
      <c r="M485" s="382"/>
      <c r="N485" s="382"/>
      <c r="O485" s="382"/>
      <c r="P485" s="382"/>
      <c r="Q485" s="382"/>
      <c r="R485" s="382"/>
      <c r="AC485" s="357"/>
      <c r="AD485" s="357"/>
      <c r="AE485" s="357"/>
      <c r="AF485" s="352"/>
      <c r="AG485" s="352"/>
      <c r="AH485" s="352"/>
      <c r="AI485" s="352"/>
      <c r="AJ485" s="352"/>
      <c r="AK485" s="352"/>
      <c r="AL485" s="352"/>
      <c r="AM485" s="352"/>
      <c r="AN485" s="352"/>
    </row>
    <row r="486" spans="2:40" x14ac:dyDescent="0.2">
      <c r="B486" s="382"/>
      <c r="C486" s="382"/>
      <c r="D486" s="382"/>
      <c r="E486" s="382"/>
      <c r="F486" s="382"/>
      <c r="G486" s="382"/>
      <c r="H486" s="382"/>
      <c r="I486" s="382"/>
      <c r="J486" s="382"/>
      <c r="K486" s="382"/>
      <c r="L486" s="382"/>
      <c r="M486" s="382"/>
      <c r="N486" s="382"/>
      <c r="O486" s="382"/>
      <c r="P486" s="382"/>
      <c r="Q486" s="382"/>
      <c r="R486" s="382"/>
      <c r="AC486" s="357"/>
      <c r="AD486" s="357"/>
      <c r="AE486" s="357"/>
      <c r="AF486" s="352"/>
      <c r="AG486" s="352"/>
      <c r="AH486" s="352"/>
      <c r="AI486" s="352"/>
      <c r="AJ486" s="352"/>
      <c r="AK486" s="352"/>
      <c r="AL486" s="352"/>
      <c r="AM486" s="352"/>
      <c r="AN486" s="352"/>
    </row>
    <row r="487" spans="2:40" x14ac:dyDescent="0.2">
      <c r="B487" s="382"/>
      <c r="C487" s="382"/>
      <c r="D487" s="382"/>
      <c r="E487" s="382"/>
      <c r="F487" s="382"/>
      <c r="G487" s="382"/>
      <c r="H487" s="382"/>
      <c r="I487" s="382"/>
      <c r="J487" s="382"/>
      <c r="K487" s="382"/>
      <c r="L487" s="382"/>
      <c r="M487" s="382"/>
      <c r="N487" s="382"/>
      <c r="O487" s="382"/>
      <c r="P487" s="382"/>
      <c r="Q487" s="382"/>
      <c r="R487" s="382"/>
      <c r="AC487" s="357"/>
      <c r="AD487" s="357"/>
      <c r="AE487" s="357"/>
      <c r="AF487" s="352"/>
      <c r="AG487" s="352"/>
      <c r="AH487" s="352"/>
      <c r="AI487" s="352"/>
      <c r="AJ487" s="352"/>
      <c r="AK487" s="352"/>
      <c r="AL487" s="352"/>
      <c r="AM487" s="352"/>
      <c r="AN487" s="352"/>
    </row>
    <row r="488" spans="2:40" x14ac:dyDescent="0.2">
      <c r="B488" s="382"/>
      <c r="C488" s="382"/>
      <c r="D488" s="382"/>
      <c r="E488" s="382"/>
      <c r="F488" s="382"/>
      <c r="G488" s="382"/>
      <c r="H488" s="382"/>
      <c r="I488" s="382"/>
      <c r="J488" s="382"/>
      <c r="K488" s="382"/>
      <c r="L488" s="382"/>
      <c r="M488" s="382"/>
      <c r="N488" s="382"/>
      <c r="O488" s="382"/>
      <c r="P488" s="382"/>
      <c r="Q488" s="382"/>
      <c r="R488" s="382"/>
      <c r="AC488" s="357"/>
      <c r="AD488" s="357"/>
      <c r="AE488" s="357"/>
      <c r="AF488" s="352"/>
      <c r="AG488" s="352"/>
      <c r="AH488" s="352"/>
      <c r="AI488" s="352"/>
      <c r="AJ488" s="352"/>
      <c r="AK488" s="352"/>
      <c r="AL488" s="352"/>
      <c r="AM488" s="352"/>
      <c r="AN488" s="352"/>
    </row>
    <row r="489" spans="2:40" x14ac:dyDescent="0.2">
      <c r="B489" s="382"/>
      <c r="C489" s="382"/>
      <c r="D489" s="382"/>
      <c r="E489" s="382"/>
      <c r="F489" s="382"/>
      <c r="G489" s="382"/>
      <c r="H489" s="382"/>
      <c r="I489" s="382"/>
      <c r="J489" s="382"/>
      <c r="K489" s="382"/>
      <c r="L489" s="382"/>
      <c r="M489" s="382"/>
      <c r="N489" s="382"/>
      <c r="O489" s="382"/>
      <c r="P489" s="382"/>
      <c r="Q489" s="382"/>
      <c r="R489" s="382"/>
      <c r="AC489" s="357"/>
      <c r="AD489" s="357"/>
      <c r="AE489" s="357"/>
      <c r="AF489" s="352"/>
      <c r="AG489" s="352"/>
      <c r="AH489" s="352"/>
      <c r="AI489" s="352"/>
      <c r="AJ489" s="352"/>
      <c r="AK489" s="352"/>
      <c r="AL489" s="352"/>
      <c r="AM489" s="352"/>
      <c r="AN489" s="352"/>
    </row>
    <row r="490" spans="2:40" x14ac:dyDescent="0.2">
      <c r="B490" s="382"/>
      <c r="C490" s="382"/>
      <c r="D490" s="382"/>
      <c r="E490" s="382"/>
      <c r="F490" s="382"/>
      <c r="G490" s="382"/>
      <c r="H490" s="382"/>
      <c r="I490" s="382"/>
      <c r="J490" s="382"/>
      <c r="K490" s="382"/>
      <c r="L490" s="382"/>
      <c r="M490" s="382"/>
      <c r="N490" s="382"/>
      <c r="O490" s="382"/>
      <c r="P490" s="382"/>
      <c r="Q490" s="382"/>
      <c r="R490" s="382"/>
      <c r="AC490" s="357"/>
      <c r="AD490" s="357"/>
      <c r="AE490" s="357"/>
      <c r="AF490" s="352"/>
      <c r="AG490" s="352"/>
      <c r="AH490" s="352"/>
      <c r="AI490" s="352"/>
      <c r="AJ490" s="352"/>
      <c r="AK490" s="352"/>
      <c r="AL490" s="352"/>
      <c r="AM490" s="352"/>
      <c r="AN490" s="352"/>
    </row>
    <row r="491" spans="2:40" x14ac:dyDescent="0.2">
      <c r="B491" s="382"/>
      <c r="C491" s="382"/>
      <c r="D491" s="382"/>
      <c r="E491" s="382"/>
      <c r="F491" s="382"/>
      <c r="G491" s="382"/>
      <c r="H491" s="382"/>
      <c r="I491" s="382"/>
      <c r="J491" s="382"/>
      <c r="K491" s="382"/>
      <c r="L491" s="382"/>
      <c r="M491" s="382"/>
      <c r="N491" s="382"/>
      <c r="O491" s="382"/>
      <c r="P491" s="382"/>
      <c r="Q491" s="382"/>
      <c r="R491" s="382"/>
      <c r="AC491" s="357"/>
      <c r="AD491" s="357"/>
      <c r="AE491" s="357"/>
      <c r="AF491" s="352"/>
      <c r="AG491" s="352"/>
      <c r="AH491" s="352"/>
      <c r="AI491" s="352"/>
      <c r="AJ491" s="352"/>
      <c r="AK491" s="352"/>
      <c r="AL491" s="352"/>
      <c r="AM491" s="352"/>
      <c r="AN491" s="352"/>
    </row>
    <row r="492" spans="2:40" x14ac:dyDescent="0.2">
      <c r="B492" s="382"/>
      <c r="C492" s="382"/>
      <c r="D492" s="382"/>
      <c r="E492" s="382"/>
      <c r="F492" s="382"/>
      <c r="G492" s="382"/>
      <c r="H492" s="382"/>
      <c r="I492" s="382"/>
      <c r="J492" s="382"/>
      <c r="K492" s="382"/>
      <c r="L492" s="382"/>
      <c r="M492" s="382"/>
      <c r="N492" s="382"/>
      <c r="O492" s="382"/>
      <c r="P492" s="382"/>
      <c r="Q492" s="382"/>
      <c r="R492" s="382"/>
      <c r="AC492" s="357"/>
      <c r="AD492" s="357"/>
      <c r="AE492" s="357"/>
      <c r="AF492" s="352"/>
      <c r="AG492" s="352"/>
      <c r="AH492" s="352"/>
      <c r="AI492" s="352"/>
      <c r="AJ492" s="352"/>
      <c r="AK492" s="352"/>
      <c r="AL492" s="352"/>
      <c r="AM492" s="352"/>
      <c r="AN492" s="352"/>
    </row>
    <row r="493" spans="2:40" x14ac:dyDescent="0.2">
      <c r="B493" s="382"/>
      <c r="C493" s="382"/>
      <c r="D493" s="382"/>
      <c r="E493" s="382"/>
      <c r="F493" s="382"/>
      <c r="G493" s="382"/>
      <c r="H493" s="382"/>
      <c r="I493" s="382"/>
      <c r="J493" s="382"/>
      <c r="K493" s="382"/>
      <c r="L493" s="382"/>
      <c r="M493" s="382"/>
      <c r="N493" s="382"/>
      <c r="O493" s="382"/>
      <c r="P493" s="382"/>
      <c r="Q493" s="382"/>
      <c r="R493" s="382"/>
      <c r="AC493" s="357"/>
      <c r="AD493" s="357"/>
      <c r="AE493" s="357"/>
      <c r="AF493" s="352"/>
      <c r="AG493" s="352"/>
      <c r="AH493" s="352"/>
      <c r="AI493" s="352"/>
      <c r="AJ493" s="352"/>
      <c r="AK493" s="352"/>
      <c r="AL493" s="352"/>
      <c r="AM493" s="352"/>
      <c r="AN493" s="352"/>
    </row>
    <row r="494" spans="2:40" x14ac:dyDescent="0.2">
      <c r="B494" s="382"/>
      <c r="C494" s="382"/>
      <c r="D494" s="382"/>
      <c r="E494" s="382"/>
      <c r="F494" s="382"/>
      <c r="G494" s="382"/>
      <c r="H494" s="382"/>
      <c r="I494" s="382"/>
      <c r="J494" s="382"/>
      <c r="K494" s="382"/>
      <c r="L494" s="382"/>
      <c r="M494" s="382"/>
      <c r="N494" s="382"/>
      <c r="O494" s="382"/>
      <c r="P494" s="382"/>
      <c r="Q494" s="382"/>
      <c r="R494" s="382"/>
      <c r="AC494" s="357"/>
      <c r="AD494" s="357"/>
      <c r="AE494" s="357"/>
      <c r="AF494" s="352"/>
      <c r="AG494" s="352"/>
      <c r="AH494" s="352"/>
      <c r="AI494" s="352"/>
      <c r="AJ494" s="352"/>
      <c r="AK494" s="352"/>
      <c r="AL494" s="352"/>
      <c r="AM494" s="352"/>
      <c r="AN494" s="352"/>
    </row>
    <row r="495" spans="2:40" x14ac:dyDescent="0.2">
      <c r="B495" s="382"/>
      <c r="C495" s="382"/>
      <c r="D495" s="382"/>
      <c r="E495" s="382"/>
      <c r="F495" s="382"/>
      <c r="G495" s="382"/>
      <c r="H495" s="382"/>
      <c r="I495" s="382"/>
      <c r="J495" s="382"/>
      <c r="K495" s="382"/>
      <c r="L495" s="382"/>
      <c r="M495" s="382"/>
      <c r="N495" s="382"/>
      <c r="O495" s="382"/>
      <c r="P495" s="382"/>
      <c r="Q495" s="382"/>
      <c r="R495" s="382"/>
      <c r="AC495" s="357"/>
      <c r="AD495" s="357"/>
      <c r="AE495" s="357"/>
      <c r="AF495" s="352"/>
      <c r="AG495" s="352"/>
      <c r="AH495" s="352"/>
      <c r="AI495" s="352"/>
      <c r="AJ495" s="352"/>
      <c r="AK495" s="352"/>
      <c r="AL495" s="352"/>
      <c r="AM495" s="352"/>
      <c r="AN495" s="352"/>
    </row>
    <row r="496" spans="2:40" x14ac:dyDescent="0.2">
      <c r="B496" s="382"/>
      <c r="C496" s="382"/>
      <c r="D496" s="382"/>
      <c r="E496" s="382"/>
      <c r="F496" s="382"/>
      <c r="G496" s="382"/>
      <c r="H496" s="382"/>
      <c r="I496" s="382"/>
      <c r="J496" s="382"/>
      <c r="K496" s="382"/>
      <c r="L496" s="382"/>
      <c r="M496" s="382"/>
      <c r="N496" s="382"/>
      <c r="O496" s="382"/>
      <c r="P496" s="382"/>
      <c r="Q496" s="382"/>
      <c r="R496" s="382"/>
      <c r="AC496" s="357"/>
      <c r="AD496" s="357"/>
      <c r="AE496" s="357"/>
      <c r="AF496" s="352"/>
      <c r="AG496" s="352"/>
      <c r="AH496" s="352"/>
      <c r="AI496" s="352"/>
      <c r="AJ496" s="352"/>
      <c r="AK496" s="352"/>
      <c r="AL496" s="352"/>
      <c r="AM496" s="352"/>
      <c r="AN496" s="352"/>
    </row>
    <row r="497" spans="2:40" x14ac:dyDescent="0.2">
      <c r="B497" s="382"/>
      <c r="C497" s="382"/>
      <c r="D497" s="382"/>
      <c r="E497" s="382"/>
      <c r="F497" s="382"/>
      <c r="G497" s="382"/>
      <c r="H497" s="382"/>
      <c r="I497" s="382"/>
      <c r="J497" s="382"/>
      <c r="K497" s="382"/>
      <c r="L497" s="382"/>
      <c r="M497" s="382"/>
      <c r="N497" s="382"/>
      <c r="O497" s="382"/>
      <c r="P497" s="382"/>
      <c r="Q497" s="382"/>
      <c r="R497" s="382"/>
      <c r="AC497" s="357"/>
      <c r="AD497" s="357"/>
      <c r="AE497" s="357"/>
      <c r="AF497" s="352"/>
      <c r="AG497" s="352"/>
      <c r="AH497" s="352"/>
      <c r="AI497" s="352"/>
      <c r="AJ497" s="352"/>
      <c r="AK497" s="352"/>
      <c r="AL497" s="352"/>
      <c r="AM497" s="352"/>
      <c r="AN497" s="352"/>
    </row>
    <row r="498" spans="2:40" x14ac:dyDescent="0.2">
      <c r="B498" s="382"/>
      <c r="C498" s="382"/>
      <c r="D498" s="382"/>
      <c r="E498" s="382"/>
      <c r="F498" s="382"/>
      <c r="G498" s="382"/>
      <c r="H498" s="382"/>
      <c r="I498" s="382"/>
      <c r="J498" s="382"/>
      <c r="K498" s="382"/>
      <c r="L498" s="382"/>
      <c r="M498" s="382"/>
      <c r="N498" s="382"/>
      <c r="O498" s="382"/>
      <c r="P498" s="382"/>
      <c r="Q498" s="382"/>
      <c r="R498" s="382"/>
      <c r="AC498" s="357"/>
      <c r="AD498" s="357"/>
      <c r="AE498" s="357"/>
      <c r="AF498" s="352"/>
      <c r="AG498" s="352"/>
      <c r="AH498" s="352"/>
      <c r="AI498" s="352"/>
      <c r="AJ498" s="352"/>
      <c r="AK498" s="352"/>
      <c r="AL498" s="352"/>
      <c r="AM498" s="352"/>
      <c r="AN498" s="352"/>
    </row>
    <row r="499" spans="2:40" x14ac:dyDescent="0.2">
      <c r="B499" s="382"/>
      <c r="C499" s="382"/>
      <c r="D499" s="382"/>
      <c r="E499" s="382"/>
      <c r="F499" s="382"/>
      <c r="G499" s="382"/>
      <c r="H499" s="382"/>
      <c r="I499" s="382"/>
      <c r="J499" s="382"/>
      <c r="K499" s="382"/>
      <c r="L499" s="382"/>
      <c r="M499" s="382"/>
      <c r="N499" s="382"/>
      <c r="O499" s="382"/>
      <c r="P499" s="382"/>
      <c r="Q499" s="382"/>
      <c r="R499" s="382"/>
      <c r="AC499" s="357"/>
      <c r="AD499" s="357"/>
      <c r="AE499" s="357"/>
      <c r="AF499" s="352"/>
      <c r="AG499" s="352"/>
      <c r="AH499" s="352"/>
      <c r="AI499" s="352"/>
      <c r="AJ499" s="352"/>
      <c r="AK499" s="352"/>
      <c r="AL499" s="352"/>
      <c r="AM499" s="352"/>
      <c r="AN499" s="352"/>
    </row>
    <row r="500" spans="2:40" x14ac:dyDescent="0.2">
      <c r="B500" s="382"/>
      <c r="C500" s="382"/>
      <c r="D500" s="382"/>
      <c r="E500" s="382"/>
      <c r="F500" s="382"/>
      <c r="G500" s="382"/>
      <c r="H500" s="382"/>
      <c r="I500" s="382"/>
      <c r="J500" s="382"/>
      <c r="K500" s="382"/>
      <c r="L500" s="382"/>
      <c r="M500" s="382"/>
      <c r="N500" s="382"/>
      <c r="O500" s="382"/>
      <c r="P500" s="382"/>
      <c r="Q500" s="382"/>
      <c r="R500" s="382"/>
      <c r="AC500" s="357"/>
      <c r="AD500" s="357"/>
      <c r="AE500" s="357"/>
      <c r="AF500" s="352"/>
      <c r="AG500" s="352"/>
      <c r="AH500" s="352"/>
      <c r="AI500" s="352"/>
      <c r="AJ500" s="352"/>
      <c r="AK500" s="352"/>
      <c r="AL500" s="352"/>
      <c r="AM500" s="352"/>
      <c r="AN500" s="352"/>
    </row>
    <row r="501" spans="2:40" x14ac:dyDescent="0.2">
      <c r="B501" s="382"/>
      <c r="C501" s="382"/>
      <c r="D501" s="382"/>
      <c r="E501" s="382"/>
      <c r="F501" s="382"/>
      <c r="G501" s="382"/>
      <c r="H501" s="382"/>
      <c r="I501" s="382"/>
      <c r="J501" s="382"/>
      <c r="K501" s="382"/>
      <c r="L501" s="382"/>
      <c r="M501" s="382"/>
      <c r="N501" s="382"/>
      <c r="O501" s="382"/>
      <c r="P501" s="382"/>
      <c r="Q501" s="382"/>
      <c r="R501" s="382"/>
      <c r="AC501" s="357"/>
      <c r="AD501" s="357"/>
      <c r="AE501" s="357"/>
      <c r="AF501" s="352"/>
      <c r="AG501" s="352"/>
      <c r="AH501" s="352"/>
      <c r="AI501" s="352"/>
      <c r="AJ501" s="352"/>
      <c r="AK501" s="352"/>
      <c r="AL501" s="352"/>
      <c r="AM501" s="352"/>
      <c r="AN501" s="352"/>
    </row>
    <row r="502" spans="2:40" x14ac:dyDescent="0.2">
      <c r="B502" s="382"/>
      <c r="C502" s="382"/>
      <c r="D502" s="382"/>
      <c r="E502" s="382"/>
      <c r="F502" s="382"/>
      <c r="G502" s="382"/>
      <c r="H502" s="382"/>
      <c r="I502" s="382"/>
      <c r="J502" s="382"/>
      <c r="K502" s="382"/>
      <c r="L502" s="382"/>
      <c r="M502" s="382"/>
      <c r="N502" s="382"/>
      <c r="O502" s="382"/>
      <c r="P502" s="382"/>
      <c r="Q502" s="382"/>
      <c r="R502" s="382"/>
      <c r="AC502" s="357"/>
      <c r="AD502" s="357"/>
      <c r="AE502" s="357"/>
      <c r="AF502" s="352"/>
      <c r="AG502" s="352"/>
      <c r="AH502" s="352"/>
      <c r="AI502" s="352"/>
      <c r="AJ502" s="352"/>
      <c r="AK502" s="352"/>
      <c r="AL502" s="352"/>
      <c r="AM502" s="352"/>
      <c r="AN502" s="352"/>
    </row>
    <row r="503" spans="2:40" x14ac:dyDescent="0.2">
      <c r="B503" s="382"/>
      <c r="C503" s="382"/>
      <c r="D503" s="382"/>
      <c r="E503" s="382"/>
      <c r="F503" s="382"/>
      <c r="G503" s="382"/>
      <c r="H503" s="382"/>
      <c r="I503" s="382"/>
      <c r="J503" s="382"/>
      <c r="K503" s="382"/>
      <c r="L503" s="382"/>
      <c r="M503" s="382"/>
      <c r="N503" s="382"/>
      <c r="O503" s="382"/>
      <c r="P503" s="382"/>
      <c r="Q503" s="382"/>
      <c r="R503" s="382"/>
      <c r="AC503" s="357"/>
      <c r="AD503" s="357"/>
      <c r="AE503" s="357"/>
      <c r="AF503" s="352"/>
      <c r="AG503" s="352"/>
      <c r="AH503" s="352"/>
      <c r="AI503" s="352"/>
      <c r="AJ503" s="352"/>
      <c r="AK503" s="352"/>
      <c r="AL503" s="352"/>
      <c r="AM503" s="352"/>
      <c r="AN503" s="352"/>
    </row>
    <row r="504" spans="2:40" x14ac:dyDescent="0.2">
      <c r="B504" s="382"/>
      <c r="C504" s="382"/>
      <c r="D504" s="382"/>
      <c r="E504" s="382"/>
      <c r="F504" s="382"/>
      <c r="G504" s="382"/>
      <c r="H504" s="382"/>
      <c r="I504" s="382"/>
      <c r="J504" s="382"/>
      <c r="K504" s="382"/>
      <c r="L504" s="382"/>
      <c r="M504" s="382"/>
      <c r="N504" s="382"/>
      <c r="O504" s="382"/>
      <c r="P504" s="382"/>
      <c r="Q504" s="382"/>
      <c r="R504" s="382"/>
      <c r="AC504" s="357"/>
      <c r="AD504" s="357"/>
      <c r="AE504" s="357"/>
      <c r="AF504" s="352"/>
      <c r="AG504" s="352"/>
      <c r="AH504" s="352"/>
      <c r="AI504" s="352"/>
      <c r="AJ504" s="352"/>
      <c r="AK504" s="352"/>
      <c r="AL504" s="352"/>
      <c r="AM504" s="352"/>
      <c r="AN504" s="352"/>
    </row>
    <row r="505" spans="2:40" x14ac:dyDescent="0.2">
      <c r="B505" s="382"/>
      <c r="C505" s="382"/>
      <c r="D505" s="382"/>
      <c r="E505" s="382"/>
      <c r="F505" s="382"/>
      <c r="G505" s="382"/>
      <c r="H505" s="382"/>
      <c r="I505" s="382"/>
      <c r="J505" s="382"/>
      <c r="K505" s="382"/>
      <c r="L505" s="382"/>
      <c r="M505" s="382"/>
      <c r="N505" s="382"/>
      <c r="O505" s="382"/>
      <c r="P505" s="382"/>
      <c r="Q505" s="382"/>
      <c r="R505" s="382"/>
      <c r="AC505" s="357"/>
      <c r="AD505" s="357"/>
      <c r="AE505" s="357"/>
      <c r="AF505" s="352"/>
      <c r="AG505" s="352"/>
      <c r="AH505" s="352"/>
      <c r="AI505" s="352"/>
      <c r="AJ505" s="352"/>
      <c r="AK505" s="352"/>
      <c r="AL505" s="352"/>
      <c r="AM505" s="352"/>
      <c r="AN505" s="352"/>
    </row>
    <row r="506" spans="2:40" x14ac:dyDescent="0.2">
      <c r="B506" s="382"/>
      <c r="C506" s="382"/>
      <c r="D506" s="382"/>
      <c r="E506" s="382"/>
      <c r="F506" s="382"/>
      <c r="G506" s="382"/>
      <c r="H506" s="382"/>
      <c r="I506" s="382"/>
      <c r="J506" s="382"/>
      <c r="K506" s="382"/>
      <c r="L506" s="382"/>
      <c r="M506" s="382"/>
      <c r="N506" s="382"/>
      <c r="O506" s="382"/>
      <c r="P506" s="382"/>
      <c r="Q506" s="382"/>
      <c r="R506" s="382"/>
      <c r="AC506" s="357"/>
      <c r="AD506" s="357"/>
      <c r="AE506" s="357"/>
      <c r="AF506" s="352"/>
      <c r="AG506" s="352"/>
      <c r="AH506" s="352"/>
      <c r="AI506" s="352"/>
      <c r="AJ506" s="352"/>
      <c r="AK506" s="352"/>
      <c r="AL506" s="352"/>
      <c r="AM506" s="352"/>
      <c r="AN506" s="352"/>
    </row>
    <row r="507" spans="2:40" x14ac:dyDescent="0.2">
      <c r="B507" s="382"/>
      <c r="C507" s="382"/>
      <c r="D507" s="382"/>
      <c r="E507" s="382"/>
      <c r="F507" s="382"/>
      <c r="G507" s="382"/>
      <c r="H507" s="382"/>
      <c r="I507" s="382"/>
      <c r="J507" s="382"/>
      <c r="K507" s="382"/>
      <c r="L507" s="382"/>
      <c r="M507" s="382"/>
      <c r="N507" s="382"/>
      <c r="O507" s="382"/>
      <c r="P507" s="382"/>
      <c r="Q507" s="382"/>
      <c r="R507" s="382"/>
      <c r="AC507" s="357"/>
      <c r="AD507" s="357"/>
      <c r="AE507" s="357"/>
      <c r="AF507" s="352"/>
      <c r="AG507" s="352"/>
      <c r="AH507" s="352"/>
      <c r="AI507" s="352"/>
      <c r="AJ507" s="352"/>
      <c r="AK507" s="352"/>
      <c r="AL507" s="352"/>
      <c r="AM507" s="352"/>
      <c r="AN507" s="352"/>
    </row>
  </sheetData>
  <sheetProtection algorithmName="SHA-512" hashValue="beazrspLsja+4cZ1jIMTLKWk9LN8PvdGktoSHnSWuvqObQc3K3Ex+lKOjllnu00Bx1lmydaXHn+yLmEGtAugLg==" saltValue="Mqnvp/GajBXuHoYzTHKA4w==" spinCount="100000" sheet="1" objects="1" scenarios="1"/>
  <dataConsolidate/>
  <mergeCells count="144">
    <mergeCell ref="M16:O16"/>
    <mergeCell ref="L14:O14"/>
    <mergeCell ref="B16:C16"/>
    <mergeCell ref="J16:L16"/>
    <mergeCell ref="C51:R54"/>
    <mergeCell ref="B51:B54"/>
    <mergeCell ref="B37:R37"/>
    <mergeCell ref="C39:R42"/>
    <mergeCell ref="C43:R46"/>
    <mergeCell ref="C47:R50"/>
    <mergeCell ref="B47:B50"/>
    <mergeCell ref="B43:B46"/>
    <mergeCell ref="B39:B42"/>
    <mergeCell ref="D25:H25"/>
    <mergeCell ref="D27:H27"/>
    <mergeCell ref="D28:H28"/>
    <mergeCell ref="P5:R5"/>
    <mergeCell ref="B3:C4"/>
    <mergeCell ref="D4:O4"/>
    <mergeCell ref="P3:R4"/>
    <mergeCell ref="D3:O3"/>
    <mergeCell ref="D5:O5"/>
    <mergeCell ref="B6:R6"/>
    <mergeCell ref="B8:C8"/>
    <mergeCell ref="D8:G8"/>
    <mergeCell ref="B5:C5"/>
    <mergeCell ref="Y20:AB23"/>
    <mergeCell ref="Y8:AB16"/>
    <mergeCell ref="D33:J33"/>
    <mergeCell ref="D24:K24"/>
    <mergeCell ref="L24:N24"/>
    <mergeCell ref="L30:N30"/>
    <mergeCell ref="L32:N32"/>
    <mergeCell ref="D30:H30"/>
    <mergeCell ref="L33:M33"/>
    <mergeCell ref="K12:L12"/>
    <mergeCell ref="D16:G16"/>
    <mergeCell ref="J8:L8"/>
    <mergeCell ref="M8:Q8"/>
    <mergeCell ref="M10:Q10"/>
    <mergeCell ref="B19:R19"/>
    <mergeCell ref="J10:L10"/>
    <mergeCell ref="B10:C10"/>
    <mergeCell ref="D10:G10"/>
    <mergeCell ref="B12:C12"/>
    <mergeCell ref="D12:G12"/>
    <mergeCell ref="B14:C14"/>
    <mergeCell ref="D14:G14"/>
    <mergeCell ref="D32:H32"/>
    <mergeCell ref="D26:H26"/>
    <mergeCell ref="B75:B78"/>
    <mergeCell ref="C75:R78"/>
    <mergeCell ref="B79:B82"/>
    <mergeCell ref="C79:R82"/>
    <mergeCell ref="B83:B86"/>
    <mergeCell ref="C83:R86"/>
    <mergeCell ref="M12:O12"/>
    <mergeCell ref="B67:B70"/>
    <mergeCell ref="C67:R70"/>
    <mergeCell ref="B71:B74"/>
    <mergeCell ref="C71:R74"/>
    <mergeCell ref="D29:H29"/>
    <mergeCell ref="B63:B66"/>
    <mergeCell ref="C63:R66"/>
    <mergeCell ref="C59:R62"/>
    <mergeCell ref="C55:R58"/>
    <mergeCell ref="B36:R36"/>
    <mergeCell ref="B55:B58"/>
    <mergeCell ref="B59:B62"/>
    <mergeCell ref="B20:R20"/>
    <mergeCell ref="B18:R18"/>
    <mergeCell ref="D22:K23"/>
    <mergeCell ref="B35:R35"/>
    <mergeCell ref="D31:H31"/>
    <mergeCell ref="B99:B102"/>
    <mergeCell ref="C99:R102"/>
    <mergeCell ref="B103:B106"/>
    <mergeCell ref="C103:R106"/>
    <mergeCell ref="B107:B110"/>
    <mergeCell ref="C107:R110"/>
    <mergeCell ref="B87:B90"/>
    <mergeCell ref="C87:R90"/>
    <mergeCell ref="B91:B94"/>
    <mergeCell ref="C91:R94"/>
    <mergeCell ref="B95:B98"/>
    <mergeCell ref="C95:R98"/>
    <mergeCell ref="B123:B126"/>
    <mergeCell ref="C123:R126"/>
    <mergeCell ref="B127:B130"/>
    <mergeCell ref="C127:R130"/>
    <mergeCell ref="B131:B134"/>
    <mergeCell ref="C131:R134"/>
    <mergeCell ref="B111:B114"/>
    <mergeCell ref="C111:R114"/>
    <mergeCell ref="B115:B118"/>
    <mergeCell ref="C115:R118"/>
    <mergeCell ref="B119:B122"/>
    <mergeCell ref="C119:R122"/>
    <mergeCell ref="B147:B150"/>
    <mergeCell ref="C147:R150"/>
    <mergeCell ref="B151:B154"/>
    <mergeCell ref="C151:R154"/>
    <mergeCell ref="B155:B158"/>
    <mergeCell ref="C155:R158"/>
    <mergeCell ref="B135:B138"/>
    <mergeCell ref="C135:R138"/>
    <mergeCell ref="B139:B142"/>
    <mergeCell ref="C139:R142"/>
    <mergeCell ref="B143:B146"/>
    <mergeCell ref="C143:R146"/>
    <mergeCell ref="B171:B174"/>
    <mergeCell ref="C171:R174"/>
    <mergeCell ref="B175:B178"/>
    <mergeCell ref="C175:R178"/>
    <mergeCell ref="B179:B182"/>
    <mergeCell ref="C179:R182"/>
    <mergeCell ref="B159:B162"/>
    <mergeCell ref="C159:R162"/>
    <mergeCell ref="B163:B166"/>
    <mergeCell ref="C163:R166"/>
    <mergeCell ref="B167:B170"/>
    <mergeCell ref="C167:R170"/>
    <mergeCell ref="B195:B198"/>
    <mergeCell ref="C195:R198"/>
    <mergeCell ref="B199:B202"/>
    <mergeCell ref="C199:R202"/>
    <mergeCell ref="B203:B206"/>
    <mergeCell ref="C203:R206"/>
    <mergeCell ref="B183:B186"/>
    <mergeCell ref="C183:R186"/>
    <mergeCell ref="B187:B190"/>
    <mergeCell ref="C187:R190"/>
    <mergeCell ref="B191:B194"/>
    <mergeCell ref="C191:R194"/>
    <mergeCell ref="B219:B222"/>
    <mergeCell ref="C219:R222"/>
    <mergeCell ref="C223:R225"/>
    <mergeCell ref="B223:B225"/>
    <mergeCell ref="B207:B210"/>
    <mergeCell ref="C207:R210"/>
    <mergeCell ref="B211:B214"/>
    <mergeCell ref="C211:R214"/>
    <mergeCell ref="B215:B218"/>
    <mergeCell ref="C215:R218"/>
  </mergeCells>
  <conditionalFormatting sqref="D8:G8 M8:Q8 D10:G10 M10:Q10 D12:G12 M12:O12 Q12 D14:G14 P14 D16:G16">
    <cfRule type="cellIs" dxfId="198" priority="1" operator="greaterThan">
      <formula>0</formula>
    </cfRule>
  </conditionalFormatting>
  <conditionalFormatting sqref="J26:J32">
    <cfRule type="cellIs" dxfId="197" priority="4" stopIfTrue="1" operator="between">
      <formula>"x"</formula>
      <formula>"X"</formula>
    </cfRule>
  </conditionalFormatting>
  <conditionalFormatting sqref="L26:L32">
    <cfRule type="cellIs" dxfId="196" priority="2" operator="equal">
      <formula>"x"</formula>
    </cfRule>
  </conditionalFormatting>
  <dataValidations count="3">
    <dataValidation type="list" allowBlank="1" showInputMessage="1" showErrorMessage="1" sqref="M12:O12" xr:uid="{00000000-0002-0000-0100-000000000000}">
      <formula1>$B$69:$B$80</formula1>
    </dataValidation>
    <dataValidation type="whole" allowBlank="1" showInputMessage="1" showErrorMessage="1" sqref="Q12" xr:uid="{00000000-0002-0000-0100-000001000000}">
      <formula1>2010</formula1>
      <formula2>2050</formula2>
    </dataValidation>
    <dataValidation type="list" allowBlank="1" showInputMessage="1" showErrorMessage="1" sqref="D16:G16" xr:uid="{00000000-0002-0000-0100-000002000000}">
      <formula1>$C$240:$C$245</formula1>
    </dataValidation>
  </dataValidations>
  <printOptions horizontalCentered="1" verticalCentered="1"/>
  <pageMargins left="0.39370078740157483" right="0.39370078740157483" top="0.59055118110236227" bottom="0.59055118110236227" header="0" footer="0"/>
  <pageSetup scale="64" orientation="portrait" r:id="rId1"/>
  <headerFooter alignWithMargins="0">
    <oddFooter>&amp;L&amp;"Arial Narrow,Cursiva"&amp;8F-PY.103.64 - Formulación y seguimiento de proyectos de mantenimiento forestal. Objetivos del Proyecto&amp;R&amp;"Arial Narrow,Cursiva"&amp;8Página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26" r:id="rId4" name="Option Button 10">
              <controlPr defaultSize="0" autoFill="0" autoLine="0" autoPict="0" macro="[0]!RunOtherSub1">
                <anchor moveWithCells="1">
                  <from>
                    <xdr:col>8</xdr:col>
                    <xdr:colOff>180975</xdr:colOff>
                    <xdr:row>25</xdr:row>
                    <xdr:rowOff>76200</xdr:rowOff>
                  </from>
                  <to>
                    <xdr:col>8</xdr:col>
                    <xdr:colOff>485775</xdr:colOff>
                    <xdr:row>25</xdr:row>
                    <xdr:rowOff>295275</xdr:rowOff>
                  </to>
                </anchor>
              </controlPr>
            </control>
          </mc:Choice>
        </mc:AlternateContent>
        <mc:AlternateContent xmlns:mc="http://schemas.openxmlformats.org/markup-compatibility/2006">
          <mc:Choice Requires="x14">
            <control shapeId="60428" r:id="rId5" name="Option Button 12">
              <controlPr defaultSize="0" autoFill="0" autoLine="0" autoPict="0" macro="[0]!RunOtherSub">
                <anchor moveWithCells="1">
                  <from>
                    <xdr:col>9</xdr:col>
                    <xdr:colOff>180975</xdr:colOff>
                    <xdr:row>25</xdr:row>
                    <xdr:rowOff>76200</xdr:rowOff>
                  </from>
                  <to>
                    <xdr:col>9</xdr:col>
                    <xdr:colOff>485775</xdr:colOff>
                    <xdr:row>25</xdr:row>
                    <xdr:rowOff>295275</xdr:rowOff>
                  </to>
                </anchor>
              </controlPr>
            </control>
          </mc:Choice>
        </mc:AlternateContent>
        <mc:AlternateContent xmlns:mc="http://schemas.openxmlformats.org/markup-compatibility/2006">
          <mc:Choice Requires="x14">
            <control shapeId="60439" r:id="rId6" name="Option Button 23">
              <controlPr defaultSize="0" autoFill="0" autoLine="0" autoPict="0" macro="[0]!RunOtherSub3">
                <anchor moveWithCells="1">
                  <from>
                    <xdr:col>8</xdr:col>
                    <xdr:colOff>180975</xdr:colOff>
                    <xdr:row>26</xdr:row>
                    <xdr:rowOff>66675</xdr:rowOff>
                  </from>
                  <to>
                    <xdr:col>8</xdr:col>
                    <xdr:colOff>485775</xdr:colOff>
                    <xdr:row>26</xdr:row>
                    <xdr:rowOff>295275</xdr:rowOff>
                  </to>
                </anchor>
              </controlPr>
            </control>
          </mc:Choice>
        </mc:AlternateContent>
        <mc:AlternateContent xmlns:mc="http://schemas.openxmlformats.org/markup-compatibility/2006">
          <mc:Choice Requires="x14">
            <control shapeId="60441" r:id="rId7" name="Option Button 25">
              <controlPr defaultSize="0" autoFill="0" autoLine="0" autoPict="0" macro="[0]!RunOtherSub5">
                <anchor moveWithCells="1">
                  <from>
                    <xdr:col>8</xdr:col>
                    <xdr:colOff>180975</xdr:colOff>
                    <xdr:row>27</xdr:row>
                    <xdr:rowOff>66675</xdr:rowOff>
                  </from>
                  <to>
                    <xdr:col>8</xdr:col>
                    <xdr:colOff>485775</xdr:colOff>
                    <xdr:row>27</xdr:row>
                    <xdr:rowOff>295275</xdr:rowOff>
                  </to>
                </anchor>
              </controlPr>
            </control>
          </mc:Choice>
        </mc:AlternateContent>
        <mc:AlternateContent xmlns:mc="http://schemas.openxmlformats.org/markup-compatibility/2006">
          <mc:Choice Requires="x14">
            <control shapeId="60442" r:id="rId8" name="Option Button 26">
              <controlPr defaultSize="0" autoFill="0" autoLine="0" autoPict="0" macro="[0]!RunOtherSub7">
                <anchor moveWithCells="1">
                  <from>
                    <xdr:col>8</xdr:col>
                    <xdr:colOff>180975</xdr:colOff>
                    <xdr:row>28</xdr:row>
                    <xdr:rowOff>66675</xdr:rowOff>
                  </from>
                  <to>
                    <xdr:col>8</xdr:col>
                    <xdr:colOff>485775</xdr:colOff>
                    <xdr:row>28</xdr:row>
                    <xdr:rowOff>295275</xdr:rowOff>
                  </to>
                </anchor>
              </controlPr>
            </control>
          </mc:Choice>
        </mc:AlternateContent>
        <mc:AlternateContent xmlns:mc="http://schemas.openxmlformats.org/markup-compatibility/2006">
          <mc:Choice Requires="x14">
            <control shapeId="60443" r:id="rId9" name="Option Button 27">
              <controlPr defaultSize="0" autoFill="0" autoLine="0" autoPict="0" macro="[0]!RunOtherSub9">
                <anchor moveWithCells="1">
                  <from>
                    <xdr:col>8</xdr:col>
                    <xdr:colOff>180975</xdr:colOff>
                    <xdr:row>29</xdr:row>
                    <xdr:rowOff>66675</xdr:rowOff>
                  </from>
                  <to>
                    <xdr:col>8</xdr:col>
                    <xdr:colOff>485775</xdr:colOff>
                    <xdr:row>29</xdr:row>
                    <xdr:rowOff>295275</xdr:rowOff>
                  </to>
                </anchor>
              </controlPr>
            </control>
          </mc:Choice>
        </mc:AlternateContent>
        <mc:AlternateContent xmlns:mc="http://schemas.openxmlformats.org/markup-compatibility/2006">
          <mc:Choice Requires="x14">
            <control shapeId="60444" r:id="rId10" name="Option Button 28">
              <controlPr defaultSize="0" autoFill="0" autoLine="0" autoPict="0" macro="[0]!RunOtherSub11">
                <anchor moveWithCells="1">
                  <from>
                    <xdr:col>8</xdr:col>
                    <xdr:colOff>180975</xdr:colOff>
                    <xdr:row>30</xdr:row>
                    <xdr:rowOff>66675</xdr:rowOff>
                  </from>
                  <to>
                    <xdr:col>8</xdr:col>
                    <xdr:colOff>485775</xdr:colOff>
                    <xdr:row>30</xdr:row>
                    <xdr:rowOff>295275</xdr:rowOff>
                  </to>
                </anchor>
              </controlPr>
            </control>
          </mc:Choice>
        </mc:AlternateContent>
        <mc:AlternateContent xmlns:mc="http://schemas.openxmlformats.org/markup-compatibility/2006">
          <mc:Choice Requires="x14">
            <control shapeId="60445" r:id="rId11" name="Option Button 29">
              <controlPr defaultSize="0" autoFill="0" autoLine="0" autoPict="0" macro="[0]!RunOtherSub2">
                <anchor moveWithCells="1">
                  <from>
                    <xdr:col>9</xdr:col>
                    <xdr:colOff>180975</xdr:colOff>
                    <xdr:row>26</xdr:row>
                    <xdr:rowOff>66675</xdr:rowOff>
                  </from>
                  <to>
                    <xdr:col>9</xdr:col>
                    <xdr:colOff>485775</xdr:colOff>
                    <xdr:row>26</xdr:row>
                    <xdr:rowOff>295275</xdr:rowOff>
                  </to>
                </anchor>
              </controlPr>
            </control>
          </mc:Choice>
        </mc:AlternateContent>
        <mc:AlternateContent xmlns:mc="http://schemas.openxmlformats.org/markup-compatibility/2006">
          <mc:Choice Requires="x14">
            <control shapeId="60446" r:id="rId12" name="Option Button 30">
              <controlPr defaultSize="0" autoFill="0" autoLine="0" autoPict="0" macro="[0]!RunOtherSub4">
                <anchor moveWithCells="1">
                  <from>
                    <xdr:col>9</xdr:col>
                    <xdr:colOff>180975</xdr:colOff>
                    <xdr:row>27</xdr:row>
                    <xdr:rowOff>66675</xdr:rowOff>
                  </from>
                  <to>
                    <xdr:col>9</xdr:col>
                    <xdr:colOff>485775</xdr:colOff>
                    <xdr:row>27</xdr:row>
                    <xdr:rowOff>295275</xdr:rowOff>
                  </to>
                </anchor>
              </controlPr>
            </control>
          </mc:Choice>
        </mc:AlternateContent>
        <mc:AlternateContent xmlns:mc="http://schemas.openxmlformats.org/markup-compatibility/2006">
          <mc:Choice Requires="x14">
            <control shapeId="60447" r:id="rId13" name="Option Button 31">
              <controlPr defaultSize="0" autoFill="0" autoLine="0" autoPict="0" macro="[0]!RunOtherSub6">
                <anchor moveWithCells="1">
                  <from>
                    <xdr:col>9</xdr:col>
                    <xdr:colOff>180975</xdr:colOff>
                    <xdr:row>28</xdr:row>
                    <xdr:rowOff>66675</xdr:rowOff>
                  </from>
                  <to>
                    <xdr:col>9</xdr:col>
                    <xdr:colOff>485775</xdr:colOff>
                    <xdr:row>28</xdr:row>
                    <xdr:rowOff>295275</xdr:rowOff>
                  </to>
                </anchor>
              </controlPr>
            </control>
          </mc:Choice>
        </mc:AlternateContent>
        <mc:AlternateContent xmlns:mc="http://schemas.openxmlformats.org/markup-compatibility/2006">
          <mc:Choice Requires="x14">
            <control shapeId="60448" r:id="rId14" name="Option Button 32">
              <controlPr defaultSize="0" autoFill="0" autoLine="0" autoPict="0" macro="[0]!RunOtherSub8">
                <anchor moveWithCells="1">
                  <from>
                    <xdr:col>9</xdr:col>
                    <xdr:colOff>180975</xdr:colOff>
                    <xdr:row>29</xdr:row>
                    <xdr:rowOff>66675</xdr:rowOff>
                  </from>
                  <to>
                    <xdr:col>9</xdr:col>
                    <xdr:colOff>485775</xdr:colOff>
                    <xdr:row>29</xdr:row>
                    <xdr:rowOff>295275</xdr:rowOff>
                  </to>
                </anchor>
              </controlPr>
            </control>
          </mc:Choice>
        </mc:AlternateContent>
        <mc:AlternateContent xmlns:mc="http://schemas.openxmlformats.org/markup-compatibility/2006">
          <mc:Choice Requires="x14">
            <control shapeId="60449" r:id="rId15" name="Option Button 33">
              <controlPr defaultSize="0" autoFill="0" autoLine="0" autoPict="0" macro="[0]!RunOtherSub10">
                <anchor moveWithCells="1">
                  <from>
                    <xdr:col>9</xdr:col>
                    <xdr:colOff>180975</xdr:colOff>
                    <xdr:row>30</xdr:row>
                    <xdr:rowOff>66675</xdr:rowOff>
                  </from>
                  <to>
                    <xdr:col>9</xdr:col>
                    <xdr:colOff>485775</xdr:colOff>
                    <xdr:row>30</xdr:row>
                    <xdr:rowOff>295275</xdr:rowOff>
                  </to>
                </anchor>
              </controlPr>
            </control>
          </mc:Choice>
        </mc:AlternateContent>
        <mc:AlternateContent xmlns:mc="http://schemas.openxmlformats.org/markup-compatibility/2006">
          <mc:Choice Requires="x14">
            <control shapeId="60451" r:id="rId16" name="Group Box 35">
              <controlPr defaultSize="0" autoFill="0" autoPict="0">
                <anchor moveWithCells="1">
                  <from>
                    <xdr:col>8</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60452" r:id="rId17" name="Group Box 36">
              <controlPr defaultSize="0" autoFill="0" autoPict="0">
                <anchor moveWithCells="1">
                  <from>
                    <xdr:col>8</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60453" r:id="rId18" name="Group Box 37">
              <controlPr defaultSize="0" autoFill="0" autoPict="0">
                <anchor moveWithCells="1">
                  <from>
                    <xdr:col>8</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60454" r:id="rId19" name="Group Box 38">
              <controlPr defaultSize="0" autoFill="0" autoPict="0">
                <anchor moveWithCells="1">
                  <from>
                    <xdr:col>8</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60455" r:id="rId20" name="Group Box 39">
              <controlPr defaultSize="0" autoFill="0" autoPict="0">
                <anchor moveWithCells="1">
                  <from>
                    <xdr:col>8</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60469" r:id="rId21" name="Group Box 53">
              <controlPr defaultSize="0" autoFill="0" autoPict="0">
                <anchor moveWithCells="1">
                  <from>
                    <xdr:col>8</xdr:col>
                    <xdr:colOff>0</xdr:colOff>
                    <xdr:row>25</xdr:row>
                    <xdr:rowOff>0</xdr:rowOff>
                  </from>
                  <to>
                    <xdr:col>10</xdr:col>
                    <xdr:colOff>0</xdr:colOff>
                    <xdr:row>26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FF0000"/>
    <pageSetUpPr fitToPage="1"/>
  </sheetPr>
  <dimension ref="A1:Z114"/>
  <sheetViews>
    <sheetView showGridLines="0" zoomScaleNormal="100" workbookViewId="0">
      <selection activeCell="C8" sqref="C8:H8"/>
    </sheetView>
  </sheetViews>
  <sheetFormatPr baseColWidth="10" defaultRowHeight="12.75" x14ac:dyDescent="0.2"/>
  <cols>
    <col min="1" max="1" width="2.5703125" style="402" customWidth="1"/>
    <col min="2" max="2" width="34.140625" customWidth="1"/>
    <col min="3" max="3" width="29" customWidth="1"/>
    <col min="4" max="4" width="38.7109375" customWidth="1"/>
    <col min="6" max="10" width="12.7109375" customWidth="1"/>
    <col min="11" max="26" width="11.42578125" style="402"/>
  </cols>
  <sheetData>
    <row r="1" spans="2:10" s="402" customFormat="1" ht="13.5" thickBot="1" x14ac:dyDescent="0.25"/>
    <row r="2" spans="2:10" ht="12.75" customHeight="1" x14ac:dyDescent="0.2">
      <c r="B2" s="2974" t="s">
        <v>1532</v>
      </c>
      <c r="C2" s="2824" t="s">
        <v>1541</v>
      </c>
      <c r="D2" s="2825"/>
      <c r="E2" s="2825"/>
      <c r="F2" s="2825"/>
      <c r="G2" s="2825"/>
      <c r="H2" s="2826"/>
      <c r="I2" s="2526"/>
      <c r="J2" s="2527"/>
    </row>
    <row r="3" spans="2:10" ht="3" customHeight="1" x14ac:dyDescent="0.2">
      <c r="B3" s="2975"/>
      <c r="C3" s="2827"/>
      <c r="D3" s="2828"/>
      <c r="E3" s="2828"/>
      <c r="F3" s="2828"/>
      <c r="G3" s="2828"/>
      <c r="H3" s="2829"/>
      <c r="I3" s="2528"/>
      <c r="J3" s="2529"/>
    </row>
    <row r="4" spans="2:10" ht="12.75" customHeight="1" x14ac:dyDescent="0.2">
      <c r="B4" s="2975"/>
      <c r="C4" s="2827"/>
      <c r="D4" s="2828"/>
      <c r="E4" s="2828"/>
      <c r="F4" s="2828"/>
      <c r="G4" s="2828"/>
      <c r="H4" s="2829"/>
      <c r="I4" s="2528"/>
      <c r="J4" s="2529"/>
    </row>
    <row r="5" spans="2:10" ht="12.75" hidden="1" customHeight="1" x14ac:dyDescent="0.2">
      <c r="B5" s="2975"/>
      <c r="C5" s="2827"/>
      <c r="D5" s="2828"/>
      <c r="E5" s="2828"/>
      <c r="F5" s="2828"/>
      <c r="G5" s="2828"/>
      <c r="H5" s="2829"/>
      <c r="I5" s="2528"/>
      <c r="J5" s="2529"/>
    </row>
    <row r="6" spans="2:10" ht="12.75" customHeight="1" x14ac:dyDescent="0.2">
      <c r="B6" s="2975"/>
      <c r="C6" s="2827"/>
      <c r="D6" s="2828"/>
      <c r="E6" s="2828"/>
      <c r="F6" s="2828"/>
      <c r="G6" s="2828"/>
      <c r="H6" s="2829"/>
      <c r="I6" s="2528"/>
      <c r="J6" s="2529"/>
    </row>
    <row r="7" spans="2:10" ht="21" customHeight="1" x14ac:dyDescent="0.2">
      <c r="B7" s="2975"/>
      <c r="C7" s="3058" t="s">
        <v>1530</v>
      </c>
      <c r="D7" s="3059"/>
      <c r="E7" s="3059"/>
      <c r="F7" s="3059"/>
      <c r="G7" s="3059"/>
      <c r="H7" s="3060"/>
      <c r="I7" s="2528"/>
      <c r="J7" s="2529"/>
    </row>
    <row r="8" spans="2:10" ht="19.5" customHeight="1" x14ac:dyDescent="0.2">
      <c r="B8" s="1621" t="s">
        <v>1529</v>
      </c>
      <c r="C8" s="2505" t="s">
        <v>1545</v>
      </c>
      <c r="D8" s="2894"/>
      <c r="E8" s="2894"/>
      <c r="F8" s="2894"/>
      <c r="G8" s="2894"/>
      <c r="H8" s="2895"/>
      <c r="I8" s="2896" t="s">
        <v>1548</v>
      </c>
      <c r="J8" s="2381"/>
    </row>
    <row r="9" spans="2:10" x14ac:dyDescent="0.2">
      <c r="B9" s="404"/>
      <c r="C9" s="1569"/>
      <c r="D9" s="1569"/>
      <c r="E9" s="1569"/>
      <c r="F9" s="1569"/>
      <c r="G9" s="1569"/>
      <c r="H9" s="1569"/>
      <c r="I9" s="1569"/>
      <c r="J9" s="405"/>
    </row>
    <row r="10" spans="2:10" ht="18.75" customHeight="1" x14ac:dyDescent="0.2">
      <c r="B10" s="406" t="s">
        <v>294</v>
      </c>
      <c r="C10" s="2388">
        <f>+PROYECTO!C7</f>
        <v>0</v>
      </c>
      <c r="D10" s="2388"/>
      <c r="E10" s="2388"/>
      <c r="F10" s="2388"/>
      <c r="G10" s="2388"/>
      <c r="H10" s="2388"/>
      <c r="I10" s="2388"/>
      <c r="J10" s="2389"/>
    </row>
    <row r="11" spans="2:10" x14ac:dyDescent="0.2">
      <c r="B11" s="403"/>
      <c r="J11" s="409"/>
    </row>
    <row r="12" spans="2:10" ht="34.5" customHeight="1" x14ac:dyDescent="0.2">
      <c r="B12" s="406" t="s">
        <v>1188</v>
      </c>
      <c r="C12" s="2390">
        <f>+PROYECTO!B17</f>
        <v>0</v>
      </c>
      <c r="D12" s="2390"/>
      <c r="E12" s="2390"/>
      <c r="F12" s="2390"/>
      <c r="G12" s="2390"/>
      <c r="H12" s="2390"/>
      <c r="I12" s="2390"/>
      <c r="J12" s="2391"/>
    </row>
    <row r="13" spans="2:10" x14ac:dyDescent="0.2">
      <c r="B13" s="406"/>
      <c r="C13" s="2461"/>
      <c r="D13" s="2461"/>
      <c r="E13" s="2461"/>
      <c r="F13" s="2461"/>
      <c r="G13" s="2461"/>
      <c r="H13" s="2461"/>
      <c r="I13" s="2461"/>
      <c r="J13" s="2462"/>
    </row>
    <row r="14" spans="2:10" ht="17.25" customHeight="1" x14ac:dyDescent="0.2">
      <c r="B14" s="406" t="s">
        <v>415</v>
      </c>
      <c r="C14" s="1619">
        <f>'EJEC-1I'!I11</f>
        <v>41090</v>
      </c>
      <c r="D14" s="1496"/>
      <c r="E14" s="1496"/>
      <c r="F14" s="1496"/>
      <c r="G14" s="1496"/>
      <c r="H14" s="1496"/>
      <c r="I14" s="1496"/>
      <c r="J14" s="521"/>
    </row>
    <row r="15" spans="2:10" ht="13.5" thickBot="1" x14ac:dyDescent="0.25">
      <c r="B15" s="406"/>
      <c r="C15" s="1496"/>
      <c r="D15" s="1496"/>
      <c r="E15" s="1496"/>
      <c r="F15" s="1496"/>
      <c r="G15" s="1496"/>
      <c r="H15" s="1496"/>
      <c r="I15" s="1496"/>
      <c r="J15" s="521"/>
    </row>
    <row r="16" spans="2:10" ht="21.75" customHeight="1" thickBot="1" x14ac:dyDescent="0.25">
      <c r="B16" s="3049" t="s">
        <v>417</v>
      </c>
      <c r="C16" s="3050"/>
      <c r="D16" s="3050"/>
      <c r="E16" s="3050"/>
      <c r="F16" s="3050"/>
      <c r="G16" s="3050"/>
      <c r="H16" s="3050"/>
      <c r="I16" s="3050"/>
      <c r="J16" s="3051"/>
    </row>
    <row r="17" spans="2:10" ht="12.75" hidden="1" customHeight="1" x14ac:dyDescent="0.2">
      <c r="B17" s="3052" t="s">
        <v>296</v>
      </c>
      <c r="C17" s="3055" t="s">
        <v>402</v>
      </c>
      <c r="D17" s="3035" t="s">
        <v>416</v>
      </c>
      <c r="E17" s="3036"/>
      <c r="F17" s="3036"/>
      <c r="G17" s="3036"/>
      <c r="H17" s="3036"/>
      <c r="I17" s="3036"/>
      <c r="J17" s="3037"/>
    </row>
    <row r="18" spans="2:10" ht="12.75" hidden="1" customHeight="1" x14ac:dyDescent="0.2">
      <c r="B18" s="3053"/>
      <c r="C18" s="3056"/>
      <c r="D18" s="3038"/>
      <c r="E18" s="3039"/>
      <c r="F18" s="3039"/>
      <c r="G18" s="3039"/>
      <c r="H18" s="3039"/>
      <c r="I18" s="3039"/>
      <c r="J18" s="3040"/>
    </row>
    <row r="19" spans="2:10" hidden="1" x14ac:dyDescent="0.2">
      <c r="B19" s="3054"/>
      <c r="C19" s="3057"/>
      <c r="D19" s="3038"/>
      <c r="E19" s="3039"/>
      <c r="F19" s="3039"/>
      <c r="G19" s="3039"/>
      <c r="H19" s="3039"/>
      <c r="I19" s="3039"/>
      <c r="J19" s="3040"/>
    </row>
    <row r="20" spans="2:10" ht="50.25" customHeight="1" x14ac:dyDescent="0.2">
      <c r="B20" s="2952" t="str">
        <f>PROYECTO!C51</f>
        <v>Plantación de Material Vegetal en sistema tradicional</v>
      </c>
      <c r="C20" s="1313" t="str">
        <f>'POA-1'!I33</f>
        <v>Aprestamiento del proyecto (Gestión)</v>
      </c>
      <c r="D20" s="3033"/>
      <c r="E20" s="3033"/>
      <c r="F20" s="3033"/>
      <c r="G20" s="3033"/>
      <c r="H20" s="3033"/>
      <c r="I20" s="3033"/>
      <c r="J20" s="3034"/>
    </row>
    <row r="21" spans="2:10" ht="50.25" customHeight="1" x14ac:dyDescent="0.2">
      <c r="B21" s="3045"/>
      <c r="C21" s="1313" t="str">
        <f>'POA-1'!I34</f>
        <v>Mantenimiento</v>
      </c>
      <c r="D21" s="3033"/>
      <c r="E21" s="3033"/>
      <c r="F21" s="3033"/>
      <c r="G21" s="3033"/>
      <c r="H21" s="3033"/>
      <c r="I21" s="3033"/>
      <c r="J21" s="3034"/>
    </row>
    <row r="22" spans="2:10" ht="0.6" customHeight="1" x14ac:dyDescent="0.2">
      <c r="B22" s="3045"/>
      <c r="C22" s="1313" t="str">
        <f>'POA-1'!I35</f>
        <v>Aislamiento</v>
      </c>
      <c r="D22" s="3033"/>
      <c r="E22" s="3033"/>
      <c r="F22" s="3033"/>
      <c r="G22" s="3033"/>
      <c r="H22" s="3033"/>
      <c r="I22" s="3033"/>
      <c r="J22" s="3034"/>
    </row>
    <row r="23" spans="2:10" ht="50.25" customHeight="1" thickBot="1" x14ac:dyDescent="0.25">
      <c r="B23" s="3046"/>
      <c r="C23" s="1620" t="str">
        <f>'POA-1'!I36</f>
        <v>Divulgación, Capacitación y Seguimiento</v>
      </c>
      <c r="D23" s="3041"/>
      <c r="E23" s="3041"/>
      <c r="F23" s="3041"/>
      <c r="G23" s="3041"/>
      <c r="H23" s="3041"/>
      <c r="I23" s="3041"/>
      <c r="J23" s="3042"/>
    </row>
    <row r="24" spans="2:10" ht="50.25" hidden="1" customHeight="1" x14ac:dyDescent="0.2">
      <c r="B24" s="2923" t="str">
        <f>PROYECTO!C52</f>
        <v>Plantación de Material Vegetal al azar o por núcleos</v>
      </c>
      <c r="C24" s="512" t="str">
        <f>'POA-1'!I37</f>
        <v>Aprestamiento del proyecto (Gestión)</v>
      </c>
      <c r="D24" s="3043">
        <f>+D20</f>
        <v>0</v>
      </c>
      <c r="E24" s="3043"/>
      <c r="F24" s="3043"/>
      <c r="G24" s="3043"/>
      <c r="H24" s="3043"/>
      <c r="I24" s="3043"/>
      <c r="J24" s="3044"/>
    </row>
    <row r="25" spans="2:10" ht="50.25" hidden="1" customHeight="1" x14ac:dyDescent="0.2">
      <c r="B25" s="2924"/>
      <c r="C25" s="505" t="str">
        <f>'POA-1'!I38</f>
        <v>Mantenimiento</v>
      </c>
      <c r="D25" s="3033"/>
      <c r="E25" s="3033"/>
      <c r="F25" s="3033"/>
      <c r="G25" s="3033"/>
      <c r="H25" s="3033"/>
      <c r="I25" s="3033"/>
      <c r="J25" s="3034"/>
    </row>
    <row r="26" spans="2:10" ht="0.6" hidden="1" customHeight="1" x14ac:dyDescent="0.2">
      <c r="B26" s="2924"/>
      <c r="C26" s="505" t="str">
        <f>'POA-1'!I39</f>
        <v>Aislamiento</v>
      </c>
      <c r="D26" s="3033"/>
      <c r="E26" s="3033"/>
      <c r="F26" s="3033"/>
      <c r="G26" s="3033"/>
      <c r="H26" s="3033"/>
      <c r="I26" s="3033"/>
      <c r="J26" s="3034"/>
    </row>
    <row r="27" spans="2:10" ht="50.25" hidden="1" customHeight="1" x14ac:dyDescent="0.2">
      <c r="B27" s="3047"/>
      <c r="C27" s="505" t="str">
        <f>'POA-1'!I40</f>
        <v>Divulgación, Capacitación y Seguimiento</v>
      </c>
      <c r="D27" s="3033">
        <f>+D23</f>
        <v>0</v>
      </c>
      <c r="E27" s="3033"/>
      <c r="F27" s="3033"/>
      <c r="G27" s="3033"/>
      <c r="H27" s="3033"/>
      <c r="I27" s="3033"/>
      <c r="J27" s="3034"/>
    </row>
    <row r="28" spans="2:10" ht="50.25" hidden="1" customHeight="1" x14ac:dyDescent="0.2">
      <c r="B28" s="2950" t="str">
        <f>PROYECTO!C53</f>
        <v>Reforestación Protectora - Productora con Guadua</v>
      </c>
      <c r="C28" s="505" t="str">
        <f>'POA-1'!I41</f>
        <v>Aprestamiento del proyecto (Gestión)</v>
      </c>
      <c r="D28" s="3033">
        <f>+D20</f>
        <v>0</v>
      </c>
      <c r="E28" s="3033"/>
      <c r="F28" s="3033"/>
      <c r="G28" s="3033"/>
      <c r="H28" s="3033"/>
      <c r="I28" s="3033"/>
      <c r="J28" s="3034"/>
    </row>
    <row r="29" spans="2:10" ht="50.25" hidden="1" customHeight="1" x14ac:dyDescent="0.2">
      <c r="B29" s="2924"/>
      <c r="C29" s="505" t="str">
        <f>'POA-1'!I42</f>
        <v>Mantenimiento</v>
      </c>
      <c r="D29" s="3033"/>
      <c r="E29" s="3033"/>
      <c r="F29" s="3033"/>
      <c r="G29" s="3033"/>
      <c r="H29" s="3033"/>
      <c r="I29" s="3033"/>
      <c r="J29" s="3034"/>
    </row>
    <row r="30" spans="2:10" ht="0.6" hidden="1" customHeight="1" x14ac:dyDescent="0.2">
      <c r="B30" s="2924"/>
      <c r="C30" s="505" t="str">
        <f>'POA-1'!I43</f>
        <v>Aislamiento</v>
      </c>
      <c r="D30" s="3033"/>
      <c r="E30" s="3033"/>
      <c r="F30" s="3033"/>
      <c r="G30" s="3033"/>
      <c r="H30" s="3033"/>
      <c r="I30" s="3033"/>
      <c r="J30" s="3034"/>
    </row>
    <row r="31" spans="2:10" ht="50.25" hidden="1" customHeight="1" x14ac:dyDescent="0.2">
      <c r="B31" s="3047"/>
      <c r="C31" s="505" t="str">
        <f>'POA-1'!I44</f>
        <v>Divulgación, Capacitación y Seguimiento</v>
      </c>
      <c r="D31" s="3033">
        <f>+D23</f>
        <v>0</v>
      </c>
      <c r="E31" s="3033"/>
      <c r="F31" s="3033"/>
      <c r="G31" s="3033"/>
      <c r="H31" s="3033"/>
      <c r="I31" s="3033"/>
      <c r="J31" s="3034"/>
    </row>
    <row r="32" spans="2:10" ht="50.25" hidden="1" customHeight="1" x14ac:dyDescent="0.2">
      <c r="B32" s="2950" t="str">
        <f>PROYECTO!C54</f>
        <v>Establecimiento de cobertura arbórea mediante Sistemas Agroforestales / Silvopastoriles (SAF/SSP)</v>
      </c>
      <c r="C32" s="505" t="str">
        <f>'POA-1'!I45</f>
        <v>Aprestamiento del proyecto (Gestión)</v>
      </c>
      <c r="D32" s="3033">
        <f>+D20</f>
        <v>0</v>
      </c>
      <c r="E32" s="3033"/>
      <c r="F32" s="3033"/>
      <c r="G32" s="3033"/>
      <c r="H32" s="3033"/>
      <c r="I32" s="3033"/>
      <c r="J32" s="3034"/>
    </row>
    <row r="33" spans="2:10" ht="50.25" hidden="1" customHeight="1" x14ac:dyDescent="0.2">
      <c r="B33" s="2924"/>
      <c r="C33" s="505" t="str">
        <f>'POA-1'!I46</f>
        <v>Mantenimiento</v>
      </c>
      <c r="D33" s="3033"/>
      <c r="E33" s="3033"/>
      <c r="F33" s="3033"/>
      <c r="G33" s="3033"/>
      <c r="H33" s="3033"/>
      <c r="I33" s="3033"/>
      <c r="J33" s="3034"/>
    </row>
    <row r="34" spans="2:10" ht="0.6" hidden="1" customHeight="1" x14ac:dyDescent="0.2">
      <c r="B34" s="2924"/>
      <c r="C34" s="505" t="str">
        <f>'POA-1'!I47</f>
        <v>Aislamiento</v>
      </c>
      <c r="D34" s="3033"/>
      <c r="E34" s="3033"/>
      <c r="F34" s="3033"/>
      <c r="G34" s="3033"/>
      <c r="H34" s="3033"/>
      <c r="I34" s="3033"/>
      <c r="J34" s="3034"/>
    </row>
    <row r="35" spans="2:10" ht="50.25" hidden="1" customHeight="1" x14ac:dyDescent="0.2">
      <c r="B35" s="3047"/>
      <c r="C35" s="505" t="str">
        <f>'POA-1'!I48</f>
        <v>Divulgación, Capacitación y Seguimiento</v>
      </c>
      <c r="D35" s="3033">
        <f>+D23</f>
        <v>0</v>
      </c>
      <c r="E35" s="3033"/>
      <c r="F35" s="3033"/>
      <c r="G35" s="3033"/>
      <c r="H35" s="3033"/>
      <c r="I35" s="3033"/>
      <c r="J35" s="3034"/>
    </row>
    <row r="36" spans="2:10" ht="50.25" hidden="1" customHeight="1" x14ac:dyDescent="0.2">
      <c r="B36" s="2950" t="str">
        <f>PROYECTO!C55</f>
        <v>Cercas o Barreras Vivas (CV - BV)</v>
      </c>
      <c r="C36" s="505" t="str">
        <f>'POA-1'!I49</f>
        <v>Aprestamiento del proyecto (Gestión)</v>
      </c>
      <c r="D36" s="3033">
        <f>+D20</f>
        <v>0</v>
      </c>
      <c r="E36" s="3033"/>
      <c r="F36" s="3033"/>
      <c r="G36" s="3033"/>
      <c r="H36" s="3033"/>
      <c r="I36" s="3033"/>
      <c r="J36" s="3034"/>
    </row>
    <row r="37" spans="2:10" ht="50.25" hidden="1" customHeight="1" x14ac:dyDescent="0.2">
      <c r="B37" s="2924"/>
      <c r="C37" s="505" t="str">
        <f>'POA-1'!I50</f>
        <v>Mantenimiento</v>
      </c>
      <c r="D37" s="3033"/>
      <c r="E37" s="3033"/>
      <c r="F37" s="3033"/>
      <c r="G37" s="3033"/>
      <c r="H37" s="3033"/>
      <c r="I37" s="3033"/>
      <c r="J37" s="3034"/>
    </row>
    <row r="38" spans="2:10" ht="50.25" hidden="1" customHeight="1" x14ac:dyDescent="0.2">
      <c r="B38" s="2924"/>
      <c r="C38" s="505" t="str">
        <f>'POA-1'!I51</f>
        <v>Divulgación, Capacitación y Seguimiento</v>
      </c>
      <c r="D38" s="3033">
        <f>+D23</f>
        <v>0</v>
      </c>
      <c r="E38" s="3033"/>
      <c r="F38" s="3033"/>
      <c r="G38" s="3033"/>
      <c r="H38" s="3033"/>
      <c r="I38" s="3033"/>
      <c r="J38" s="3034"/>
    </row>
    <row r="39" spans="2:10" ht="50.25" hidden="1" customHeight="1" x14ac:dyDescent="0.2">
      <c r="B39" s="2950" t="str">
        <f>PROYECTO!C56</f>
        <v>Enriquecimientos vegetales</v>
      </c>
      <c r="C39" s="505" t="str">
        <f>'POA-1'!I52</f>
        <v>Aprestamiento del proyecto (Gestión)</v>
      </c>
      <c r="D39" s="3033">
        <f>+D20</f>
        <v>0</v>
      </c>
      <c r="E39" s="3033"/>
      <c r="F39" s="3033"/>
      <c r="G39" s="3033"/>
      <c r="H39" s="3033"/>
      <c r="I39" s="3033"/>
      <c r="J39" s="3034"/>
    </row>
    <row r="40" spans="2:10" ht="50.25" hidden="1" customHeight="1" x14ac:dyDescent="0.2">
      <c r="B40" s="2924"/>
      <c r="C40" s="505" t="str">
        <f>'POA-1'!I53</f>
        <v>Mantenimiento</v>
      </c>
      <c r="D40" s="3033"/>
      <c r="E40" s="3033"/>
      <c r="F40" s="3033"/>
      <c r="G40" s="3033"/>
      <c r="H40" s="3033"/>
      <c r="I40" s="3033"/>
      <c r="J40" s="3034"/>
    </row>
    <row r="41" spans="2:10" ht="0.6" hidden="1" customHeight="1" x14ac:dyDescent="0.2">
      <c r="B41" s="2924"/>
      <c r="C41" s="505" t="str">
        <f>'POA-1'!I54</f>
        <v>Aislamiento</v>
      </c>
      <c r="D41" s="3033"/>
      <c r="E41" s="3033"/>
      <c r="F41" s="3033"/>
      <c r="G41" s="3033"/>
      <c r="H41" s="3033"/>
      <c r="I41" s="3033"/>
      <c r="J41" s="3034"/>
    </row>
    <row r="42" spans="2:10" ht="54.75" hidden="1" customHeight="1" x14ac:dyDescent="0.2">
      <c r="B42" s="3047"/>
      <c r="C42" s="505" t="str">
        <f>'POA-1'!I55</f>
        <v>Divulgación, Capacitación y Seguimiento</v>
      </c>
      <c r="D42" s="3033">
        <f>+D23</f>
        <v>0</v>
      </c>
      <c r="E42" s="3033"/>
      <c r="F42" s="3033"/>
      <c r="G42" s="3033"/>
      <c r="H42" s="3033"/>
      <c r="I42" s="3033"/>
      <c r="J42" s="3034"/>
    </row>
    <row r="43" spans="2:10" ht="50.25" hidden="1" customHeight="1" x14ac:dyDescent="0.2">
      <c r="B43" s="2950" t="str">
        <f>PROYECTO!C57</f>
        <v>Conservación de Bosque Natural - Aislamiento</v>
      </c>
      <c r="C43" s="505" t="str">
        <f>'POA-1'!I56</f>
        <v>Aprestamiento del proyecto (Gestión)</v>
      </c>
      <c r="D43" s="1756"/>
      <c r="E43" s="1756"/>
      <c r="F43" s="1756"/>
      <c r="G43" s="1756"/>
      <c r="H43" s="1756"/>
      <c r="I43" s="1756"/>
      <c r="J43" s="1757"/>
    </row>
    <row r="44" spans="2:10" ht="50.25" hidden="1" customHeight="1" x14ac:dyDescent="0.2">
      <c r="B44" s="2924"/>
      <c r="C44" s="505" t="str">
        <f>'POA-1'!I57</f>
        <v>Establecimiento</v>
      </c>
      <c r="D44" s="1756"/>
      <c r="E44" s="1756"/>
      <c r="F44" s="1756"/>
      <c r="G44" s="1756"/>
      <c r="H44" s="1756"/>
      <c r="I44" s="1756"/>
      <c r="J44" s="1757"/>
    </row>
    <row r="45" spans="2:10" ht="50.25" hidden="1" customHeight="1" thickBot="1" x14ac:dyDescent="0.25">
      <c r="B45" s="2925"/>
      <c r="C45" s="506" t="str">
        <f>'POA-1'!I58</f>
        <v>Divulgación, Capacitación y Seguimiento</v>
      </c>
      <c r="D45" s="2853"/>
      <c r="E45" s="2853"/>
      <c r="F45" s="2853"/>
      <c r="G45" s="2853"/>
      <c r="H45" s="2853"/>
      <c r="I45" s="2853"/>
      <c r="J45" s="3048"/>
    </row>
    <row r="46" spans="2:10" s="402" customFormat="1" hidden="1" x14ac:dyDescent="0.2"/>
    <row r="47" spans="2:10" s="402" customFormat="1" hidden="1" x14ac:dyDescent="0.2"/>
    <row r="48" spans="2:10" s="402" customFormat="1" hidden="1" x14ac:dyDescent="0.2"/>
    <row r="49" s="402" customFormat="1" hidden="1" x14ac:dyDescent="0.2"/>
    <row r="50" s="402" customFormat="1" hidden="1" x14ac:dyDescent="0.2"/>
    <row r="51" s="402" customFormat="1" hidden="1" x14ac:dyDescent="0.2"/>
    <row r="52" s="402" customFormat="1" hidden="1" x14ac:dyDescent="0.2"/>
    <row r="53" s="402" customFormat="1" hidden="1" x14ac:dyDescent="0.2"/>
    <row r="54" s="402" customFormat="1" hidden="1" x14ac:dyDescent="0.2"/>
    <row r="55" s="402" customFormat="1" hidden="1" x14ac:dyDescent="0.2"/>
    <row r="56" s="402" customFormat="1" hidden="1" x14ac:dyDescent="0.2"/>
    <row r="57" s="402" customFormat="1" hidden="1" x14ac:dyDescent="0.2"/>
    <row r="58" s="402" customFormat="1" hidden="1" x14ac:dyDescent="0.2"/>
    <row r="59" s="402" customFormat="1" hidden="1" x14ac:dyDescent="0.2"/>
    <row r="60" s="402" customFormat="1" hidden="1" x14ac:dyDescent="0.2"/>
    <row r="61" s="402" customFormat="1" hidden="1" x14ac:dyDescent="0.2"/>
    <row r="62" s="402" customFormat="1" hidden="1" x14ac:dyDescent="0.2"/>
    <row r="63" s="402" customFormat="1" hidden="1" x14ac:dyDescent="0.2"/>
    <row r="64" s="402" customFormat="1" hidden="1" x14ac:dyDescent="0.2"/>
    <row r="65" s="402" customFormat="1" hidden="1" x14ac:dyDescent="0.2"/>
    <row r="66" s="402" customFormat="1" hidden="1" x14ac:dyDescent="0.2"/>
    <row r="67" s="402" customFormat="1" hidden="1" x14ac:dyDescent="0.2"/>
    <row r="68" s="402" customFormat="1" hidden="1" x14ac:dyDescent="0.2"/>
    <row r="69" s="402" customFormat="1" hidden="1" x14ac:dyDescent="0.2"/>
    <row r="70" s="402" customFormat="1" hidden="1" x14ac:dyDescent="0.2"/>
    <row r="71" s="402" customFormat="1" hidden="1" x14ac:dyDescent="0.2"/>
    <row r="72" s="402" customFormat="1" hidden="1" x14ac:dyDescent="0.2"/>
    <row r="73" s="402" customFormat="1" hidden="1" x14ac:dyDescent="0.2"/>
    <row r="74" s="402" customFormat="1" hidden="1" x14ac:dyDescent="0.2"/>
    <row r="75" s="402" customFormat="1" hidden="1" x14ac:dyDescent="0.2"/>
    <row r="76" s="402" customFormat="1" hidden="1" x14ac:dyDescent="0.2"/>
    <row r="77" s="402" customFormat="1" hidden="1" x14ac:dyDescent="0.2"/>
    <row r="78" s="402" customFormat="1" hidden="1" x14ac:dyDescent="0.2"/>
    <row r="79" s="402" customFormat="1" hidden="1" x14ac:dyDescent="0.2"/>
    <row r="80" s="402" customFormat="1" hidden="1" x14ac:dyDescent="0.2"/>
    <row r="81" s="402" customFormat="1" hidden="1" x14ac:dyDescent="0.2"/>
    <row r="82" s="402" customFormat="1" hidden="1" x14ac:dyDescent="0.2"/>
    <row r="83" s="402" customFormat="1" hidden="1" x14ac:dyDescent="0.2"/>
    <row r="84" s="402" customFormat="1" hidden="1" x14ac:dyDescent="0.2"/>
    <row r="85" s="402" customFormat="1" hidden="1" x14ac:dyDescent="0.2"/>
    <row r="86" s="402" customFormat="1" hidden="1" x14ac:dyDescent="0.2"/>
    <row r="87" s="402" customFormat="1" hidden="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sheetData>
  <sheetProtection algorithmName="SHA-512" hashValue="REzEdJ7eYWwrx5Z1coeAIWLVkEX1dJOWnKW+SMbAsATJvEr5b5n5jnoEhe5pasHnuhpAQgp5Y2fDDqKKjyzZwg==" saltValue="myml0jVpgpa25yv/zLHrDw==" spinCount="100000" sheet="1" objects="1" scenarios="1"/>
  <mergeCells count="46">
    <mergeCell ref="C10:J10"/>
    <mergeCell ref="C12:J12"/>
    <mergeCell ref="B2:B7"/>
    <mergeCell ref="I2:J7"/>
    <mergeCell ref="C2:H6"/>
    <mergeCell ref="C7:H7"/>
    <mergeCell ref="C8:H8"/>
    <mergeCell ref="I8:J8"/>
    <mergeCell ref="B32:B35"/>
    <mergeCell ref="B36:B38"/>
    <mergeCell ref="B39:B42"/>
    <mergeCell ref="C13:J13"/>
    <mergeCell ref="B16:J16"/>
    <mergeCell ref="B17:B19"/>
    <mergeCell ref="C17:C19"/>
    <mergeCell ref="D31:J31"/>
    <mergeCell ref="D32:J32"/>
    <mergeCell ref="D33:J33"/>
    <mergeCell ref="D42:J42"/>
    <mergeCell ref="D28:J28"/>
    <mergeCell ref="D29:J29"/>
    <mergeCell ref="D30:J30"/>
    <mergeCell ref="B43:B45"/>
    <mergeCell ref="D17:J19"/>
    <mergeCell ref="D20:J20"/>
    <mergeCell ref="D21:J21"/>
    <mergeCell ref="D22:J22"/>
    <mergeCell ref="D23:J23"/>
    <mergeCell ref="D24:J24"/>
    <mergeCell ref="D25:J25"/>
    <mergeCell ref="D26:J26"/>
    <mergeCell ref="D27:J27"/>
    <mergeCell ref="B20:B23"/>
    <mergeCell ref="B24:B27"/>
    <mergeCell ref="B28:B31"/>
    <mergeCell ref="D45:J45"/>
    <mergeCell ref="D40:J40"/>
    <mergeCell ref="D41:J41"/>
    <mergeCell ref="D43:J43"/>
    <mergeCell ref="D44:J44"/>
    <mergeCell ref="D34:J34"/>
    <mergeCell ref="D35:J35"/>
    <mergeCell ref="D36:J36"/>
    <mergeCell ref="D37:J37"/>
    <mergeCell ref="D38:J38"/>
    <mergeCell ref="D39:J39"/>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rgb="FF00B050"/>
    <pageSetUpPr fitToPage="1"/>
  </sheetPr>
  <dimension ref="A1:AJ112"/>
  <sheetViews>
    <sheetView showGridLines="0" zoomScale="90" zoomScaleNormal="90" workbookViewId="0">
      <selection activeCell="R5" sqref="R5:S5"/>
    </sheetView>
  </sheetViews>
  <sheetFormatPr baseColWidth="10" defaultRowHeight="12.75" x14ac:dyDescent="0.2"/>
  <cols>
    <col min="1" max="1" width="2.140625" style="402" customWidth="1"/>
    <col min="2" max="2" width="34.140625" customWidth="1"/>
    <col min="3" max="3" width="27.7109375" customWidth="1"/>
    <col min="4" max="4" width="14.28515625" customWidth="1"/>
    <col min="5" max="5" width="19.140625" customWidth="1"/>
    <col min="6" max="17" width="12.7109375" customWidth="1"/>
    <col min="20" max="36" width="11.42578125" style="402"/>
  </cols>
  <sheetData>
    <row r="1" spans="1:36" s="402" customFormat="1" ht="13.5" thickBot="1" x14ac:dyDescent="0.25"/>
    <row r="2" spans="1:36" ht="24" customHeight="1" x14ac:dyDescent="0.2">
      <c r="B2" s="3063" t="s">
        <v>1532</v>
      </c>
      <c r="C2" s="2824" t="s">
        <v>1541</v>
      </c>
      <c r="D2" s="2825"/>
      <c r="E2" s="2825"/>
      <c r="F2" s="2825"/>
      <c r="G2" s="2825"/>
      <c r="H2" s="2825"/>
      <c r="I2" s="2825"/>
      <c r="J2" s="2825"/>
      <c r="K2" s="2825"/>
      <c r="L2" s="2825"/>
      <c r="M2" s="2825"/>
      <c r="N2" s="2825"/>
      <c r="O2" s="2825"/>
      <c r="P2" s="2825"/>
      <c r="Q2" s="2826"/>
      <c r="R2" s="2526"/>
      <c r="S2" s="2527"/>
    </row>
    <row r="3" spans="1:36" ht="9" customHeight="1" x14ac:dyDescent="0.2">
      <c r="B3" s="3064"/>
      <c r="C3" s="2827"/>
      <c r="D3" s="2828"/>
      <c r="E3" s="2828"/>
      <c r="F3" s="2828"/>
      <c r="G3" s="2828"/>
      <c r="H3" s="2828"/>
      <c r="I3" s="2828"/>
      <c r="J3" s="2828"/>
      <c r="K3" s="2828"/>
      <c r="L3" s="2828"/>
      <c r="M3" s="2828"/>
      <c r="N3" s="2828"/>
      <c r="O3" s="2828"/>
      <c r="P3" s="2828"/>
      <c r="Q3" s="2829"/>
      <c r="R3" s="2528"/>
      <c r="S3" s="2529"/>
    </row>
    <row r="4" spans="1:36" ht="17.25" customHeight="1" x14ac:dyDescent="0.2">
      <c r="B4" s="3064"/>
      <c r="C4" s="3065" t="s">
        <v>1530</v>
      </c>
      <c r="D4" s="3066"/>
      <c r="E4" s="3066"/>
      <c r="F4" s="3066"/>
      <c r="G4" s="3066"/>
      <c r="H4" s="3066"/>
      <c r="I4" s="3066"/>
      <c r="J4" s="3066"/>
      <c r="K4" s="3066"/>
      <c r="L4" s="3066"/>
      <c r="M4" s="3066"/>
      <c r="N4" s="3066"/>
      <c r="O4" s="3066"/>
      <c r="P4" s="3066"/>
      <c r="Q4" s="3067"/>
      <c r="R4" s="2528"/>
      <c r="S4" s="2529"/>
    </row>
    <row r="5" spans="1:36" ht="17.25" customHeight="1" x14ac:dyDescent="0.25">
      <c r="B5" s="1622" t="s">
        <v>1529</v>
      </c>
      <c r="C5" s="2977" t="s">
        <v>1545</v>
      </c>
      <c r="D5" s="2978"/>
      <c r="E5" s="2978"/>
      <c r="F5" s="2978"/>
      <c r="G5" s="2978"/>
      <c r="H5" s="2978"/>
      <c r="I5" s="2978"/>
      <c r="J5" s="2978"/>
      <c r="K5" s="2978"/>
      <c r="L5" s="2978"/>
      <c r="M5" s="2978"/>
      <c r="N5" s="2978"/>
      <c r="O5" s="2978"/>
      <c r="P5" s="2978"/>
      <c r="Q5" s="2979"/>
      <c r="R5" s="2980" t="s">
        <v>1548</v>
      </c>
      <c r="S5" s="2981"/>
    </row>
    <row r="6" spans="1:36" ht="12.75" customHeight="1" x14ac:dyDescent="0.2">
      <c r="B6" s="403"/>
      <c r="C6" s="107"/>
      <c r="D6" s="107"/>
      <c r="E6" s="107"/>
      <c r="F6" s="107"/>
      <c r="G6" s="107"/>
      <c r="H6" s="107"/>
      <c r="I6" s="107"/>
      <c r="J6" s="107"/>
      <c r="K6" s="107"/>
      <c r="L6" s="107"/>
      <c r="M6" s="107"/>
      <c r="N6" s="107"/>
      <c r="O6" s="107"/>
      <c r="P6" s="107"/>
      <c r="Q6" s="107"/>
      <c r="S6" s="416"/>
    </row>
    <row r="7" spans="1:36" ht="16.5" x14ac:dyDescent="0.2">
      <c r="B7" s="877" t="s">
        <v>294</v>
      </c>
      <c r="C7" s="2873">
        <f>+PROYECTO!C7</f>
        <v>0</v>
      </c>
      <c r="D7" s="2873"/>
      <c r="E7" s="2873"/>
      <c r="F7" s="2873"/>
      <c r="G7" s="2873"/>
      <c r="H7" s="2873"/>
      <c r="I7" s="2873"/>
      <c r="J7" s="2873"/>
      <c r="K7" s="2873"/>
      <c r="L7" s="2873"/>
      <c r="M7" s="2873"/>
      <c r="N7" s="2873"/>
      <c r="O7" s="2873"/>
      <c r="P7" s="2873"/>
      <c r="Q7" s="2873"/>
      <c r="R7" s="2873"/>
      <c r="S7" s="2874"/>
    </row>
    <row r="8" spans="1:36" ht="9.75" customHeight="1" x14ac:dyDescent="0.2">
      <c r="B8" s="403"/>
      <c r="S8" s="409"/>
    </row>
    <row r="9" spans="1:36" ht="16.5" x14ac:dyDescent="0.3">
      <c r="B9" s="877" t="s">
        <v>1188</v>
      </c>
      <c r="C9" s="2875">
        <f>+PROYECTO!B17</f>
        <v>0</v>
      </c>
      <c r="D9" s="2875"/>
      <c r="E9" s="2875"/>
      <c r="F9" s="2875"/>
      <c r="G9" s="2875"/>
      <c r="H9" s="2875"/>
      <c r="I9" s="2875"/>
      <c r="J9" s="2875"/>
      <c r="K9" s="2875"/>
      <c r="L9" s="2875"/>
      <c r="M9" s="2875"/>
      <c r="N9" s="2875"/>
      <c r="O9" s="2875"/>
      <c r="P9" s="2875"/>
      <c r="Q9" s="2875"/>
      <c r="R9" s="2875"/>
      <c r="S9" s="2876"/>
    </row>
    <row r="10" spans="1:36" ht="9.75" customHeight="1" x14ac:dyDescent="0.2">
      <c r="B10" s="403"/>
      <c r="S10" s="409"/>
    </row>
    <row r="11" spans="1:36" ht="16.5" x14ac:dyDescent="0.3">
      <c r="B11" s="877" t="s">
        <v>1207</v>
      </c>
      <c r="C11" s="2899">
        <f>+SEGUIMIENTO!C12</f>
        <v>0</v>
      </c>
      <c r="D11" s="2900"/>
      <c r="E11" s="2900"/>
      <c r="F11" s="679"/>
      <c r="G11" s="2901" t="s">
        <v>415</v>
      </c>
      <c r="H11" s="2901"/>
      <c r="I11" s="2898">
        <f>SEGUIMIENTO!P12</f>
        <v>41090</v>
      </c>
      <c r="J11" s="2898"/>
      <c r="K11" s="2898"/>
      <c r="L11" s="773"/>
      <c r="M11" s="679"/>
      <c r="N11" s="878" t="s">
        <v>1208</v>
      </c>
      <c r="O11" s="773"/>
      <c r="P11" s="2393" t="str">
        <f>+SEGUIMIENTO!$AN$12</f>
        <v>De avance</v>
      </c>
      <c r="Q11" s="2393"/>
      <c r="R11" s="2393"/>
      <c r="S11" s="2394"/>
    </row>
    <row r="12" spans="1:36" s="773" customFormat="1" ht="9.75" customHeight="1" x14ac:dyDescent="0.3">
      <c r="A12" s="402"/>
      <c r="B12" s="879"/>
      <c r="S12" s="880"/>
      <c r="T12" s="402"/>
      <c r="U12" s="402"/>
      <c r="V12" s="402"/>
      <c r="W12" s="402"/>
      <c r="X12" s="402"/>
      <c r="Y12" s="402"/>
      <c r="Z12" s="402"/>
      <c r="AA12" s="402"/>
      <c r="AB12" s="402"/>
      <c r="AC12" s="402"/>
      <c r="AD12" s="402"/>
      <c r="AE12" s="402"/>
      <c r="AF12" s="402"/>
      <c r="AG12" s="402"/>
      <c r="AH12" s="402"/>
      <c r="AI12" s="402"/>
      <c r="AJ12" s="402"/>
    </row>
    <row r="13" spans="1:36" ht="31.5" customHeight="1" x14ac:dyDescent="0.3">
      <c r="B13" s="1015" t="s">
        <v>1209</v>
      </c>
      <c r="C13" s="2902" t="e">
        <f>FINANC!E47</f>
        <v>#REF!</v>
      </c>
      <c r="D13" s="2902"/>
      <c r="E13" s="773"/>
      <c r="F13" s="2606" t="s">
        <v>1210</v>
      </c>
      <c r="G13" s="2606"/>
      <c r="H13" s="2606"/>
      <c r="I13" s="2902" t="e">
        <f>FINANC!F47</f>
        <v>#REF!</v>
      </c>
      <c r="J13" s="2902"/>
      <c r="K13" s="2902"/>
      <c r="M13" s="2903" t="s">
        <v>1211</v>
      </c>
      <c r="N13" s="2903"/>
      <c r="O13" s="2903"/>
      <c r="P13" s="1389" t="e">
        <f>+I13/C13</f>
        <v>#REF!</v>
      </c>
      <c r="Q13" s="679"/>
      <c r="R13" s="679"/>
      <c r="S13" s="881"/>
    </row>
    <row r="14" spans="1:36" ht="9.75" customHeight="1" x14ac:dyDescent="0.2">
      <c r="B14" s="403"/>
      <c r="C14" s="107"/>
      <c r="D14" s="107"/>
      <c r="E14" s="107"/>
      <c r="F14" s="107"/>
      <c r="G14" s="107"/>
      <c r="H14" s="107"/>
      <c r="I14" s="107"/>
      <c r="J14" s="107"/>
      <c r="K14" s="107"/>
      <c r="L14" s="107"/>
      <c r="M14" s="107"/>
      <c r="N14" s="107"/>
      <c r="O14" s="107"/>
      <c r="P14" s="107"/>
      <c r="Q14" s="107"/>
      <c r="R14" s="331"/>
      <c r="S14" s="416"/>
    </row>
    <row r="15" spans="1:36" ht="22.5" customHeight="1" x14ac:dyDescent="0.2">
      <c r="B15" s="1015" t="s">
        <v>1319</v>
      </c>
      <c r="C15" s="1387">
        <f>OBJETIVOS!M12</f>
        <v>0</v>
      </c>
      <c r="D15" s="1388">
        <f>+OBJETIVOS!Q12</f>
        <v>0</v>
      </c>
      <c r="E15" s="107"/>
      <c r="F15" s="107"/>
      <c r="G15" s="2606" t="s">
        <v>1320</v>
      </c>
      <c r="H15" s="2606"/>
      <c r="I15" s="2893">
        <f>OBJETIVOS!M16</f>
        <v>0</v>
      </c>
      <c r="J15" s="2893"/>
      <c r="K15" s="1388">
        <f>+OBJETIVOS!Q16</f>
        <v>0</v>
      </c>
      <c r="L15" s="107"/>
      <c r="M15" s="107"/>
      <c r="N15" s="107"/>
      <c r="O15" s="107"/>
      <c r="P15" s="107"/>
      <c r="Q15" s="107"/>
      <c r="R15" s="331"/>
      <c r="S15" s="416"/>
    </row>
    <row r="16" spans="1:36" s="773" customFormat="1" ht="9.75" customHeight="1" x14ac:dyDescent="0.3">
      <c r="A16" s="402"/>
      <c r="B16" s="879"/>
      <c r="E16" s="1014"/>
      <c r="S16" s="880"/>
      <c r="T16" s="402"/>
      <c r="U16" s="402"/>
      <c r="V16" s="402"/>
      <c r="W16" s="402"/>
      <c r="X16" s="402"/>
      <c r="Y16" s="402"/>
      <c r="Z16" s="402"/>
      <c r="AA16" s="402"/>
      <c r="AB16" s="402"/>
      <c r="AC16" s="402"/>
      <c r="AD16" s="402"/>
      <c r="AE16" s="402"/>
      <c r="AF16" s="402"/>
      <c r="AG16" s="402"/>
      <c r="AH16" s="402"/>
      <c r="AI16" s="402"/>
      <c r="AJ16" s="402"/>
    </row>
    <row r="17" spans="1:36" s="1" customFormat="1" ht="18" customHeight="1" x14ac:dyDescent="0.2">
      <c r="A17" s="335"/>
      <c r="B17" s="1074"/>
      <c r="C17" s="1390" t="s">
        <v>218</v>
      </c>
      <c r="D17" s="2890" t="s">
        <v>310</v>
      </c>
      <c r="E17" s="2891"/>
      <c r="F17" s="2890" t="s">
        <v>1252</v>
      </c>
      <c r="G17" s="2892"/>
      <c r="H17" s="2891"/>
      <c r="I17" s="2890" t="s">
        <v>1253</v>
      </c>
      <c r="J17" s="2892"/>
      <c r="K17" s="2891"/>
      <c r="L17" s="2890" t="s">
        <v>1254</v>
      </c>
      <c r="M17" s="2892"/>
      <c r="N17" s="2891"/>
      <c r="O17" s="1103"/>
      <c r="P17" s="1103"/>
      <c r="Q17" s="1103"/>
      <c r="R17" s="1103"/>
      <c r="S17" s="1104"/>
      <c r="T17" s="335"/>
      <c r="U17" s="335"/>
      <c r="V17" s="335"/>
      <c r="W17" s="335"/>
      <c r="X17" s="335"/>
      <c r="Y17" s="335"/>
      <c r="Z17" s="335"/>
      <c r="AA17" s="335"/>
      <c r="AB17" s="335"/>
      <c r="AC17" s="335"/>
      <c r="AD17" s="335"/>
      <c r="AE17" s="335"/>
      <c r="AF17" s="335"/>
      <c r="AG17" s="335"/>
      <c r="AH17" s="335"/>
      <c r="AI17" s="335"/>
      <c r="AJ17" s="335"/>
    </row>
    <row r="18" spans="1:36" ht="17.25" customHeight="1" x14ac:dyDescent="0.3">
      <c r="B18" s="616"/>
      <c r="C18" s="1391" t="str">
        <f>'POA-1'!C20</f>
        <v>Sucre</v>
      </c>
      <c r="D18" s="2821" t="str">
        <f>'POA-1'!E20</f>
        <v>San Benito Abad, San Marcos, Sucre, Caimito, La Union.</v>
      </c>
      <c r="E18" s="2822"/>
      <c r="F18" s="2821" t="str">
        <f>'POA-1'!I20</f>
        <v>Río San Jorge</v>
      </c>
      <c r="G18" s="2823"/>
      <c r="H18" s="2822"/>
      <c r="I18" s="2821">
        <f>'POA-1'!K20</f>
        <v>0</v>
      </c>
      <c r="J18" s="2823"/>
      <c r="K18" s="2822"/>
      <c r="L18" s="2821">
        <f>'POA-1'!M20</f>
        <v>0</v>
      </c>
      <c r="M18" s="2823"/>
      <c r="N18" s="2822"/>
      <c r="O18" s="617"/>
      <c r="P18" s="617"/>
      <c r="Q18" s="617"/>
      <c r="R18" s="617"/>
      <c r="S18" s="618"/>
    </row>
    <row r="19" spans="1:36" ht="17.25" customHeight="1" x14ac:dyDescent="0.3">
      <c r="B19" s="616"/>
      <c r="C19" s="1392">
        <f>'POA-1'!C21</f>
        <v>0</v>
      </c>
      <c r="D19" s="2821">
        <f>'POA-1'!E21</f>
        <v>0</v>
      </c>
      <c r="E19" s="2822"/>
      <c r="F19" s="2821" t="str">
        <f>'POA-1'!I21</f>
        <v>Río San Jorge</v>
      </c>
      <c r="G19" s="2823"/>
      <c r="H19" s="2822"/>
      <c r="I19" s="2821">
        <f>'POA-1'!K21</f>
        <v>0</v>
      </c>
      <c r="J19" s="2823"/>
      <c r="K19" s="2822"/>
      <c r="L19" s="2821">
        <f>'POA-1'!M21</f>
        <v>0</v>
      </c>
      <c r="M19" s="2823"/>
      <c r="N19" s="2822"/>
      <c r="O19" s="617"/>
      <c r="P19" s="617"/>
      <c r="Q19" s="617"/>
      <c r="R19" s="617"/>
      <c r="S19" s="618"/>
    </row>
    <row r="20" spans="1:36" ht="17.25" customHeight="1" x14ac:dyDescent="0.3">
      <c r="B20" s="616"/>
      <c r="C20" s="1392">
        <f>'POA-1'!C22</f>
        <v>0</v>
      </c>
      <c r="D20" s="2821">
        <f>'POA-1'!E22</f>
        <v>0</v>
      </c>
      <c r="E20" s="2822"/>
      <c r="F20" s="2821">
        <f>'POA-1'!I22</f>
        <v>0</v>
      </c>
      <c r="G20" s="2823"/>
      <c r="H20" s="2822"/>
      <c r="I20" s="2821">
        <f>'POA-1'!K22</f>
        <v>0</v>
      </c>
      <c r="J20" s="2823"/>
      <c r="K20" s="2822"/>
      <c r="L20" s="2821">
        <f>'POA-1'!M22</f>
        <v>0</v>
      </c>
      <c r="M20" s="2823"/>
      <c r="N20" s="2822"/>
      <c r="O20" s="617"/>
      <c r="P20" s="617"/>
      <c r="Q20" s="617"/>
      <c r="R20" s="617"/>
      <c r="S20" s="618"/>
    </row>
    <row r="21" spans="1:36" ht="17.25" customHeight="1" x14ac:dyDescent="0.3">
      <c r="B21" s="616"/>
      <c r="C21" s="1392">
        <f>'POA-1'!C23</f>
        <v>0</v>
      </c>
      <c r="D21" s="2821">
        <f>'POA-1'!E23</f>
        <v>0</v>
      </c>
      <c r="E21" s="2822"/>
      <c r="F21" s="2821">
        <f>'POA-1'!I23</f>
        <v>0</v>
      </c>
      <c r="G21" s="2823"/>
      <c r="H21" s="2822"/>
      <c r="I21" s="2821">
        <f>'POA-1'!K23</f>
        <v>0</v>
      </c>
      <c r="J21" s="2823"/>
      <c r="K21" s="2822"/>
      <c r="L21" s="2821">
        <f>'POA-1'!M23</f>
        <v>0</v>
      </c>
      <c r="M21" s="2823"/>
      <c r="N21" s="2822"/>
      <c r="O21" s="617"/>
      <c r="P21" s="617"/>
      <c r="Q21" s="617"/>
      <c r="R21" s="617"/>
      <c r="S21" s="618"/>
    </row>
    <row r="22" spans="1:36" ht="17.25" customHeight="1" x14ac:dyDescent="0.3">
      <c r="B22" s="616"/>
      <c r="C22" s="1392">
        <f>'POA-1'!C24</f>
        <v>0</v>
      </c>
      <c r="D22" s="2821">
        <f>'POA-1'!E24</f>
        <v>0</v>
      </c>
      <c r="E22" s="2822"/>
      <c r="F22" s="2821">
        <f>'POA-1'!I24</f>
        <v>0</v>
      </c>
      <c r="G22" s="2823"/>
      <c r="H22" s="2822"/>
      <c r="I22" s="2821">
        <f>'POA-1'!K24</f>
        <v>0</v>
      </c>
      <c r="J22" s="2823"/>
      <c r="K22" s="2822"/>
      <c r="L22" s="2821">
        <f>'POA-1'!M24</f>
        <v>0</v>
      </c>
      <c r="M22" s="2823"/>
      <c r="N22" s="2822"/>
      <c r="O22" s="617"/>
      <c r="P22" s="617"/>
      <c r="Q22" s="617"/>
      <c r="R22" s="617"/>
      <c r="S22" s="618"/>
    </row>
    <row r="23" spans="1:36" ht="17.25" customHeight="1" x14ac:dyDescent="0.3">
      <c r="B23" s="616"/>
      <c r="C23" s="1392">
        <f>'POA-1'!C25</f>
        <v>0</v>
      </c>
      <c r="D23" s="2821">
        <f>'POA-1'!E25</f>
        <v>0</v>
      </c>
      <c r="E23" s="2822"/>
      <c r="F23" s="2821">
        <f>'POA-1'!I25</f>
        <v>0</v>
      </c>
      <c r="G23" s="2823"/>
      <c r="H23" s="2822"/>
      <c r="I23" s="2821">
        <f>'POA-1'!K25</f>
        <v>0</v>
      </c>
      <c r="J23" s="2823"/>
      <c r="K23" s="2822"/>
      <c r="L23" s="2821">
        <f>'POA-1'!M25</f>
        <v>0</v>
      </c>
      <c r="M23" s="2823"/>
      <c r="N23" s="2822"/>
      <c r="O23" s="617"/>
      <c r="P23" s="617"/>
      <c r="Q23" s="617"/>
      <c r="R23" s="617"/>
      <c r="S23" s="618"/>
    </row>
    <row r="24" spans="1:36" ht="17.25" customHeight="1" x14ac:dyDescent="0.3">
      <c r="B24" s="616"/>
      <c r="C24" s="1392">
        <f>'POA-1'!C26</f>
        <v>0</v>
      </c>
      <c r="D24" s="2821">
        <f>'POA-1'!E26</f>
        <v>0</v>
      </c>
      <c r="E24" s="2822"/>
      <c r="F24" s="2821">
        <f>'POA-1'!I26</f>
        <v>0</v>
      </c>
      <c r="G24" s="2823"/>
      <c r="H24" s="2822"/>
      <c r="I24" s="2821">
        <f>'POA-1'!K26</f>
        <v>0</v>
      </c>
      <c r="J24" s="2823"/>
      <c r="K24" s="2822"/>
      <c r="L24" s="2821">
        <f>'POA-1'!M26</f>
        <v>0</v>
      </c>
      <c r="M24" s="2823"/>
      <c r="N24" s="2822"/>
      <c r="O24" s="617"/>
      <c r="P24" s="617"/>
      <c r="Q24" s="617"/>
      <c r="R24" s="617"/>
      <c r="S24" s="618"/>
    </row>
    <row r="25" spans="1:36" ht="12.75" customHeight="1" x14ac:dyDescent="0.3">
      <c r="B25" s="616"/>
      <c r="C25" s="617"/>
      <c r="D25" s="617"/>
      <c r="E25" s="617"/>
      <c r="F25" s="617"/>
      <c r="G25" s="617"/>
      <c r="H25" s="617"/>
      <c r="I25" s="617"/>
      <c r="J25" s="617"/>
      <c r="K25" s="617"/>
      <c r="L25" s="617"/>
      <c r="M25" s="617"/>
      <c r="N25" s="617"/>
      <c r="O25" s="617"/>
      <c r="P25" s="617"/>
      <c r="Q25" s="617"/>
      <c r="R25" s="617"/>
      <c r="S25" s="618"/>
    </row>
    <row r="26" spans="1:36" ht="12.75" customHeight="1" x14ac:dyDescent="0.2">
      <c r="B26" s="2849" t="s">
        <v>1212</v>
      </c>
      <c r="C26" s="2847">
        <f>OBJETIVOS!B36</f>
        <v>0</v>
      </c>
      <c r="D26" s="2847"/>
      <c r="E26" s="2847"/>
      <c r="F26" s="2847"/>
      <c r="G26" s="2847"/>
      <c r="H26" s="2847"/>
      <c r="I26" s="2847"/>
      <c r="J26" s="2847"/>
      <c r="K26" s="2847"/>
      <c r="L26" s="2847"/>
      <c r="M26" s="2847"/>
      <c r="N26" s="2847"/>
      <c r="O26" s="2847"/>
      <c r="P26" s="2847"/>
      <c r="Q26" s="2847"/>
      <c r="R26" s="2847"/>
      <c r="S26" s="2848"/>
    </row>
    <row r="27" spans="1:36" ht="21" customHeight="1" x14ac:dyDescent="0.2">
      <c r="B27" s="2849"/>
      <c r="C27" s="2847"/>
      <c r="D27" s="2847"/>
      <c r="E27" s="2847"/>
      <c r="F27" s="2847"/>
      <c r="G27" s="2847"/>
      <c r="H27" s="2847"/>
      <c r="I27" s="2847"/>
      <c r="J27" s="2847"/>
      <c r="K27" s="2847"/>
      <c r="L27" s="2847"/>
      <c r="M27" s="2847"/>
      <c r="N27" s="2847"/>
      <c r="O27" s="2847"/>
      <c r="P27" s="2847"/>
      <c r="Q27" s="2847"/>
      <c r="R27" s="2847"/>
      <c r="S27" s="2848"/>
    </row>
    <row r="28" spans="1:36" ht="12.75" customHeight="1" x14ac:dyDescent="0.3">
      <c r="B28" s="616"/>
      <c r="C28" s="617"/>
      <c r="D28" s="617"/>
      <c r="E28" s="617"/>
      <c r="F28" s="617"/>
      <c r="G28" s="617"/>
      <c r="H28" s="617"/>
      <c r="I28" s="617"/>
      <c r="J28" s="617"/>
      <c r="K28" s="617"/>
      <c r="L28" s="617"/>
      <c r="M28" s="617"/>
      <c r="N28" s="617"/>
      <c r="O28" s="617"/>
      <c r="P28" s="617"/>
      <c r="Q28" s="617"/>
      <c r="R28" s="617"/>
      <c r="S28" s="618"/>
    </row>
    <row r="29" spans="1:36" ht="12.75" customHeight="1" x14ac:dyDescent="0.3">
      <c r="B29" s="616" t="s">
        <v>1213</v>
      </c>
      <c r="C29" s="617"/>
      <c r="J29" s="617"/>
      <c r="K29" s="617"/>
      <c r="L29" s="617"/>
      <c r="M29" s="617"/>
      <c r="N29" s="617"/>
      <c r="O29" s="617"/>
      <c r="P29" s="617"/>
      <c r="Q29" s="617"/>
      <c r="R29" s="617"/>
      <c r="S29" s="618"/>
    </row>
    <row r="30" spans="1:36" ht="12.75" customHeight="1" x14ac:dyDescent="0.3">
      <c r="B30" s="616"/>
      <c r="C30" s="617"/>
      <c r="D30" s="617"/>
      <c r="E30" s="617"/>
      <c r="F30" s="617"/>
      <c r="G30" s="617"/>
      <c r="H30" s="617"/>
      <c r="I30" s="617"/>
      <c r="J30" s="617"/>
      <c r="K30" s="617"/>
      <c r="L30" s="617"/>
      <c r="M30" s="617"/>
      <c r="N30" s="617"/>
      <c r="O30" s="617"/>
      <c r="P30" s="617"/>
      <c r="Q30" s="617"/>
      <c r="R30" s="617"/>
      <c r="S30" s="618"/>
    </row>
    <row r="31" spans="1:36" s="1" customFormat="1" ht="19.5" customHeight="1" x14ac:dyDescent="0.2">
      <c r="A31" s="335"/>
      <c r="B31" s="2841" t="str">
        <f>PROYECTO!C21</f>
        <v>Desarrollar labores de mantenimiento del año 2  a plantaciones con procesos de restauracion en las microcuencas de los caños Mojana, Rabon y arroyo Vijagual</v>
      </c>
      <c r="C31" s="2842"/>
      <c r="D31" s="2842"/>
      <c r="E31" s="2842"/>
      <c r="F31" s="2842"/>
      <c r="G31" s="2842"/>
      <c r="H31" s="2842"/>
      <c r="I31" s="2842"/>
      <c r="J31" s="2842"/>
      <c r="K31" s="2842"/>
      <c r="L31" s="2842"/>
      <c r="M31" s="2842"/>
      <c r="N31" s="2842"/>
      <c r="O31" s="2842"/>
      <c r="P31" s="2842"/>
      <c r="Q31" s="2842"/>
      <c r="R31" s="2842"/>
      <c r="S31" s="2843"/>
      <c r="T31" s="335"/>
      <c r="U31" s="335"/>
      <c r="V31" s="335"/>
      <c r="W31" s="335"/>
      <c r="X31" s="335"/>
      <c r="Y31" s="335"/>
      <c r="Z31" s="335"/>
      <c r="AA31" s="335"/>
      <c r="AB31" s="335"/>
      <c r="AC31" s="335"/>
      <c r="AD31" s="335"/>
      <c r="AE31" s="335"/>
      <c r="AF31" s="335"/>
      <c r="AG31" s="335"/>
      <c r="AH31" s="335"/>
      <c r="AI31" s="335"/>
      <c r="AJ31" s="335"/>
    </row>
    <row r="32" spans="1:36" ht="7.5" customHeight="1" x14ac:dyDescent="0.3">
      <c r="B32" s="619"/>
      <c r="C32" s="620"/>
      <c r="D32" s="620"/>
      <c r="E32" s="620"/>
      <c r="F32" s="620"/>
      <c r="G32" s="620"/>
      <c r="H32" s="620"/>
      <c r="I32" s="620"/>
      <c r="J32" s="620"/>
      <c r="K32" s="620"/>
      <c r="L32" s="620"/>
      <c r="M32" s="620"/>
      <c r="N32" s="620"/>
      <c r="O32" s="620"/>
      <c r="P32" s="620"/>
      <c r="Q32" s="620"/>
      <c r="R32" s="620"/>
      <c r="S32" s="621"/>
    </row>
    <row r="33" spans="1:36" s="1" customFormat="1" ht="19.5" hidden="1" customHeight="1" x14ac:dyDescent="0.2">
      <c r="A33" s="335"/>
      <c r="B33" s="2844" t="str">
        <f>PROYECTO!C25</f>
        <v>Objetivo del sistema Corredores Biológicos SIN INCLUIR METAS</v>
      </c>
      <c r="C33" s="2845"/>
      <c r="D33" s="2845"/>
      <c r="E33" s="2845"/>
      <c r="F33" s="2845"/>
      <c r="G33" s="2845"/>
      <c r="H33" s="2845"/>
      <c r="I33" s="2845"/>
      <c r="J33" s="2845"/>
      <c r="K33" s="2845"/>
      <c r="L33" s="2845"/>
      <c r="M33" s="2845"/>
      <c r="N33" s="2845"/>
      <c r="O33" s="2845"/>
      <c r="P33" s="2845"/>
      <c r="Q33" s="2845"/>
      <c r="R33" s="2845"/>
      <c r="S33" s="2846"/>
      <c r="T33" s="335"/>
      <c r="U33" s="335"/>
      <c r="V33" s="335"/>
      <c r="W33" s="335"/>
      <c r="X33" s="335"/>
      <c r="Y33" s="335"/>
      <c r="Z33" s="335"/>
      <c r="AA33" s="335"/>
      <c r="AB33" s="335"/>
      <c r="AC33" s="335"/>
      <c r="AD33" s="335"/>
      <c r="AE33" s="335"/>
      <c r="AF33" s="335"/>
      <c r="AG33" s="335"/>
      <c r="AH33" s="335"/>
      <c r="AI33" s="335"/>
      <c r="AJ33" s="335"/>
    </row>
    <row r="34" spans="1:36" ht="8.25" hidden="1" customHeight="1" x14ac:dyDescent="0.3">
      <c r="B34" s="619"/>
      <c r="C34" s="620"/>
      <c r="D34" s="620"/>
      <c r="E34" s="620"/>
      <c r="F34" s="620"/>
      <c r="G34" s="620"/>
      <c r="H34" s="620"/>
      <c r="I34" s="620"/>
      <c r="J34" s="620"/>
      <c r="K34" s="620"/>
      <c r="L34" s="620"/>
      <c r="M34" s="620"/>
      <c r="N34" s="620"/>
      <c r="O34" s="620"/>
      <c r="P34" s="620"/>
      <c r="Q34" s="620"/>
      <c r="R34" s="620"/>
      <c r="S34" s="621"/>
    </row>
    <row r="35" spans="1:36" s="1" customFormat="1" ht="19.5" hidden="1" customHeight="1" x14ac:dyDescent="0.2">
      <c r="A35" s="335"/>
      <c r="B35" s="2844" t="str">
        <f>PROYECTO!C29</f>
        <v>Objetivo del sistema Reforestación Protectora Productora con Guadua SIN INCLUIR METAS</v>
      </c>
      <c r="C35" s="2845"/>
      <c r="D35" s="2845"/>
      <c r="E35" s="2845"/>
      <c r="F35" s="2845"/>
      <c r="G35" s="2845"/>
      <c r="H35" s="2845"/>
      <c r="I35" s="2845"/>
      <c r="J35" s="2845"/>
      <c r="K35" s="2845"/>
      <c r="L35" s="2845"/>
      <c r="M35" s="2845"/>
      <c r="N35" s="2845"/>
      <c r="O35" s="2845"/>
      <c r="P35" s="2845"/>
      <c r="Q35" s="2845"/>
      <c r="R35" s="2845"/>
      <c r="S35" s="2846"/>
      <c r="T35" s="335"/>
      <c r="U35" s="335"/>
      <c r="V35" s="335"/>
      <c r="W35" s="335"/>
      <c r="X35" s="335"/>
      <c r="Y35" s="335"/>
      <c r="Z35" s="335"/>
      <c r="AA35" s="335"/>
      <c r="AB35" s="335"/>
      <c r="AC35" s="335"/>
      <c r="AD35" s="335"/>
      <c r="AE35" s="335"/>
      <c r="AF35" s="335"/>
      <c r="AG35" s="335"/>
      <c r="AH35" s="335"/>
      <c r="AI35" s="335"/>
      <c r="AJ35" s="335"/>
    </row>
    <row r="36" spans="1:36" ht="6.75" hidden="1" customHeight="1" x14ac:dyDescent="0.3">
      <c r="B36" s="619"/>
      <c r="C36" s="620"/>
      <c r="D36" s="620"/>
      <c r="E36" s="620"/>
      <c r="F36" s="620"/>
      <c r="G36" s="620"/>
      <c r="H36" s="620"/>
      <c r="I36" s="620"/>
      <c r="J36" s="620"/>
      <c r="K36" s="620"/>
      <c r="L36" s="620"/>
      <c r="M36" s="620"/>
      <c r="N36" s="620"/>
      <c r="O36" s="620"/>
      <c r="P36" s="620"/>
      <c r="Q36" s="620"/>
      <c r="R36" s="620"/>
      <c r="S36" s="621"/>
    </row>
    <row r="37" spans="1:36" s="1" customFormat="1" ht="19.5" hidden="1" customHeight="1" x14ac:dyDescent="0.2">
      <c r="A37" s="335"/>
      <c r="B37" s="2844" t="str">
        <f>PROYECTO!C33</f>
        <v>Objetivo del sistema Sistemas Agroforestales SIN INCLUIR METAS</v>
      </c>
      <c r="C37" s="2845"/>
      <c r="D37" s="2845"/>
      <c r="E37" s="2845"/>
      <c r="F37" s="2845"/>
      <c r="G37" s="2845"/>
      <c r="H37" s="2845"/>
      <c r="I37" s="2845"/>
      <c r="J37" s="2845"/>
      <c r="K37" s="2845"/>
      <c r="L37" s="2845"/>
      <c r="M37" s="2845"/>
      <c r="N37" s="2845"/>
      <c r="O37" s="2845"/>
      <c r="P37" s="2845"/>
      <c r="Q37" s="2845"/>
      <c r="R37" s="2845"/>
      <c r="S37" s="2846"/>
      <c r="T37" s="335"/>
      <c r="U37" s="335"/>
      <c r="V37" s="335"/>
      <c r="W37" s="335"/>
      <c r="X37" s="335"/>
      <c r="Y37" s="335"/>
      <c r="Z37" s="335"/>
      <c r="AA37" s="335"/>
      <c r="AB37" s="335"/>
      <c r="AC37" s="335"/>
      <c r="AD37" s="335"/>
      <c r="AE37" s="335"/>
      <c r="AF37" s="335"/>
      <c r="AG37" s="335"/>
      <c r="AH37" s="335"/>
      <c r="AI37" s="335"/>
      <c r="AJ37" s="335"/>
    </row>
    <row r="38" spans="1:36" ht="7.5" hidden="1" customHeight="1" x14ac:dyDescent="0.3">
      <c r="B38" s="619"/>
      <c r="C38" s="620"/>
      <c r="D38" s="620"/>
      <c r="E38" s="620"/>
      <c r="F38" s="620"/>
      <c r="G38" s="620"/>
      <c r="H38" s="620"/>
      <c r="I38" s="620"/>
      <c r="J38" s="620"/>
      <c r="K38" s="620"/>
      <c r="L38" s="620"/>
      <c r="M38" s="620"/>
      <c r="N38" s="620"/>
      <c r="O38" s="620"/>
      <c r="P38" s="620"/>
      <c r="Q38" s="620"/>
      <c r="R38" s="620"/>
      <c r="S38" s="621"/>
    </row>
    <row r="39" spans="1:36" s="1" customFormat="1" ht="19.5" hidden="1" customHeight="1" x14ac:dyDescent="0.2">
      <c r="A39" s="335"/>
      <c r="B39" s="2844" t="str">
        <f>PROYECTO!C37</f>
        <v>Objetivo del sistema Cercas Vivas SIN INCLUIR METAS</v>
      </c>
      <c r="C39" s="2845"/>
      <c r="D39" s="2845"/>
      <c r="E39" s="2845"/>
      <c r="F39" s="2845"/>
      <c r="G39" s="2845"/>
      <c r="H39" s="2845"/>
      <c r="I39" s="2845"/>
      <c r="J39" s="2845"/>
      <c r="K39" s="2845"/>
      <c r="L39" s="2845"/>
      <c r="M39" s="2845"/>
      <c r="N39" s="2845"/>
      <c r="O39" s="2845"/>
      <c r="P39" s="2845"/>
      <c r="Q39" s="2845"/>
      <c r="R39" s="2845"/>
      <c r="S39" s="2846"/>
      <c r="T39" s="335"/>
      <c r="U39" s="335"/>
      <c r="V39" s="335"/>
      <c r="W39" s="335"/>
      <c r="X39" s="335"/>
      <c r="Y39" s="335"/>
      <c r="Z39" s="335"/>
      <c r="AA39" s="335"/>
      <c r="AB39" s="335"/>
      <c r="AC39" s="335"/>
      <c r="AD39" s="335"/>
      <c r="AE39" s="335"/>
      <c r="AF39" s="335"/>
      <c r="AG39" s="335"/>
      <c r="AH39" s="335"/>
      <c r="AI39" s="335"/>
      <c r="AJ39" s="335"/>
    </row>
    <row r="40" spans="1:36" ht="7.5" hidden="1" customHeight="1" x14ac:dyDescent="0.3">
      <c r="B40" s="619"/>
      <c r="C40" s="620"/>
      <c r="D40" s="620"/>
      <c r="E40" s="620"/>
      <c r="F40" s="620"/>
      <c r="G40" s="620"/>
      <c r="H40" s="620"/>
      <c r="I40" s="620"/>
      <c r="J40" s="620"/>
      <c r="K40" s="620"/>
      <c r="L40" s="620"/>
      <c r="M40" s="620"/>
      <c r="N40" s="620"/>
      <c r="O40" s="620"/>
      <c r="P40" s="620"/>
      <c r="Q40" s="620"/>
      <c r="R40" s="620"/>
      <c r="S40" s="621"/>
    </row>
    <row r="41" spans="1:36" s="1" customFormat="1" ht="19.5" hidden="1" customHeight="1" x14ac:dyDescent="0.2">
      <c r="A41" s="335"/>
      <c r="B41" s="2844" t="str">
        <f>PROYECTO!C40</f>
        <v>Objetivo del sistema Enriquecimientos Vegetales SIN INCLUIR METAS</v>
      </c>
      <c r="C41" s="2845"/>
      <c r="D41" s="2845"/>
      <c r="E41" s="2845"/>
      <c r="F41" s="2845"/>
      <c r="G41" s="2845"/>
      <c r="H41" s="2845"/>
      <c r="I41" s="2845"/>
      <c r="J41" s="2845"/>
      <c r="K41" s="2845"/>
      <c r="L41" s="2845"/>
      <c r="M41" s="2845"/>
      <c r="N41" s="2845"/>
      <c r="O41" s="2845"/>
      <c r="P41" s="2845"/>
      <c r="Q41" s="2845"/>
      <c r="R41" s="2845"/>
      <c r="S41" s="2846"/>
      <c r="T41" s="335"/>
      <c r="U41" s="335"/>
      <c r="V41" s="335"/>
      <c r="W41" s="335"/>
      <c r="X41" s="335"/>
      <c r="Y41" s="335"/>
      <c r="Z41" s="335"/>
      <c r="AA41" s="335"/>
      <c r="AB41" s="335"/>
      <c r="AC41" s="335"/>
      <c r="AD41" s="335"/>
      <c r="AE41" s="335"/>
      <c r="AF41" s="335"/>
      <c r="AG41" s="335"/>
      <c r="AH41" s="335"/>
      <c r="AI41" s="335"/>
      <c r="AJ41" s="335"/>
    </row>
    <row r="42" spans="1:36" ht="0.6" hidden="1" customHeight="1" x14ac:dyDescent="0.3">
      <c r="B42" s="619"/>
      <c r="C42" s="620"/>
      <c r="D42" s="620"/>
      <c r="E42" s="620"/>
      <c r="F42" s="620"/>
      <c r="G42" s="620"/>
      <c r="H42" s="620"/>
      <c r="I42" s="620"/>
      <c r="J42" s="620"/>
      <c r="K42" s="620"/>
      <c r="L42" s="620"/>
      <c r="M42" s="620"/>
      <c r="N42" s="620"/>
      <c r="O42" s="620"/>
      <c r="P42" s="620"/>
      <c r="Q42" s="620"/>
      <c r="R42" s="620"/>
      <c r="S42" s="621"/>
    </row>
    <row r="43" spans="1:36" s="1" customFormat="1" ht="0.6" customHeight="1" x14ac:dyDescent="0.2">
      <c r="A43" s="335"/>
      <c r="B43" s="2844" t="str">
        <f>PROYECTO!C44</f>
        <v>Objetivo del sistema Conservación de Bosque Natural - Aislamiento</v>
      </c>
      <c r="C43" s="2845"/>
      <c r="D43" s="2845"/>
      <c r="E43" s="2845"/>
      <c r="F43" s="2845"/>
      <c r="G43" s="2845"/>
      <c r="H43" s="2845"/>
      <c r="I43" s="2845"/>
      <c r="J43" s="2845"/>
      <c r="K43" s="2845"/>
      <c r="L43" s="2845"/>
      <c r="M43" s="2845"/>
      <c r="N43" s="2845"/>
      <c r="O43" s="2845"/>
      <c r="P43" s="2845"/>
      <c r="Q43" s="2845"/>
      <c r="R43" s="2845"/>
      <c r="S43" s="2846"/>
      <c r="T43" s="335"/>
      <c r="U43" s="335"/>
      <c r="V43" s="335"/>
      <c r="W43" s="335"/>
      <c r="X43" s="335"/>
      <c r="Y43" s="335"/>
      <c r="Z43" s="335"/>
      <c r="AA43" s="335"/>
      <c r="AB43" s="335"/>
      <c r="AC43" s="335"/>
      <c r="AD43" s="335"/>
      <c r="AE43" s="335"/>
      <c r="AF43" s="335"/>
      <c r="AG43" s="335"/>
      <c r="AH43" s="335"/>
      <c r="AI43" s="335"/>
      <c r="AJ43" s="335"/>
    </row>
    <row r="44" spans="1:36" ht="6" customHeight="1" thickBot="1" x14ac:dyDescent="0.35">
      <c r="B44" s="616"/>
      <c r="C44" s="617"/>
      <c r="D44" s="617"/>
      <c r="E44" s="617"/>
      <c r="F44" s="617"/>
      <c r="G44" s="617"/>
      <c r="H44" s="617"/>
      <c r="I44" s="617"/>
      <c r="J44" s="617"/>
      <c r="K44" s="617"/>
      <c r="L44" s="617"/>
      <c r="M44" s="617"/>
      <c r="N44" s="617"/>
      <c r="O44" s="617"/>
      <c r="P44" s="617"/>
      <c r="Q44" s="617"/>
      <c r="R44" s="617"/>
      <c r="S44" s="618"/>
    </row>
    <row r="45" spans="1:36" ht="21" customHeight="1" thickBot="1" x14ac:dyDescent="0.25">
      <c r="B45" s="1933" t="s">
        <v>406</v>
      </c>
      <c r="C45" s="1934"/>
      <c r="D45" s="1934"/>
      <c r="E45" s="1934"/>
      <c r="F45" s="1934"/>
      <c r="G45" s="1934"/>
      <c r="H45" s="1934"/>
      <c r="I45" s="1934"/>
      <c r="J45" s="1934"/>
      <c r="K45" s="1934"/>
      <c r="L45" s="1934"/>
      <c r="M45" s="1934"/>
      <c r="N45" s="1934"/>
      <c r="O45" s="1934"/>
      <c r="P45" s="1934"/>
      <c r="Q45" s="1934"/>
      <c r="R45" s="1934"/>
      <c r="S45" s="1935"/>
    </row>
    <row r="46" spans="1:36" s="1" customFormat="1" ht="18" customHeight="1" x14ac:dyDescent="0.2">
      <c r="A46" s="335"/>
      <c r="B46" s="2884" t="s">
        <v>296</v>
      </c>
      <c r="C46" s="2452" t="s">
        <v>398</v>
      </c>
      <c r="D46" s="2452" t="s">
        <v>399</v>
      </c>
      <c r="E46" s="2887" t="s">
        <v>401</v>
      </c>
      <c r="F46" s="2858" t="s">
        <v>407</v>
      </c>
      <c r="G46" s="2858"/>
      <c r="H46" s="2858"/>
      <c r="I46" s="2858"/>
      <c r="J46" s="2858"/>
      <c r="K46" s="2858"/>
      <c r="L46" s="2858"/>
      <c r="M46" s="2858"/>
      <c r="N46" s="2858"/>
      <c r="O46" s="2858"/>
      <c r="P46" s="2858"/>
      <c r="Q46" s="2858"/>
      <c r="R46" s="2858"/>
      <c r="S46" s="2859"/>
      <c r="T46" s="335"/>
      <c r="U46" s="335"/>
      <c r="V46" s="335"/>
      <c r="W46" s="335"/>
      <c r="X46" s="335"/>
      <c r="Y46" s="335"/>
      <c r="Z46" s="335"/>
      <c r="AA46" s="335"/>
      <c r="AB46" s="335"/>
      <c r="AC46" s="335"/>
      <c r="AD46" s="335"/>
      <c r="AE46" s="335"/>
      <c r="AF46" s="335"/>
      <c r="AG46" s="335"/>
      <c r="AH46" s="335"/>
      <c r="AI46" s="335"/>
      <c r="AJ46" s="335"/>
    </row>
    <row r="47" spans="1:36" hidden="1" x14ac:dyDescent="0.2">
      <c r="B47" s="2426"/>
      <c r="C47" s="2428"/>
      <c r="D47" s="2428"/>
      <c r="E47" s="2888"/>
      <c r="F47" s="1393" t="s">
        <v>160</v>
      </c>
      <c r="G47" s="1393" t="s">
        <v>161</v>
      </c>
      <c r="H47" s="1393" t="s">
        <v>162</v>
      </c>
      <c r="I47" s="1393" t="s">
        <v>163</v>
      </c>
      <c r="J47" s="1393" t="s">
        <v>164</v>
      </c>
      <c r="K47" s="1393" t="s">
        <v>165</v>
      </c>
      <c r="L47" s="1393" t="s">
        <v>166</v>
      </c>
      <c r="M47" s="1393" t="s">
        <v>167</v>
      </c>
      <c r="N47" s="1393" t="s">
        <v>168</v>
      </c>
      <c r="O47" s="1393" t="s">
        <v>169</v>
      </c>
      <c r="P47" s="1393" t="s">
        <v>170</v>
      </c>
      <c r="Q47" s="1393" t="s">
        <v>171</v>
      </c>
      <c r="R47" s="2897" t="s">
        <v>66</v>
      </c>
      <c r="S47" s="2860" t="s">
        <v>408</v>
      </c>
    </row>
    <row r="48" spans="1:36" ht="26.25" customHeight="1" x14ac:dyDescent="0.2">
      <c r="B48" s="2885"/>
      <c r="C48" s="2886"/>
      <c r="D48" s="2886"/>
      <c r="E48" s="2889"/>
      <c r="F48" s="1394" t="str">
        <f>'POA-5'!D16</f>
        <v>0-18</v>
      </c>
      <c r="G48" s="1394" t="str">
        <f>'POA-5'!E16</f>
        <v>0-18</v>
      </c>
      <c r="H48" s="1394" t="str">
        <f>'POA-5'!F16</f>
        <v>0-18</v>
      </c>
      <c r="I48" s="1394" t="str">
        <f>'POA-5'!G16</f>
        <v>0-18</v>
      </c>
      <c r="J48" s="1394" t="str">
        <f>'POA-5'!H16</f>
        <v>0-18</v>
      </c>
      <c r="K48" s="1394" t="str">
        <f>'POA-5'!I16</f>
        <v>0-18</v>
      </c>
      <c r="L48" s="1394" t="str">
        <f>'POA-5'!J16</f>
        <v>0-18</v>
      </c>
      <c r="M48" s="1394" t="str">
        <f>'POA-5'!K16</f>
        <v>0-18</v>
      </c>
      <c r="N48" s="1394" t="str">
        <f>'POA-5'!L16</f>
        <v>0-18</v>
      </c>
      <c r="O48" s="1394" t="str">
        <f>'POA-5'!M16</f>
        <v>0-18</v>
      </c>
      <c r="P48" s="1394" t="e">
        <f>'POA-5'!N16</f>
        <v>#VALUE!</v>
      </c>
      <c r="Q48" s="1394" t="e">
        <f>'POA-5'!O16</f>
        <v>#VALUE!</v>
      </c>
      <c r="R48" s="2897"/>
      <c r="S48" s="2860"/>
    </row>
    <row r="49" spans="2:19" x14ac:dyDescent="0.2">
      <c r="B49" s="2877" t="str">
        <f>PROYECTO!C51</f>
        <v>Plantación de Material Vegetal en sistema tradicional</v>
      </c>
      <c r="C49" s="2880" t="str">
        <f>'POA-2'!E16</f>
        <v>Area mantenida</v>
      </c>
      <c r="D49" s="2883">
        <f>'POA-2'!F16</f>
        <v>10</v>
      </c>
      <c r="E49" s="1759" t="str">
        <f>'POA-2'!H16</f>
        <v>Sucre</v>
      </c>
      <c r="F49" s="2854"/>
      <c r="G49" s="2854"/>
      <c r="H49" s="2854">
        <f>+SEGUIMIENTO!$J$39</f>
        <v>0</v>
      </c>
      <c r="I49" s="2854"/>
      <c r="J49" s="2854"/>
      <c r="K49" s="2854">
        <f>+SEGUIMIENTO!$AC$39</f>
        <v>0</v>
      </c>
      <c r="L49" s="2854"/>
      <c r="M49" s="2854"/>
      <c r="N49" s="2854"/>
      <c r="O49" s="2854"/>
      <c r="P49" s="2854"/>
      <c r="Q49" s="2854"/>
      <c r="R49" s="3061">
        <f>SUM(F49:Q52)</f>
        <v>0</v>
      </c>
      <c r="S49" s="3062">
        <f>R49/D49</f>
        <v>0</v>
      </c>
    </row>
    <row r="50" spans="2:19" x14ac:dyDescent="0.2">
      <c r="B50" s="2878"/>
      <c r="C50" s="2881"/>
      <c r="D50" s="2881"/>
      <c r="E50" s="2414"/>
      <c r="F50" s="2854"/>
      <c r="G50" s="2854"/>
      <c r="H50" s="2854"/>
      <c r="I50" s="2854"/>
      <c r="J50" s="2854"/>
      <c r="K50" s="2854"/>
      <c r="L50" s="2854"/>
      <c r="M50" s="2854"/>
      <c r="N50" s="2854"/>
      <c r="O50" s="2854"/>
      <c r="P50" s="2854"/>
      <c r="Q50" s="2854"/>
      <c r="R50" s="3061"/>
      <c r="S50" s="3062"/>
    </row>
    <row r="51" spans="2:19" x14ac:dyDescent="0.2">
      <c r="B51" s="2878"/>
      <c r="C51" s="2881"/>
      <c r="D51" s="2881"/>
      <c r="E51" s="2414"/>
      <c r="F51" s="2854"/>
      <c r="G51" s="2854"/>
      <c r="H51" s="2854"/>
      <c r="I51" s="2854"/>
      <c r="J51" s="2854"/>
      <c r="K51" s="2854"/>
      <c r="L51" s="2854"/>
      <c r="M51" s="2854"/>
      <c r="N51" s="2854"/>
      <c r="O51" s="2854"/>
      <c r="P51" s="2854"/>
      <c r="Q51" s="2854"/>
      <c r="R51" s="3061"/>
      <c r="S51" s="3062"/>
    </row>
    <row r="52" spans="2:19" x14ac:dyDescent="0.2">
      <c r="B52" s="2879"/>
      <c r="C52" s="2882"/>
      <c r="D52" s="2882"/>
      <c r="E52" s="2868"/>
      <c r="F52" s="2854"/>
      <c r="G52" s="2854"/>
      <c r="H52" s="2854"/>
      <c r="I52" s="2854"/>
      <c r="J52" s="2854"/>
      <c r="K52" s="2854"/>
      <c r="L52" s="2854"/>
      <c r="M52" s="2854"/>
      <c r="N52" s="2854"/>
      <c r="O52" s="2854"/>
      <c r="P52" s="2854"/>
      <c r="Q52" s="2854"/>
      <c r="R52" s="3061"/>
      <c r="S52" s="3062"/>
    </row>
    <row r="53" spans="2:19" hidden="1" x14ac:dyDescent="0.2">
      <c r="B53" s="2861" t="str">
        <f>PROYECTO!C52</f>
        <v>Plantación de Material Vegetal al azar o por núcleos</v>
      </c>
      <c r="C53" s="2864" t="str">
        <f>'POA-2'!E21</f>
        <v>Area mantenida</v>
      </c>
      <c r="D53" s="2867">
        <f>'POA-2'!F21</f>
        <v>0</v>
      </c>
      <c r="E53" s="1759">
        <f>'POA-2'!H21</f>
        <v>0</v>
      </c>
      <c r="F53" s="2854"/>
      <c r="G53" s="2854"/>
      <c r="H53" s="2854">
        <f>+SEGUIMIENTO!$J$61</f>
        <v>0</v>
      </c>
      <c r="I53" s="2854"/>
      <c r="J53" s="2854"/>
      <c r="K53" s="2854">
        <f>+SEGUIMIENTO!$AC$61</f>
        <v>0</v>
      </c>
      <c r="L53" s="2854"/>
      <c r="M53" s="2854"/>
      <c r="N53" s="2854"/>
      <c r="O53" s="2854"/>
      <c r="P53" s="2854"/>
      <c r="Q53" s="2854"/>
      <c r="R53" s="2855">
        <f>SUM(F53:Q56)</f>
        <v>0</v>
      </c>
      <c r="S53" s="2850" t="e">
        <f t="shared" ref="S53" si="0">R53/D53</f>
        <v>#DIV/0!</v>
      </c>
    </row>
    <row r="54" spans="2:19" hidden="1" x14ac:dyDescent="0.2">
      <c r="B54" s="2862"/>
      <c r="C54" s="2865"/>
      <c r="D54" s="2865"/>
      <c r="E54" s="2414"/>
      <c r="F54" s="2854"/>
      <c r="G54" s="2854"/>
      <c r="H54" s="2854"/>
      <c r="I54" s="2854"/>
      <c r="J54" s="2854"/>
      <c r="K54" s="2854"/>
      <c r="L54" s="2854"/>
      <c r="M54" s="2854"/>
      <c r="N54" s="2854"/>
      <c r="O54" s="2854"/>
      <c r="P54" s="2854"/>
      <c r="Q54" s="2854"/>
      <c r="R54" s="2855"/>
      <c r="S54" s="2850"/>
    </row>
    <row r="55" spans="2:19" hidden="1" x14ac:dyDescent="0.2">
      <c r="B55" s="2862"/>
      <c r="C55" s="2865"/>
      <c r="D55" s="2865"/>
      <c r="E55" s="2414"/>
      <c r="F55" s="2854"/>
      <c r="G55" s="2854"/>
      <c r="H55" s="2854"/>
      <c r="I55" s="2854"/>
      <c r="J55" s="2854"/>
      <c r="K55" s="2854"/>
      <c r="L55" s="2854"/>
      <c r="M55" s="2854"/>
      <c r="N55" s="2854"/>
      <c r="O55" s="2854"/>
      <c r="P55" s="2854"/>
      <c r="Q55" s="2854"/>
      <c r="R55" s="2855"/>
      <c r="S55" s="2850"/>
    </row>
    <row r="56" spans="2:19" hidden="1" x14ac:dyDescent="0.2">
      <c r="B56" s="2863"/>
      <c r="C56" s="2866"/>
      <c r="D56" s="2866"/>
      <c r="E56" s="2868"/>
      <c r="F56" s="2854"/>
      <c r="G56" s="2854"/>
      <c r="H56" s="2854"/>
      <c r="I56" s="2854"/>
      <c r="J56" s="2854"/>
      <c r="K56" s="2854"/>
      <c r="L56" s="2854"/>
      <c r="M56" s="2854"/>
      <c r="N56" s="2854"/>
      <c r="O56" s="2854"/>
      <c r="P56" s="2854"/>
      <c r="Q56" s="2854"/>
      <c r="R56" s="2855"/>
      <c r="S56" s="2850"/>
    </row>
    <row r="57" spans="2:19" hidden="1" x14ac:dyDescent="0.2">
      <c r="B57" s="2861" t="str">
        <f>PROYECTO!C53</f>
        <v>Reforestación Protectora - Productora con Guadua</v>
      </c>
      <c r="C57" s="2864" t="str">
        <f>'POA-2'!E26</f>
        <v>Area mantenida</v>
      </c>
      <c r="D57" s="2867">
        <f>'POA-2'!F26</f>
        <v>0</v>
      </c>
      <c r="E57" s="1759">
        <f>'POA-2'!H26</f>
        <v>0</v>
      </c>
      <c r="F57" s="2854"/>
      <c r="G57" s="2854"/>
      <c r="H57" s="2854">
        <f>+SEGUIMIENTO!$J$83</f>
        <v>0</v>
      </c>
      <c r="I57" s="2854"/>
      <c r="J57" s="2854"/>
      <c r="K57" s="2854">
        <f>+SEGUIMIENTO!$AC$83</f>
        <v>0</v>
      </c>
      <c r="L57" s="2854"/>
      <c r="M57" s="2854"/>
      <c r="N57" s="2854"/>
      <c r="O57" s="2854"/>
      <c r="P57" s="2854"/>
      <c r="Q57" s="2854"/>
      <c r="R57" s="2855">
        <f>SUM(F57:Q60)</f>
        <v>0</v>
      </c>
      <c r="S57" s="2850" t="e">
        <f t="shared" ref="S57" si="1">R57/D57</f>
        <v>#DIV/0!</v>
      </c>
    </row>
    <row r="58" spans="2:19" hidden="1" x14ac:dyDescent="0.2">
      <c r="B58" s="2862"/>
      <c r="C58" s="2865"/>
      <c r="D58" s="2865"/>
      <c r="E58" s="2414"/>
      <c r="F58" s="2854"/>
      <c r="G58" s="2854"/>
      <c r="H58" s="2854"/>
      <c r="I58" s="2854"/>
      <c r="J58" s="2854"/>
      <c r="K58" s="2854"/>
      <c r="L58" s="2854"/>
      <c r="M58" s="2854"/>
      <c r="N58" s="2854"/>
      <c r="O58" s="2854"/>
      <c r="P58" s="2854"/>
      <c r="Q58" s="2854"/>
      <c r="R58" s="2855"/>
      <c r="S58" s="2850"/>
    </row>
    <row r="59" spans="2:19" hidden="1" x14ac:dyDescent="0.2">
      <c r="B59" s="2862"/>
      <c r="C59" s="2865"/>
      <c r="D59" s="2865"/>
      <c r="E59" s="2414"/>
      <c r="F59" s="2854"/>
      <c r="G59" s="2854"/>
      <c r="H59" s="2854"/>
      <c r="I59" s="2854"/>
      <c r="J59" s="2854"/>
      <c r="K59" s="2854"/>
      <c r="L59" s="2854"/>
      <c r="M59" s="2854"/>
      <c r="N59" s="2854"/>
      <c r="O59" s="2854"/>
      <c r="P59" s="2854"/>
      <c r="Q59" s="2854"/>
      <c r="R59" s="2855"/>
      <c r="S59" s="2850"/>
    </row>
    <row r="60" spans="2:19" hidden="1" x14ac:dyDescent="0.2">
      <c r="B60" s="2863"/>
      <c r="C60" s="2866"/>
      <c r="D60" s="2866"/>
      <c r="E60" s="2868"/>
      <c r="F60" s="2854"/>
      <c r="G60" s="2854"/>
      <c r="H60" s="2854"/>
      <c r="I60" s="2854"/>
      <c r="J60" s="2854"/>
      <c r="K60" s="2854"/>
      <c r="L60" s="2854"/>
      <c r="M60" s="2854"/>
      <c r="N60" s="2854"/>
      <c r="O60" s="2854"/>
      <c r="P60" s="2854"/>
      <c r="Q60" s="2854"/>
      <c r="R60" s="2855"/>
      <c r="S60" s="2850"/>
    </row>
    <row r="61" spans="2:19" hidden="1" x14ac:dyDescent="0.2">
      <c r="B61" s="2861" t="str">
        <f>PROYECTO!C54</f>
        <v>Establecimiento de cobertura arbórea mediante Sistemas Agroforestales / Silvopastoriles (SAF/SSP)</v>
      </c>
      <c r="C61" s="2864" t="str">
        <f>'POA-2'!E31</f>
        <v>Area mantenida</v>
      </c>
      <c r="D61" s="2867">
        <f>'POA-2'!F31</f>
        <v>0</v>
      </c>
      <c r="E61" s="1759">
        <f>'POA-2'!H31</f>
        <v>0</v>
      </c>
      <c r="F61" s="2854"/>
      <c r="G61" s="2854"/>
      <c r="H61" s="2854">
        <f>+SEGUIMIENTO!$J$105</f>
        <v>0</v>
      </c>
      <c r="I61" s="2854"/>
      <c r="J61" s="2854"/>
      <c r="K61" s="2854">
        <f>+SEGUIMIENTO!$AC$105</f>
        <v>0</v>
      </c>
      <c r="L61" s="2854"/>
      <c r="M61" s="2854"/>
      <c r="N61" s="2854"/>
      <c r="O61" s="2854"/>
      <c r="P61" s="2854"/>
      <c r="Q61" s="2854"/>
      <c r="R61" s="2855">
        <f>SUM(F61:Q64)</f>
        <v>0</v>
      </c>
      <c r="S61" s="2850" t="e">
        <f t="shared" ref="S61" si="2">R61/D61</f>
        <v>#DIV/0!</v>
      </c>
    </row>
    <row r="62" spans="2:19" hidden="1" x14ac:dyDescent="0.2">
      <c r="B62" s="2862"/>
      <c r="C62" s="2865"/>
      <c r="D62" s="2865"/>
      <c r="E62" s="2414"/>
      <c r="F62" s="2854"/>
      <c r="G62" s="2854"/>
      <c r="H62" s="2854"/>
      <c r="I62" s="2854"/>
      <c r="J62" s="2854"/>
      <c r="K62" s="2854"/>
      <c r="L62" s="2854"/>
      <c r="M62" s="2854"/>
      <c r="N62" s="2854"/>
      <c r="O62" s="2854"/>
      <c r="P62" s="2854"/>
      <c r="Q62" s="2854"/>
      <c r="R62" s="2855"/>
      <c r="S62" s="2850"/>
    </row>
    <row r="63" spans="2:19" hidden="1" x14ac:dyDescent="0.2">
      <c r="B63" s="2862"/>
      <c r="C63" s="2865"/>
      <c r="D63" s="2865"/>
      <c r="E63" s="2414"/>
      <c r="F63" s="2854"/>
      <c r="G63" s="2854"/>
      <c r="H63" s="2854"/>
      <c r="I63" s="2854"/>
      <c r="J63" s="2854"/>
      <c r="K63" s="2854"/>
      <c r="L63" s="2854"/>
      <c r="M63" s="2854"/>
      <c r="N63" s="2854"/>
      <c r="O63" s="2854"/>
      <c r="P63" s="2854"/>
      <c r="Q63" s="2854"/>
      <c r="R63" s="2855"/>
      <c r="S63" s="2850"/>
    </row>
    <row r="64" spans="2:19" hidden="1" x14ac:dyDescent="0.2">
      <c r="B64" s="2863"/>
      <c r="C64" s="2866"/>
      <c r="D64" s="2866"/>
      <c r="E64" s="2868"/>
      <c r="F64" s="2854"/>
      <c r="G64" s="2854"/>
      <c r="H64" s="2854"/>
      <c r="I64" s="2854"/>
      <c r="J64" s="2854"/>
      <c r="K64" s="2854"/>
      <c r="L64" s="2854"/>
      <c r="M64" s="2854"/>
      <c r="N64" s="2854"/>
      <c r="O64" s="2854"/>
      <c r="P64" s="2854"/>
      <c r="Q64" s="2854"/>
      <c r="R64" s="2855"/>
      <c r="S64" s="2850"/>
    </row>
    <row r="65" spans="1:36" hidden="1" x14ac:dyDescent="0.2">
      <c r="B65" s="2861" t="str">
        <f>PROYECTO!C55</f>
        <v>Cercas o Barreras Vivas (CV - BV)</v>
      </c>
      <c r="C65" s="2864" t="str">
        <f>'POA-2'!E36</f>
        <v>Area mantenida</v>
      </c>
      <c r="D65" s="2867" t="e">
        <f>'POA-2'!F36</f>
        <v>#REF!</v>
      </c>
      <c r="E65" s="1759">
        <f>'POA-2'!H36</f>
        <v>0</v>
      </c>
      <c r="F65" s="2854"/>
      <c r="G65" s="2854"/>
      <c r="H65" s="2854">
        <f>+SEGUIMIENTO!$J$127</f>
        <v>0</v>
      </c>
      <c r="I65" s="2854"/>
      <c r="J65" s="2854"/>
      <c r="K65" s="2854">
        <f>+SEGUIMIENTO!$AC$127</f>
        <v>0</v>
      </c>
      <c r="L65" s="2854"/>
      <c r="M65" s="2854"/>
      <c r="N65" s="2854"/>
      <c r="O65" s="2854"/>
      <c r="P65" s="2854"/>
      <c r="Q65" s="2854"/>
      <c r="R65" s="2855">
        <f>SUM(F65:Q67)</f>
        <v>0</v>
      </c>
      <c r="S65" s="2850" t="e">
        <f>R65/D65</f>
        <v>#REF!</v>
      </c>
    </row>
    <row r="66" spans="1:36" hidden="1" x14ac:dyDescent="0.2">
      <c r="B66" s="2862"/>
      <c r="C66" s="2865"/>
      <c r="D66" s="2865"/>
      <c r="E66" s="2414"/>
      <c r="F66" s="2854"/>
      <c r="G66" s="2854"/>
      <c r="H66" s="2854"/>
      <c r="I66" s="2854"/>
      <c r="J66" s="2854"/>
      <c r="K66" s="2854"/>
      <c r="L66" s="2854"/>
      <c r="M66" s="2854"/>
      <c r="N66" s="2854"/>
      <c r="O66" s="2854"/>
      <c r="P66" s="2854"/>
      <c r="Q66" s="2854"/>
      <c r="R66" s="2855"/>
      <c r="S66" s="2850"/>
    </row>
    <row r="67" spans="1:36" hidden="1" x14ac:dyDescent="0.2">
      <c r="B67" s="2862"/>
      <c r="C67" s="2865"/>
      <c r="D67" s="2865"/>
      <c r="E67" s="2414"/>
      <c r="F67" s="2854"/>
      <c r="G67" s="2854"/>
      <c r="H67" s="2854"/>
      <c r="I67" s="2854"/>
      <c r="J67" s="2854"/>
      <c r="K67" s="2854"/>
      <c r="L67" s="2854"/>
      <c r="M67" s="2854"/>
      <c r="N67" s="2854"/>
      <c r="O67" s="2854"/>
      <c r="P67" s="2854"/>
      <c r="Q67" s="2854"/>
      <c r="R67" s="2855"/>
      <c r="S67" s="2850"/>
    </row>
    <row r="68" spans="1:36" hidden="1" x14ac:dyDescent="0.2">
      <c r="B68" s="2861" t="str">
        <f>PROYECTO!C56</f>
        <v>Enriquecimientos vegetales</v>
      </c>
      <c r="C68" s="2864" t="str">
        <f>'POA-2'!E40</f>
        <v>Area mantenida</v>
      </c>
      <c r="D68" s="2867" t="e">
        <f>'POA-2'!F40</f>
        <v>#REF!</v>
      </c>
      <c r="E68" s="1759">
        <f>'POA-2'!H40</f>
        <v>0</v>
      </c>
      <c r="F68" s="2854"/>
      <c r="G68" s="2854"/>
      <c r="H68" s="2854">
        <f>+SEGUIMIENTO!$J$149</f>
        <v>0</v>
      </c>
      <c r="I68" s="2854"/>
      <c r="J68" s="2854"/>
      <c r="K68" s="2854">
        <f>+SEGUIMIENTO!$AC$149</f>
        <v>0</v>
      </c>
      <c r="L68" s="2854"/>
      <c r="M68" s="2854"/>
      <c r="N68" s="2854"/>
      <c r="O68" s="2854"/>
      <c r="P68" s="2854"/>
      <c r="Q68" s="2854"/>
      <c r="R68" s="2855">
        <f>SUM(F68:Q71)</f>
        <v>0</v>
      </c>
      <c r="S68" s="2850" t="e">
        <f>R68/D68</f>
        <v>#REF!</v>
      </c>
    </row>
    <row r="69" spans="1:36" hidden="1" x14ac:dyDescent="0.2">
      <c r="B69" s="2862"/>
      <c r="C69" s="2865"/>
      <c r="D69" s="2865"/>
      <c r="E69" s="2414"/>
      <c r="F69" s="2854"/>
      <c r="G69" s="2854"/>
      <c r="H69" s="2854"/>
      <c r="I69" s="2854"/>
      <c r="J69" s="2854"/>
      <c r="K69" s="2854"/>
      <c r="L69" s="2854"/>
      <c r="M69" s="2854"/>
      <c r="N69" s="2854"/>
      <c r="O69" s="2854"/>
      <c r="P69" s="2854"/>
      <c r="Q69" s="2854"/>
      <c r="R69" s="2855"/>
      <c r="S69" s="2850"/>
    </row>
    <row r="70" spans="1:36" hidden="1" x14ac:dyDescent="0.2">
      <c r="B70" s="2862"/>
      <c r="C70" s="2865"/>
      <c r="D70" s="2865"/>
      <c r="E70" s="2414"/>
      <c r="F70" s="2854"/>
      <c r="G70" s="2854"/>
      <c r="H70" s="2854"/>
      <c r="I70" s="2854"/>
      <c r="J70" s="2854"/>
      <c r="K70" s="2854"/>
      <c r="L70" s="2854"/>
      <c r="M70" s="2854"/>
      <c r="N70" s="2854"/>
      <c r="O70" s="2854"/>
      <c r="P70" s="2854"/>
      <c r="Q70" s="2854"/>
      <c r="R70" s="2855"/>
      <c r="S70" s="2850"/>
    </row>
    <row r="71" spans="1:36" hidden="1" x14ac:dyDescent="0.2">
      <c r="B71" s="2863"/>
      <c r="C71" s="2866"/>
      <c r="D71" s="2866"/>
      <c r="E71" s="2868"/>
      <c r="F71" s="2854"/>
      <c r="G71" s="2854"/>
      <c r="H71" s="2854"/>
      <c r="I71" s="2854"/>
      <c r="J71" s="2854"/>
      <c r="K71" s="2854"/>
      <c r="L71" s="2854"/>
      <c r="M71" s="2854"/>
      <c r="N71" s="2854"/>
      <c r="O71" s="2854"/>
      <c r="P71" s="2854"/>
      <c r="Q71" s="2854"/>
      <c r="R71" s="2855"/>
      <c r="S71" s="2850"/>
    </row>
    <row r="72" spans="1:36" hidden="1" x14ac:dyDescent="0.2">
      <c r="B72" s="2869" t="str">
        <f>PROYECTO!C57</f>
        <v>Conservación de Bosque Natural - Aislamiento</v>
      </c>
      <c r="C72" s="2856" t="str">
        <f>'POA-2'!E45</f>
        <v>Hectáreas conservadas y monitoreadas</v>
      </c>
      <c r="D72" s="2872">
        <f>'POA-2'!F45</f>
        <v>0</v>
      </c>
      <c r="E72" s="1756">
        <f>'POA-2'!H45</f>
        <v>0</v>
      </c>
      <c r="F72" s="1756"/>
      <c r="G72" s="1756"/>
      <c r="H72" s="1756"/>
      <c r="I72" s="1756"/>
      <c r="J72" s="1756"/>
      <c r="K72" s="1756"/>
      <c r="L72" s="1756"/>
      <c r="M72" s="1756"/>
      <c r="N72" s="1756"/>
      <c r="O72" s="1756"/>
      <c r="P72" s="1756"/>
      <c r="Q72" s="1756"/>
      <c r="R72" s="2856">
        <f>SUM(F72:Q74)</f>
        <v>0</v>
      </c>
      <c r="S72" s="2851" t="e">
        <f>R72/D72</f>
        <v>#DIV/0!</v>
      </c>
    </row>
    <row r="73" spans="1:36" hidden="1" x14ac:dyDescent="0.2">
      <c r="B73" s="2870"/>
      <c r="C73" s="2856"/>
      <c r="D73" s="2856"/>
      <c r="E73" s="1756"/>
      <c r="F73" s="1756"/>
      <c r="G73" s="1756"/>
      <c r="H73" s="1756"/>
      <c r="I73" s="1756"/>
      <c r="J73" s="1756"/>
      <c r="K73" s="1756"/>
      <c r="L73" s="1756"/>
      <c r="M73" s="1756"/>
      <c r="N73" s="1756"/>
      <c r="O73" s="1756"/>
      <c r="P73" s="1756"/>
      <c r="Q73" s="1756"/>
      <c r="R73" s="2856"/>
      <c r="S73" s="2851"/>
    </row>
    <row r="74" spans="1:36" ht="13.5" hidden="1" thickBot="1" x14ac:dyDescent="0.25">
      <c r="B74" s="2871"/>
      <c r="C74" s="2857"/>
      <c r="D74" s="2857"/>
      <c r="E74" s="2853"/>
      <c r="F74" s="2853"/>
      <c r="G74" s="2853"/>
      <c r="H74" s="2853"/>
      <c r="I74" s="2853"/>
      <c r="J74" s="2853"/>
      <c r="K74" s="2853"/>
      <c r="L74" s="2853"/>
      <c r="M74" s="2853"/>
      <c r="N74" s="2853"/>
      <c r="O74" s="2853"/>
      <c r="P74" s="2853"/>
      <c r="Q74" s="2853"/>
      <c r="R74" s="2857"/>
      <c r="S74" s="2852"/>
    </row>
    <row r="75" spans="1:36" s="402" customFormat="1" x14ac:dyDescent="0.2">
      <c r="B75" s="482"/>
      <c r="C75" s="483"/>
      <c r="D75" s="483"/>
      <c r="E75" s="483"/>
      <c r="F75" s="483"/>
      <c r="G75" s="483"/>
      <c r="H75" s="483"/>
      <c r="I75" s="483"/>
      <c r="J75" s="483"/>
      <c r="K75" s="483"/>
      <c r="L75" s="483"/>
      <c r="M75" s="483"/>
      <c r="N75" s="483"/>
      <c r="O75" s="483"/>
      <c r="P75" s="483"/>
      <c r="Q75" s="483"/>
      <c r="R75" s="483"/>
      <c r="S75" s="490"/>
    </row>
    <row r="76" spans="1:36" s="773" customFormat="1" ht="16.5" x14ac:dyDescent="0.3">
      <c r="A76" s="402"/>
      <c r="B76" s="882" t="s">
        <v>63</v>
      </c>
      <c r="C76" s="679"/>
      <c r="D76" s="679"/>
      <c r="E76" s="679"/>
      <c r="F76" s="679"/>
      <c r="G76" s="679"/>
      <c r="H76" s="679"/>
      <c r="I76" s="679"/>
      <c r="J76" s="679"/>
      <c r="K76" s="679"/>
      <c r="L76" s="679"/>
      <c r="M76" s="679"/>
      <c r="N76" s="679"/>
      <c r="O76" s="679"/>
      <c r="P76" s="679"/>
      <c r="Q76" s="679"/>
      <c r="R76" s="679"/>
      <c r="S76" s="881"/>
      <c r="T76" s="402"/>
      <c r="U76" s="402"/>
      <c r="V76" s="402"/>
      <c r="W76" s="402"/>
      <c r="X76" s="402"/>
      <c r="Y76" s="402"/>
      <c r="Z76" s="402"/>
      <c r="AA76" s="402"/>
      <c r="AB76" s="402"/>
      <c r="AC76" s="402"/>
      <c r="AD76" s="402"/>
      <c r="AE76" s="402"/>
      <c r="AF76" s="402"/>
      <c r="AG76" s="402"/>
      <c r="AH76" s="402"/>
      <c r="AI76" s="402"/>
      <c r="AJ76" s="402"/>
    </row>
    <row r="77" spans="1:36" s="402" customFormat="1" ht="13.5" thickBot="1" x14ac:dyDescent="0.25">
      <c r="B77" s="482"/>
      <c r="C77" s="483"/>
      <c r="D77" s="483"/>
      <c r="E77" s="483"/>
      <c r="F77" s="483"/>
      <c r="G77" s="483"/>
      <c r="H77" s="483"/>
      <c r="I77" s="483"/>
      <c r="J77" s="483"/>
      <c r="K77" s="483"/>
      <c r="L77" s="483"/>
      <c r="M77" s="483"/>
      <c r="N77" s="483"/>
      <c r="O77" s="483"/>
      <c r="P77" s="483"/>
      <c r="Q77" s="483"/>
      <c r="R77" s="483"/>
      <c r="S77" s="490"/>
    </row>
    <row r="78" spans="1:36" s="402" customFormat="1" x14ac:dyDescent="0.2">
      <c r="B78" s="2832"/>
      <c r="C78" s="2833"/>
      <c r="D78" s="2833"/>
      <c r="E78" s="2833"/>
      <c r="F78" s="2833"/>
      <c r="G78" s="2833"/>
      <c r="H78" s="2833"/>
      <c r="I78" s="2833"/>
      <c r="J78" s="2833"/>
      <c r="K78" s="2833"/>
      <c r="L78" s="2833"/>
      <c r="M78" s="2833"/>
      <c r="N78" s="2833"/>
      <c r="O78" s="2833"/>
      <c r="P78" s="2833"/>
      <c r="Q78" s="2833"/>
      <c r="R78" s="2833"/>
      <c r="S78" s="2834"/>
    </row>
    <row r="79" spans="1:36" s="402" customFormat="1" x14ac:dyDescent="0.2">
      <c r="B79" s="2835"/>
      <c r="C79" s="2836"/>
      <c r="D79" s="2836"/>
      <c r="E79" s="2836"/>
      <c r="F79" s="2836"/>
      <c r="G79" s="2836"/>
      <c r="H79" s="2836"/>
      <c r="I79" s="2836"/>
      <c r="J79" s="2836"/>
      <c r="K79" s="2836"/>
      <c r="L79" s="2836"/>
      <c r="M79" s="2836"/>
      <c r="N79" s="2836"/>
      <c r="O79" s="2836"/>
      <c r="P79" s="2836"/>
      <c r="Q79" s="2836"/>
      <c r="R79" s="2836"/>
      <c r="S79" s="2837"/>
    </row>
    <row r="80" spans="1:36" s="402" customFormat="1" x14ac:dyDescent="0.2">
      <c r="B80" s="2835"/>
      <c r="C80" s="2836"/>
      <c r="D80" s="2836"/>
      <c r="E80" s="2836"/>
      <c r="F80" s="2836"/>
      <c r="G80" s="2836"/>
      <c r="H80" s="2836"/>
      <c r="I80" s="2836"/>
      <c r="J80" s="2836"/>
      <c r="K80" s="2836"/>
      <c r="L80" s="2836"/>
      <c r="M80" s="2836"/>
      <c r="N80" s="2836"/>
      <c r="O80" s="2836"/>
      <c r="P80" s="2836"/>
      <c r="Q80" s="2836"/>
      <c r="R80" s="2836"/>
      <c r="S80" s="2837"/>
    </row>
    <row r="81" spans="2:19" s="402" customFormat="1" x14ac:dyDescent="0.2">
      <c r="B81" s="2835"/>
      <c r="C81" s="2836"/>
      <c r="D81" s="2836"/>
      <c r="E81" s="2836"/>
      <c r="F81" s="2836"/>
      <c r="G81" s="2836"/>
      <c r="H81" s="2836"/>
      <c r="I81" s="2836"/>
      <c r="J81" s="2836"/>
      <c r="K81" s="2836"/>
      <c r="L81" s="2836"/>
      <c r="M81" s="2836"/>
      <c r="N81" s="2836"/>
      <c r="O81" s="2836"/>
      <c r="P81" s="2836"/>
      <c r="Q81" s="2836"/>
      <c r="R81" s="2836"/>
      <c r="S81" s="2837"/>
    </row>
    <row r="82" spans="2:19" s="402" customFormat="1" x14ac:dyDescent="0.2">
      <c r="B82" s="2835"/>
      <c r="C82" s="2836"/>
      <c r="D82" s="2836"/>
      <c r="E82" s="2836"/>
      <c r="F82" s="2836"/>
      <c r="G82" s="2836"/>
      <c r="H82" s="2836"/>
      <c r="I82" s="2836"/>
      <c r="J82" s="2836"/>
      <c r="K82" s="2836"/>
      <c r="L82" s="2836"/>
      <c r="M82" s="2836"/>
      <c r="N82" s="2836"/>
      <c r="O82" s="2836"/>
      <c r="P82" s="2836"/>
      <c r="Q82" s="2836"/>
      <c r="R82" s="2836"/>
      <c r="S82" s="2837"/>
    </row>
    <row r="83" spans="2:19" s="402" customFormat="1" x14ac:dyDescent="0.2">
      <c r="B83" s="2835"/>
      <c r="C83" s="2836"/>
      <c r="D83" s="2836"/>
      <c r="E83" s="2836"/>
      <c r="F83" s="2836"/>
      <c r="G83" s="2836"/>
      <c r="H83" s="2836"/>
      <c r="I83" s="2836"/>
      <c r="J83" s="2836"/>
      <c r="K83" s="2836"/>
      <c r="L83" s="2836"/>
      <c r="M83" s="2836"/>
      <c r="N83" s="2836"/>
      <c r="O83" s="2836"/>
      <c r="P83" s="2836"/>
      <c r="Q83" s="2836"/>
      <c r="R83" s="2836"/>
      <c r="S83" s="2837"/>
    </row>
    <row r="84" spans="2:19" s="402" customFormat="1" ht="13.5" thickBot="1" x14ac:dyDescent="0.25">
      <c r="B84" s="2838"/>
      <c r="C84" s="2839"/>
      <c r="D84" s="2839"/>
      <c r="E84" s="2839"/>
      <c r="F84" s="2839"/>
      <c r="G84" s="2839"/>
      <c r="H84" s="2839"/>
      <c r="I84" s="2839"/>
      <c r="J84" s="2839"/>
      <c r="K84" s="2839"/>
      <c r="L84" s="2839"/>
      <c r="M84" s="2839"/>
      <c r="N84" s="2839"/>
      <c r="O84" s="2839"/>
      <c r="P84" s="2839"/>
      <c r="Q84" s="2839"/>
      <c r="R84" s="2839"/>
      <c r="S84" s="2840"/>
    </row>
    <row r="85" spans="2:19" s="402" customFormat="1" x14ac:dyDescent="0.2"/>
    <row r="86" spans="2:19" s="402" customFormat="1" x14ac:dyDescent="0.2"/>
    <row r="87" spans="2:19" s="402" customFormat="1" x14ac:dyDescent="0.2"/>
    <row r="88" spans="2:19" s="402" customFormat="1" x14ac:dyDescent="0.2"/>
    <row r="89" spans="2:19" s="402" customFormat="1" x14ac:dyDescent="0.2"/>
    <row r="90" spans="2:19" s="402" customFormat="1" x14ac:dyDescent="0.2"/>
    <row r="91" spans="2:19" s="402" customFormat="1" x14ac:dyDescent="0.2"/>
    <row r="92" spans="2:19" s="402" customFormat="1" x14ac:dyDescent="0.2"/>
    <row r="93" spans="2:19" s="402" customFormat="1" x14ac:dyDescent="0.2"/>
    <row r="94" spans="2:19" s="402" customFormat="1" x14ac:dyDescent="0.2"/>
    <row r="95" spans="2:19" s="402" customFormat="1" x14ac:dyDescent="0.2"/>
    <row r="96" spans="2:19"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sheetData>
  <sheetProtection algorithmName="SHA-512" hashValue="4OUN7QIpw9Pczqadw3REy38obDDAn5ke+PcDD6dbi19xQU7E2CbIN4uppj8YC/PrW43YdEW4ykVgygvLeYoEDA==" saltValue="gaezKRZ5OSm4bt3VgiJUsg==" spinCount="100000" sheet="1" objects="1" scenarios="1"/>
  <mergeCells count="194">
    <mergeCell ref="B2:B4"/>
    <mergeCell ref="C2:Q3"/>
    <mergeCell ref="C4:Q4"/>
    <mergeCell ref="R2:S4"/>
    <mergeCell ref="C5:Q5"/>
    <mergeCell ref="R5:S5"/>
    <mergeCell ref="D18:E18"/>
    <mergeCell ref="F18:H18"/>
    <mergeCell ref="I18:K18"/>
    <mergeCell ref="L18:N18"/>
    <mergeCell ref="C7:S7"/>
    <mergeCell ref="C9:S9"/>
    <mergeCell ref="C11:E11"/>
    <mergeCell ref="G11:H11"/>
    <mergeCell ref="I11:K11"/>
    <mergeCell ref="P11:S11"/>
    <mergeCell ref="C13:D13"/>
    <mergeCell ref="F13:H13"/>
    <mergeCell ref="I13:K13"/>
    <mergeCell ref="M13:O13"/>
    <mergeCell ref="D19:E19"/>
    <mergeCell ref="F19:H19"/>
    <mergeCell ref="I19:K19"/>
    <mergeCell ref="L19:N19"/>
    <mergeCell ref="G15:H15"/>
    <mergeCell ref="I15:J15"/>
    <mergeCell ref="D17:E17"/>
    <mergeCell ref="F17:H17"/>
    <mergeCell ref="I17:K17"/>
    <mergeCell ref="L17:N1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B31:S31"/>
    <mergeCell ref="B33:S33"/>
    <mergeCell ref="B35:S35"/>
    <mergeCell ref="B37:S37"/>
    <mergeCell ref="B39:S39"/>
    <mergeCell ref="B41:S41"/>
    <mergeCell ref="D24:E24"/>
    <mergeCell ref="F24:H24"/>
    <mergeCell ref="I24:K24"/>
    <mergeCell ref="L24:N24"/>
    <mergeCell ref="B26:B27"/>
    <mergeCell ref="C26:S27"/>
    <mergeCell ref="B43:S43"/>
    <mergeCell ref="B45:S45"/>
    <mergeCell ref="B46:B48"/>
    <mergeCell ref="C46:C48"/>
    <mergeCell ref="D46:D48"/>
    <mergeCell ref="E46:E48"/>
    <mergeCell ref="F46:S46"/>
    <mergeCell ref="R47:R48"/>
    <mergeCell ref="S47:S48"/>
    <mergeCell ref="Q49:Q52"/>
    <mergeCell ref="R49:R52"/>
    <mergeCell ref="S49:S52"/>
    <mergeCell ref="H49:H52"/>
    <mergeCell ref="I49:I52"/>
    <mergeCell ref="J49:J52"/>
    <mergeCell ref="K49:K52"/>
    <mergeCell ref="L49:L52"/>
    <mergeCell ref="M49:M52"/>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P53:P56"/>
    <mergeCell ref="Q53:Q56"/>
    <mergeCell ref="R53:R56"/>
    <mergeCell ref="S53:S56"/>
    <mergeCell ref="H53:H56"/>
    <mergeCell ref="I53:I56"/>
    <mergeCell ref="J53:J56"/>
    <mergeCell ref="K53:K56"/>
    <mergeCell ref="L53:L56"/>
    <mergeCell ref="M53:M56"/>
    <mergeCell ref="Q57:Q60"/>
    <mergeCell ref="R57:R60"/>
    <mergeCell ref="S57:S60"/>
    <mergeCell ref="H57:H60"/>
    <mergeCell ref="I57:I60"/>
    <mergeCell ref="J57:J60"/>
    <mergeCell ref="K57:K60"/>
    <mergeCell ref="L57:L60"/>
    <mergeCell ref="M57:M60"/>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Q61:Q64"/>
    <mergeCell ref="R61:R64"/>
    <mergeCell ref="S61:S64"/>
    <mergeCell ref="H61:H64"/>
    <mergeCell ref="I61:I64"/>
    <mergeCell ref="J61:J64"/>
    <mergeCell ref="K61:K64"/>
    <mergeCell ref="L61:L64"/>
    <mergeCell ref="M61:M64"/>
    <mergeCell ref="Q65:Q67"/>
    <mergeCell ref="R65:R67"/>
    <mergeCell ref="S65:S67"/>
    <mergeCell ref="H65:H67"/>
    <mergeCell ref="I65:I67"/>
    <mergeCell ref="J65:J67"/>
    <mergeCell ref="K65:K67"/>
    <mergeCell ref="L65:L67"/>
    <mergeCell ref="M65:M67"/>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8:Q71"/>
    <mergeCell ref="R68:R71"/>
    <mergeCell ref="S68:S71"/>
    <mergeCell ref="H68:H71"/>
    <mergeCell ref="I68:I71"/>
    <mergeCell ref="J68:J71"/>
    <mergeCell ref="K68:K71"/>
    <mergeCell ref="L68:L71"/>
    <mergeCell ref="M68:M71"/>
    <mergeCell ref="B78:S84"/>
    <mergeCell ref="N72:N74"/>
    <mergeCell ref="O72:O74"/>
    <mergeCell ref="P72:P74"/>
    <mergeCell ref="Q72:Q74"/>
    <mergeCell ref="R72:R74"/>
    <mergeCell ref="S72:S74"/>
    <mergeCell ref="H72:H74"/>
    <mergeCell ref="I72:I74"/>
    <mergeCell ref="J72:J74"/>
    <mergeCell ref="K72:K74"/>
    <mergeCell ref="L72:L74"/>
    <mergeCell ref="M72:M74"/>
    <mergeCell ref="B72:B74"/>
    <mergeCell ref="C72:C74"/>
    <mergeCell ref="D72:D74"/>
    <mergeCell ref="E72:E74"/>
    <mergeCell ref="F72:F74"/>
    <mergeCell ref="G72:G74"/>
  </mergeCells>
  <conditionalFormatting sqref="C18:D24 F18:F24 I18:I24 L18:N24 E19:E22 G19:H22 J19:K22">
    <cfRule type="cellIs" dxfId="17" priority="1" operator="equal">
      <formula>0</formula>
    </cfRule>
  </conditionalFormatting>
  <conditionalFormatting sqref="F48:Q48">
    <cfRule type="cellIs" dxfId="16" priority="2" stopIfTrue="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tabColor rgb="FF00B050"/>
    <pageSetUpPr fitToPage="1"/>
  </sheetPr>
  <dimension ref="A1:AJ176"/>
  <sheetViews>
    <sheetView showGridLines="0" topLeftCell="C1" zoomScaleNormal="100" workbookViewId="0">
      <selection activeCell="R5" sqref="R5:S5"/>
    </sheetView>
  </sheetViews>
  <sheetFormatPr baseColWidth="10" defaultRowHeight="12.75" x14ac:dyDescent="0.2"/>
  <cols>
    <col min="1" max="1" width="2.5703125" style="402" customWidth="1"/>
    <col min="2" max="2" width="29.7109375" customWidth="1"/>
    <col min="3" max="3" width="29" customWidth="1"/>
    <col min="4" max="4" width="38.7109375" customWidth="1"/>
    <col min="6" max="17" width="12.7109375" customWidth="1"/>
    <col min="20" max="34" width="11.42578125" style="402"/>
  </cols>
  <sheetData>
    <row r="1" spans="1:36" s="402" customFormat="1" ht="13.5" thickBot="1" x14ac:dyDescent="0.25"/>
    <row r="2" spans="1:36" ht="21.75" customHeight="1" x14ac:dyDescent="0.2">
      <c r="B2" s="2611" t="s">
        <v>1532</v>
      </c>
      <c r="C2" s="2824" t="s">
        <v>1541</v>
      </c>
      <c r="D2" s="2825"/>
      <c r="E2" s="2825"/>
      <c r="F2" s="2825"/>
      <c r="G2" s="2825"/>
      <c r="H2" s="2825"/>
      <c r="I2" s="2825"/>
      <c r="J2" s="2825"/>
      <c r="K2" s="2825"/>
      <c r="L2" s="2825"/>
      <c r="M2" s="2825"/>
      <c r="N2" s="2825"/>
      <c r="O2" s="2825"/>
      <c r="P2" s="2825"/>
      <c r="Q2" s="2826"/>
      <c r="R2" s="2500"/>
      <c r="S2" s="2501"/>
      <c r="AI2" s="402"/>
      <c r="AJ2" s="402"/>
    </row>
    <row r="3" spans="1:36" ht="10.5" customHeight="1" x14ac:dyDescent="0.2">
      <c r="B3" s="2609"/>
      <c r="C3" s="2827"/>
      <c r="D3" s="2828"/>
      <c r="E3" s="2828"/>
      <c r="F3" s="2828"/>
      <c r="G3" s="2828"/>
      <c r="H3" s="2828"/>
      <c r="I3" s="2828"/>
      <c r="J3" s="2828"/>
      <c r="K3" s="2828"/>
      <c r="L3" s="2828"/>
      <c r="M3" s="2828"/>
      <c r="N3" s="2828"/>
      <c r="O3" s="2828"/>
      <c r="P3" s="2828"/>
      <c r="Q3" s="2829"/>
      <c r="R3" s="2502"/>
      <c r="S3" s="2503"/>
      <c r="AI3" s="402"/>
      <c r="AJ3" s="402"/>
    </row>
    <row r="4" spans="1:36" ht="17.25" customHeight="1" x14ac:dyDescent="0.2">
      <c r="B4" s="2609"/>
      <c r="C4" s="3065" t="s">
        <v>1530</v>
      </c>
      <c r="D4" s="3066"/>
      <c r="E4" s="3066"/>
      <c r="F4" s="3066"/>
      <c r="G4" s="3066"/>
      <c r="H4" s="3066"/>
      <c r="I4" s="3066"/>
      <c r="J4" s="3066"/>
      <c r="K4" s="3066"/>
      <c r="L4" s="3066"/>
      <c r="M4" s="3066"/>
      <c r="N4" s="3066"/>
      <c r="O4" s="3066"/>
      <c r="P4" s="3066"/>
      <c r="Q4" s="3067"/>
      <c r="R4" s="2502"/>
      <c r="S4" s="2503"/>
      <c r="AI4" s="402"/>
      <c r="AJ4" s="402"/>
    </row>
    <row r="5" spans="1:36" ht="17.25" customHeight="1" x14ac:dyDescent="0.2">
      <c r="B5" s="1590" t="s">
        <v>1529</v>
      </c>
      <c r="C5" s="2505" t="s">
        <v>1545</v>
      </c>
      <c r="D5" s="2894"/>
      <c r="E5" s="2894"/>
      <c r="F5" s="2894"/>
      <c r="G5" s="2894"/>
      <c r="H5" s="2894"/>
      <c r="I5" s="2894"/>
      <c r="J5" s="2894"/>
      <c r="K5" s="2894"/>
      <c r="L5" s="2894"/>
      <c r="M5" s="2894"/>
      <c r="N5" s="2894"/>
      <c r="O5" s="2894"/>
      <c r="P5" s="2894"/>
      <c r="Q5" s="2895"/>
      <c r="R5" s="1756" t="s">
        <v>1548</v>
      </c>
      <c r="S5" s="1757"/>
      <c r="AI5" s="402"/>
      <c r="AJ5" s="402"/>
    </row>
    <row r="6" spans="1:36" ht="12.75" customHeight="1" x14ac:dyDescent="0.2">
      <c r="B6" s="1022"/>
      <c r="C6" s="1020"/>
      <c r="D6" s="1020"/>
      <c r="E6" s="1020"/>
      <c r="F6" s="1020"/>
      <c r="G6" s="1020"/>
      <c r="H6" s="1020"/>
      <c r="I6" s="1020"/>
      <c r="J6" s="1020"/>
      <c r="K6" s="1020"/>
      <c r="L6" s="1020"/>
      <c r="M6" s="1020"/>
      <c r="N6" s="1020"/>
      <c r="O6" s="1020"/>
      <c r="P6" s="1020"/>
      <c r="Q6" s="1020"/>
      <c r="R6" s="1021"/>
      <c r="S6" s="1016"/>
    </row>
    <row r="7" spans="1:36" ht="17.25" customHeight="1" x14ac:dyDescent="0.2">
      <c r="B7" s="406" t="s">
        <v>294</v>
      </c>
      <c r="C7" s="2388">
        <f>+PROYECTO!C7</f>
        <v>0</v>
      </c>
      <c r="D7" s="2388"/>
      <c r="E7" s="2388"/>
      <c r="F7" s="2388"/>
      <c r="G7" s="2388"/>
      <c r="H7" s="2388"/>
      <c r="I7" s="2388"/>
      <c r="J7" s="2388"/>
      <c r="K7" s="2388"/>
      <c r="L7" s="2388"/>
      <c r="M7" s="2388"/>
      <c r="N7" s="2388"/>
      <c r="O7" s="2388"/>
      <c r="P7" s="2388"/>
      <c r="Q7" s="2388"/>
      <c r="R7" s="2388"/>
      <c r="S7" s="2389"/>
    </row>
    <row r="8" spans="1:36" x14ac:dyDescent="0.2">
      <c r="B8" s="406"/>
      <c r="S8" s="409"/>
    </row>
    <row r="9" spans="1:36" ht="24.75" customHeight="1" x14ac:dyDescent="0.2">
      <c r="B9" s="406" t="s">
        <v>1188</v>
      </c>
      <c r="C9" s="2390">
        <f>+PROYECTO!B17</f>
        <v>0</v>
      </c>
      <c r="D9" s="2390"/>
      <c r="E9" s="2390"/>
      <c r="F9" s="2390"/>
      <c r="G9" s="2390"/>
      <c r="H9" s="2390"/>
      <c r="I9" s="2390"/>
      <c r="J9" s="2390"/>
      <c r="K9" s="2390"/>
      <c r="L9" s="2390"/>
      <c r="M9" s="2390"/>
      <c r="N9" s="2390"/>
      <c r="O9" s="2390"/>
      <c r="P9" s="2390"/>
      <c r="Q9" s="2390"/>
      <c r="R9" s="2390"/>
      <c r="S9" s="2391"/>
    </row>
    <row r="10" spans="1:36" x14ac:dyDescent="0.2">
      <c r="B10" s="406"/>
      <c r="C10" s="2461"/>
      <c r="D10" s="2461"/>
      <c r="E10" s="2461"/>
      <c r="F10" s="2461"/>
      <c r="G10" s="2461"/>
      <c r="H10" s="2461"/>
      <c r="I10" s="2461"/>
      <c r="J10" s="2461"/>
      <c r="K10" s="2461"/>
      <c r="L10" s="2461"/>
      <c r="M10" s="2461"/>
      <c r="N10" s="2461"/>
      <c r="O10" s="2461"/>
      <c r="P10" s="2461"/>
      <c r="Q10" s="2461"/>
      <c r="R10" s="2461"/>
      <c r="S10" s="2462"/>
    </row>
    <row r="11" spans="1:36" s="1" customFormat="1" ht="17.25" customHeight="1" x14ac:dyDescent="0.2">
      <c r="A11" s="335"/>
      <c r="B11" s="1023" t="s">
        <v>415</v>
      </c>
      <c r="C11" s="1395">
        <f>'EJEC-1I'!I11</f>
        <v>41090</v>
      </c>
      <c r="D11" s="1117"/>
      <c r="E11" s="2906" t="s">
        <v>1208</v>
      </c>
      <c r="F11" s="2907"/>
      <c r="G11" s="1426" t="str">
        <f>'EJEC-1I'!P11</f>
        <v>De avance</v>
      </c>
      <c r="H11" s="1427"/>
      <c r="J11" s="1118"/>
      <c r="K11" s="1118"/>
      <c r="M11" s="1117"/>
      <c r="N11" s="1119"/>
      <c r="O11" s="1118"/>
      <c r="S11" s="859"/>
      <c r="T11" s="335"/>
      <c r="U11" s="335"/>
      <c r="V11" s="335"/>
      <c r="W11" s="335"/>
      <c r="X11" s="335"/>
      <c r="Y11" s="335"/>
      <c r="Z11" s="335"/>
      <c r="AA11" s="335"/>
      <c r="AB11" s="335"/>
      <c r="AC11" s="335"/>
      <c r="AD11" s="335"/>
      <c r="AE11" s="335"/>
      <c r="AF11" s="335"/>
      <c r="AG11" s="335"/>
      <c r="AH11" s="335"/>
    </row>
    <row r="12" spans="1:36" x14ac:dyDescent="0.2">
      <c r="B12" s="403"/>
      <c r="J12" s="483"/>
      <c r="K12" s="483"/>
      <c r="S12" s="409"/>
    </row>
    <row r="13" spans="1:36" ht="12.75" customHeight="1" x14ac:dyDescent="0.2">
      <c r="B13" s="1015" t="s">
        <v>1319</v>
      </c>
      <c r="C13" s="1396">
        <f>'EJEC-1I'!C15</f>
        <v>0</v>
      </c>
      <c r="D13" s="1024"/>
      <c r="E13" s="2606" t="s">
        <v>1320</v>
      </c>
      <c r="F13" s="2606"/>
      <c r="G13" s="2905">
        <f>'EJEC-1I'!I15</f>
        <v>0</v>
      </c>
      <c r="H13" s="2905"/>
      <c r="J13" s="483"/>
      <c r="K13" s="1024"/>
      <c r="S13" s="409"/>
    </row>
    <row r="14" spans="1:36" ht="13.5" thickBot="1" x14ac:dyDescent="0.25">
      <c r="B14" s="403"/>
      <c r="S14" s="409"/>
    </row>
    <row r="15" spans="1:36" ht="21.75" customHeight="1" thickBot="1" x14ac:dyDescent="0.25">
      <c r="B15" s="2931" t="s">
        <v>409</v>
      </c>
      <c r="C15" s="2932"/>
      <c r="D15" s="2932"/>
      <c r="E15" s="2932"/>
      <c r="F15" s="2932"/>
      <c r="G15" s="2932"/>
      <c r="H15" s="2932"/>
      <c r="I15" s="2932"/>
      <c r="J15" s="2932"/>
      <c r="K15" s="2932"/>
      <c r="L15" s="2932"/>
      <c r="M15" s="2932"/>
      <c r="N15" s="2932"/>
      <c r="O15" s="2932"/>
      <c r="P15" s="2932"/>
      <c r="Q15" s="2932"/>
      <c r="R15" s="2932"/>
      <c r="S15" s="2933"/>
    </row>
    <row r="16" spans="1:36" s="1" customFormat="1" ht="19.5" customHeight="1" x14ac:dyDescent="0.2">
      <c r="A16" s="335"/>
      <c r="B16" s="2919" t="s">
        <v>296</v>
      </c>
      <c r="C16" s="2452" t="s">
        <v>402</v>
      </c>
      <c r="D16" s="2921" t="s">
        <v>403</v>
      </c>
      <c r="E16" s="2452" t="s">
        <v>399</v>
      </c>
      <c r="F16" s="2858" t="s">
        <v>407</v>
      </c>
      <c r="G16" s="2858"/>
      <c r="H16" s="2858"/>
      <c r="I16" s="2858"/>
      <c r="J16" s="2858"/>
      <c r="K16" s="2858"/>
      <c r="L16" s="2858"/>
      <c r="M16" s="2858"/>
      <c r="N16" s="2858"/>
      <c r="O16" s="2858"/>
      <c r="P16" s="2858"/>
      <c r="Q16" s="2858"/>
      <c r="R16" s="2858"/>
      <c r="S16" s="2859"/>
      <c r="T16" s="335"/>
      <c r="U16" s="335"/>
      <c r="V16" s="335"/>
      <c r="W16" s="335"/>
      <c r="X16" s="335"/>
      <c r="Y16" s="335"/>
      <c r="Z16" s="335"/>
      <c r="AA16" s="335"/>
      <c r="AB16" s="335"/>
      <c r="AC16" s="335"/>
      <c r="AD16" s="335"/>
      <c r="AE16" s="335"/>
      <c r="AF16" s="335"/>
      <c r="AG16" s="335"/>
      <c r="AH16" s="335"/>
    </row>
    <row r="17" spans="2:19" ht="26.25" customHeight="1" thickBot="1" x14ac:dyDescent="0.25">
      <c r="B17" s="2920"/>
      <c r="C17" s="2429"/>
      <c r="D17" s="2922"/>
      <c r="E17" s="2429"/>
      <c r="F17" s="1397" t="str">
        <f>'EJEC-1I'!F48</f>
        <v>0-18</v>
      </c>
      <c r="G17" s="1397" t="str">
        <f>'EJEC-1I'!G48</f>
        <v>0-18</v>
      </c>
      <c r="H17" s="1397" t="str">
        <f>'EJEC-1I'!H48</f>
        <v>0-18</v>
      </c>
      <c r="I17" s="1397" t="str">
        <f>'EJEC-1I'!I48</f>
        <v>0-18</v>
      </c>
      <c r="J17" s="1397" t="str">
        <f>'EJEC-1I'!J48</f>
        <v>0-18</v>
      </c>
      <c r="K17" s="1397" t="str">
        <f>'EJEC-1I'!K48</f>
        <v>0-18</v>
      </c>
      <c r="L17" s="1397" t="str">
        <f>'EJEC-1I'!L48</f>
        <v>0-18</v>
      </c>
      <c r="M17" s="1397" t="str">
        <f>'EJEC-1I'!M48</f>
        <v>0-18</v>
      </c>
      <c r="N17" s="1397" t="str">
        <f>'EJEC-1I'!N48</f>
        <v>0-18</v>
      </c>
      <c r="O17" s="1397" t="str">
        <f>'EJEC-1I'!O48</f>
        <v>0-18</v>
      </c>
      <c r="P17" s="1397" t="e">
        <f>'EJEC-1I'!P48</f>
        <v>#VALUE!</v>
      </c>
      <c r="Q17" s="1397" t="e">
        <f>'EJEC-1I'!Q48</f>
        <v>#VALUE!</v>
      </c>
      <c r="R17" s="1398" t="s">
        <v>66</v>
      </c>
      <c r="S17" s="1399" t="s">
        <v>408</v>
      </c>
    </row>
    <row r="18" spans="2:19" ht="25.5" x14ac:dyDescent="0.2">
      <c r="B18" s="2904" t="str">
        <f>PROYECTO!C51</f>
        <v>Plantación de Material Vegetal en sistema tradicional</v>
      </c>
      <c r="C18" s="1400" t="str">
        <f>'POA-1'!I33</f>
        <v>Aprestamiento del proyecto (Gestión)</v>
      </c>
      <c r="D18" s="1401" t="str">
        <f>'POA-2'!L16</f>
        <v>Cumplimiento del Plan de Adquisiciones (contratación del presupuesto en $).</v>
      </c>
      <c r="E18" s="1402">
        <f>'POA-2'!M16</f>
        <v>21013968.036746308</v>
      </c>
      <c r="F18" s="1105"/>
      <c r="G18" s="1105"/>
      <c r="H18" s="1105">
        <f>+$E$18*SEGUIMIENTO!$L$35</f>
        <v>11315213.558248011</v>
      </c>
      <c r="I18" s="1105"/>
      <c r="J18" s="1105"/>
      <c r="K18" s="1105">
        <f>+$E$18*SEGUIMIENTO!$AE$35-H18</f>
        <v>0</v>
      </c>
      <c r="L18" s="1105"/>
      <c r="M18" s="1105"/>
      <c r="N18" s="1105"/>
      <c r="O18" s="1105"/>
      <c r="P18" s="1105"/>
      <c r="Q18" s="1105"/>
      <c r="R18" s="1406">
        <f>SUM(F18:Q18)</f>
        <v>11315213.558248011</v>
      </c>
      <c r="S18" s="1407">
        <f>+R18/E18</f>
        <v>0.53846153846153844</v>
      </c>
    </row>
    <row r="19" spans="2:19" ht="38.25" x14ac:dyDescent="0.2">
      <c r="B19" s="2878"/>
      <c r="C19" s="1313" t="str">
        <f>'POA-1'!I34</f>
        <v>Mantenimiento</v>
      </c>
      <c r="D19" s="1403" t="str">
        <f>'POA-2'!L17</f>
        <v>Hectáreas establecidas de sistemas forestales para la recuperación, conservación y protección de Recursos Naturales Renovables .</v>
      </c>
      <c r="E19" s="1404">
        <f>'POA-2'!M17</f>
        <v>10</v>
      </c>
      <c r="F19" s="1107"/>
      <c r="G19" s="1107"/>
      <c r="H19" s="1107">
        <f>+'EJEC-1I'!$H$49</f>
        <v>0</v>
      </c>
      <c r="I19" s="1107"/>
      <c r="J19" s="1107"/>
      <c r="K19" s="1107">
        <f>+'EJEC-1II'!$K$49</f>
        <v>0</v>
      </c>
      <c r="L19" s="1107"/>
      <c r="M19" s="1107"/>
      <c r="N19" s="1107"/>
      <c r="O19" s="1107"/>
      <c r="P19" s="1107"/>
      <c r="Q19" s="1107"/>
      <c r="R19" s="1408">
        <f t="shared" ref="R19:R40" si="0">SUM(F19:Q19)</f>
        <v>0</v>
      </c>
      <c r="S19" s="1407">
        <f t="shared" ref="S19:S40" si="1">+R19/E19</f>
        <v>0</v>
      </c>
    </row>
    <row r="20" spans="2:19" ht="0.6" customHeight="1" x14ac:dyDescent="0.2">
      <c r="B20" s="2878"/>
      <c r="C20" s="1313" t="str">
        <f>'POA-1'!I35</f>
        <v>Aislamiento</v>
      </c>
      <c r="D20" s="1403" t="str">
        <f>'POA-2'!L18</f>
        <v>Hectáreas aisladas de sistemas forestales para la recuperación, conservación y protección de Recursos Naturales Renovables.</v>
      </c>
      <c r="E20" s="1404">
        <f>'POA-2'!M18</f>
        <v>0</v>
      </c>
      <c r="F20" s="1107"/>
      <c r="G20" s="1107"/>
      <c r="H20" s="1107"/>
      <c r="I20" s="1107"/>
      <c r="J20" s="1107"/>
      <c r="K20" s="1107"/>
      <c r="L20" s="1107"/>
      <c r="M20" s="1107"/>
      <c r="N20" s="1107"/>
      <c r="O20" s="1107"/>
      <c r="P20" s="1107"/>
      <c r="Q20" s="1107"/>
      <c r="R20" s="1408">
        <f t="shared" si="0"/>
        <v>0</v>
      </c>
      <c r="S20" s="1407" t="e">
        <f t="shared" si="1"/>
        <v>#DIV/0!</v>
      </c>
    </row>
    <row r="21" spans="2:19" ht="37.5" customHeight="1" thickBot="1" x14ac:dyDescent="0.25">
      <c r="B21" s="2878"/>
      <c r="C21" s="1405" t="str">
        <f>'POA-1'!I36</f>
        <v>Divulgación, Capacitación y Seguimiento</v>
      </c>
      <c r="D21" s="1314" t="str">
        <f>'POA-2'!L19</f>
        <v>Talleres de divulgación y capacitación de proyectos de recuperación, conservación y protección de Recursos Naturales Renovables.</v>
      </c>
      <c r="E21" s="1317">
        <f>'POA-2'!M19</f>
        <v>0</v>
      </c>
      <c r="F21" s="1109"/>
      <c r="G21" s="1109"/>
      <c r="H21" s="1113">
        <f>+$E$21*SEGUIMIENTO!$K$232</f>
        <v>0</v>
      </c>
      <c r="I21" s="1109"/>
      <c r="J21" s="1109"/>
      <c r="K21" s="1113">
        <f>+$E$21*SEGUIMIENTO!$AD$232</f>
        <v>0</v>
      </c>
      <c r="L21" s="1109"/>
      <c r="M21" s="1109"/>
      <c r="N21" s="1109"/>
      <c r="O21" s="1109"/>
      <c r="P21" s="1109"/>
      <c r="Q21" s="1109"/>
      <c r="R21" s="1409">
        <f t="shared" si="0"/>
        <v>0</v>
      </c>
      <c r="S21" s="1410" t="e">
        <f t="shared" si="1"/>
        <v>#DIV/0!</v>
      </c>
    </row>
    <row r="22" spans="2:19" ht="25.5" hidden="1" x14ac:dyDescent="0.2">
      <c r="B22" s="2926" t="str">
        <f>PROYECTO!C52</f>
        <v>Plantación de Material Vegetal al azar o por núcleos</v>
      </c>
      <c r="C22" s="516" t="str">
        <f>'POA-1'!I37</f>
        <v>Aprestamiento del proyecto (Gestión)</v>
      </c>
      <c r="D22" s="1018" t="str">
        <f>'POA-2'!L21</f>
        <v>Cumplimiento del Plan de Adquisiciones (contratación del presupuesto en $).</v>
      </c>
      <c r="E22" s="971">
        <f>'POA-2'!M21</f>
        <v>0</v>
      </c>
      <c r="F22" s="1111"/>
      <c r="G22" s="1111"/>
      <c r="H22" s="1105">
        <f>+$E$22*SEGUIMIENTO!$L$35</f>
        <v>0</v>
      </c>
      <c r="I22" s="1111"/>
      <c r="J22" s="1111"/>
      <c r="K22" s="1105">
        <f>+$E$22*SEGUIMIENTO!$AE$35-H22</f>
        <v>0</v>
      </c>
      <c r="L22" s="1111"/>
      <c r="M22" s="1111"/>
      <c r="N22" s="1111"/>
      <c r="O22" s="1111"/>
      <c r="P22" s="1111"/>
      <c r="Q22" s="1111"/>
      <c r="R22" s="1112">
        <f t="shared" si="0"/>
        <v>0</v>
      </c>
      <c r="S22" s="1115" t="e">
        <f t="shared" si="1"/>
        <v>#DIV/0!</v>
      </c>
    </row>
    <row r="23" spans="2:19" ht="38.25" hidden="1" x14ac:dyDescent="0.2">
      <c r="B23" s="2934"/>
      <c r="C23" s="505" t="str">
        <f>'POA-1'!I38</f>
        <v>Mantenimiento</v>
      </c>
      <c r="D23" s="1017" t="str">
        <f>'POA-2'!L22</f>
        <v>Hectáreas establecidas de sistemas forestales para la recuperación, conservación y protección de Recursos Naturales Renovables .</v>
      </c>
      <c r="E23" s="972">
        <f>'POA-2'!M22</f>
        <v>0</v>
      </c>
      <c r="F23" s="1107"/>
      <c r="G23" s="1107"/>
      <c r="H23" s="1107">
        <f>+'EJEC-1I'!$H$53</f>
        <v>0</v>
      </c>
      <c r="I23" s="1107"/>
      <c r="J23" s="1107"/>
      <c r="K23" s="1107">
        <f>+'EJEC-1II'!$K$53</f>
        <v>0</v>
      </c>
      <c r="L23" s="1107"/>
      <c r="M23" s="1107"/>
      <c r="N23" s="1107"/>
      <c r="O23" s="1107"/>
      <c r="P23" s="1107"/>
      <c r="Q23" s="1107"/>
      <c r="R23" s="1108">
        <f t="shared" si="0"/>
        <v>0</v>
      </c>
      <c r="S23" s="1115" t="e">
        <f t="shared" si="1"/>
        <v>#DIV/0!</v>
      </c>
    </row>
    <row r="24" spans="2:19" ht="0.6" hidden="1" customHeight="1" x14ac:dyDescent="0.2">
      <c r="B24" s="2934"/>
      <c r="C24" s="505" t="str">
        <f>'POA-1'!I39</f>
        <v>Aislamiento</v>
      </c>
      <c r="D24" s="1017" t="str">
        <f>'POA-2'!L23</f>
        <v>Hectáreas aisladas de sistemas forestales para la recuperación, conservación y protección de Recursos Naturales Renovables.</v>
      </c>
      <c r="E24" s="972">
        <f>'POA-2'!M23</f>
        <v>0</v>
      </c>
      <c r="F24" s="1107"/>
      <c r="G24" s="1107"/>
      <c r="H24" s="1107"/>
      <c r="I24" s="1107"/>
      <c r="J24" s="1107"/>
      <c r="K24" s="1107"/>
      <c r="L24" s="1107"/>
      <c r="M24" s="1107"/>
      <c r="N24" s="1107"/>
      <c r="O24" s="1107"/>
      <c r="P24" s="1107"/>
      <c r="Q24" s="1107"/>
      <c r="R24" s="1108">
        <f t="shared" si="0"/>
        <v>0</v>
      </c>
      <c r="S24" s="1115" t="e">
        <f t="shared" si="1"/>
        <v>#DIV/0!</v>
      </c>
    </row>
    <row r="25" spans="2:19" ht="39" hidden="1" thickBot="1" x14ac:dyDescent="0.25">
      <c r="B25" s="2935"/>
      <c r="C25" s="506" t="str">
        <f>'POA-1'!I40</f>
        <v>Divulgación, Capacitación y Seguimiento</v>
      </c>
      <c r="D25" s="1019" t="str">
        <f>'POA-2'!L24</f>
        <v>Talleres de divulgación y capacitación de proyectos de recuperación, conservación y protección de Recursos Naturales Renovables.</v>
      </c>
      <c r="E25" s="974">
        <f>'POA-2'!M24</f>
        <v>0</v>
      </c>
      <c r="F25" s="1113"/>
      <c r="G25" s="1113"/>
      <c r="H25" s="1113">
        <f>+$E$25*SEGUIMIENTO!$K$232</f>
        <v>0</v>
      </c>
      <c r="I25" s="1113"/>
      <c r="J25" s="1113"/>
      <c r="K25" s="1113">
        <f>+$E$25*SEGUIMIENTO!$AD$232</f>
        <v>0</v>
      </c>
      <c r="L25" s="1113"/>
      <c r="M25" s="1113"/>
      <c r="N25" s="1113"/>
      <c r="O25" s="1113"/>
      <c r="P25" s="1113"/>
      <c r="Q25" s="1113"/>
      <c r="R25" s="1114">
        <f t="shared" si="0"/>
        <v>0</v>
      </c>
      <c r="S25" s="1116" t="e">
        <f t="shared" si="1"/>
        <v>#DIV/0!</v>
      </c>
    </row>
    <row r="26" spans="2:19" ht="25.5" hidden="1" x14ac:dyDescent="0.2">
      <c r="B26" s="2928" t="str">
        <f>PROYECTO!C53</f>
        <v>Reforestación Protectora - Productora con Guadua</v>
      </c>
      <c r="C26" s="512" t="str">
        <f>'POA-1'!I41</f>
        <v>Aprestamiento del proyecto (Gestión)</v>
      </c>
      <c r="D26" s="980" t="str">
        <f>'POA-2'!L26</f>
        <v>Cumplimiento del Plan de Adquisiciones (contratación del presupuesto en $).</v>
      </c>
      <c r="E26" s="1100">
        <f>'POA-2'!M26</f>
        <v>0</v>
      </c>
      <c r="F26" s="1105"/>
      <c r="G26" s="1105"/>
      <c r="H26" s="1105">
        <f>+$E$26*SEGUIMIENTO!$L$35</f>
        <v>0</v>
      </c>
      <c r="I26" s="1105"/>
      <c r="J26" s="1105"/>
      <c r="K26" s="1105">
        <f>+$E$26*SEGUIMIENTO!$AE$35-H26</f>
        <v>0</v>
      </c>
      <c r="L26" s="1105"/>
      <c r="M26" s="1105"/>
      <c r="N26" s="1105"/>
      <c r="O26" s="1105"/>
      <c r="P26" s="1105"/>
      <c r="Q26" s="1105"/>
      <c r="R26" s="1106">
        <f t="shared" si="0"/>
        <v>0</v>
      </c>
      <c r="S26" s="1115" t="e">
        <f t="shared" si="1"/>
        <v>#DIV/0!</v>
      </c>
    </row>
    <row r="27" spans="2:19" ht="38.25" hidden="1" x14ac:dyDescent="0.2">
      <c r="B27" s="2862"/>
      <c r="C27" s="505" t="str">
        <f>'POA-1'!I42</f>
        <v>Mantenimiento</v>
      </c>
      <c r="D27" s="1017" t="str">
        <f>'POA-2'!L27</f>
        <v>Hectáreas establecidas de sistemas forestales para la recuperación, conservación y protección de Recursos Naturales Renovables .</v>
      </c>
      <c r="E27" s="972">
        <f>'POA-2'!M27</f>
        <v>0</v>
      </c>
      <c r="F27" s="1107"/>
      <c r="G27" s="1107"/>
      <c r="H27" s="1107">
        <f>+'EJEC-1I'!$H$57</f>
        <v>0</v>
      </c>
      <c r="I27" s="1107"/>
      <c r="J27" s="1107"/>
      <c r="K27" s="1107">
        <f>+'EJEC-1II'!$K$57</f>
        <v>0</v>
      </c>
      <c r="L27" s="1107"/>
      <c r="M27" s="1107"/>
      <c r="N27" s="1107"/>
      <c r="O27" s="1107"/>
      <c r="P27" s="1107"/>
      <c r="Q27" s="1107"/>
      <c r="R27" s="1108">
        <f t="shared" si="0"/>
        <v>0</v>
      </c>
      <c r="S27" s="1115" t="e">
        <f t="shared" si="1"/>
        <v>#DIV/0!</v>
      </c>
    </row>
    <row r="28" spans="2:19" ht="0.6" hidden="1" customHeight="1" x14ac:dyDescent="0.2">
      <c r="B28" s="2862"/>
      <c r="C28" s="505" t="str">
        <f>'POA-1'!I43</f>
        <v>Aislamiento</v>
      </c>
      <c r="D28" s="1017" t="str">
        <f>'POA-2'!L28</f>
        <v>Hectáreas aisladas de sistemas forestales para la recuperación, conservación y protección de Recursos Naturales Renovables.</v>
      </c>
      <c r="E28" s="972">
        <f>'POA-2'!M28</f>
        <v>0</v>
      </c>
      <c r="F28" s="1107"/>
      <c r="G28" s="1107"/>
      <c r="H28" s="1107"/>
      <c r="I28" s="1107"/>
      <c r="J28" s="1107"/>
      <c r="K28" s="1107"/>
      <c r="L28" s="1107"/>
      <c r="M28" s="1107"/>
      <c r="N28" s="1107"/>
      <c r="O28" s="1107"/>
      <c r="P28" s="1107"/>
      <c r="Q28" s="1107"/>
      <c r="R28" s="1108">
        <f t="shared" si="0"/>
        <v>0</v>
      </c>
      <c r="S28" s="1115" t="e">
        <f t="shared" si="1"/>
        <v>#DIV/0!</v>
      </c>
    </row>
    <row r="29" spans="2:19" ht="39" hidden="1" thickBot="1" x14ac:dyDescent="0.25">
      <c r="B29" s="2862"/>
      <c r="C29" s="511" t="str">
        <f>'POA-1'!I44</f>
        <v>Divulgación, Capacitación y Seguimiento</v>
      </c>
      <c r="D29" s="979" t="str">
        <f>'POA-2'!L29</f>
        <v>Talleres de divulgación y capacitación de proyectos de recuperación, conservación y protección de Recursos Naturales Renovables.</v>
      </c>
      <c r="E29" s="973">
        <f>'POA-2'!M29</f>
        <v>0</v>
      </c>
      <c r="F29" s="1109"/>
      <c r="G29" s="1109"/>
      <c r="H29" s="1113">
        <f>+$E$29*SEGUIMIENTO!$K$232</f>
        <v>0</v>
      </c>
      <c r="I29" s="1109"/>
      <c r="J29" s="1109"/>
      <c r="K29" s="1113">
        <f>+$E$29*SEGUIMIENTO!$AD$232</f>
        <v>0</v>
      </c>
      <c r="L29" s="1109"/>
      <c r="M29" s="1109"/>
      <c r="N29" s="1109"/>
      <c r="O29" s="1109"/>
      <c r="P29" s="1109"/>
      <c r="Q29" s="1109"/>
      <c r="R29" s="1110">
        <f t="shared" si="0"/>
        <v>0</v>
      </c>
      <c r="S29" s="1116" t="e">
        <f t="shared" si="1"/>
        <v>#DIV/0!</v>
      </c>
    </row>
    <row r="30" spans="2:19" ht="25.5" hidden="1" x14ac:dyDescent="0.2">
      <c r="B30" s="2926" t="str">
        <f>PROYECTO!C54</f>
        <v>Establecimiento de cobertura arbórea mediante Sistemas Agroforestales / Silvopastoriles (SAF/SSP)</v>
      </c>
      <c r="C30" s="516" t="str">
        <f>'POA-1'!I45</f>
        <v>Aprestamiento del proyecto (Gestión)</v>
      </c>
      <c r="D30" s="1018" t="str">
        <f>'POA-2'!L31</f>
        <v>Cumplimiento del Plan de Adquisiciones (contratación del presupuesto en $).</v>
      </c>
      <c r="E30" s="971">
        <f>'POA-2'!M31</f>
        <v>0</v>
      </c>
      <c r="F30" s="1111"/>
      <c r="G30" s="1111"/>
      <c r="H30" s="1105">
        <f>+$E$30*SEGUIMIENTO!$L$35</f>
        <v>0</v>
      </c>
      <c r="I30" s="1111"/>
      <c r="J30" s="1111"/>
      <c r="K30" s="1105">
        <f>+$E$30*SEGUIMIENTO!$AE$35-H30</f>
        <v>0</v>
      </c>
      <c r="L30" s="1111"/>
      <c r="M30" s="1111"/>
      <c r="N30" s="1111"/>
      <c r="O30" s="1111"/>
      <c r="P30" s="1111"/>
      <c r="Q30" s="1111"/>
      <c r="R30" s="1112">
        <f t="shared" si="0"/>
        <v>0</v>
      </c>
      <c r="S30" s="1115" t="e">
        <f t="shared" si="1"/>
        <v>#DIV/0!</v>
      </c>
    </row>
    <row r="31" spans="2:19" ht="38.25" hidden="1" x14ac:dyDescent="0.2">
      <c r="B31" s="2862"/>
      <c r="C31" s="505" t="str">
        <f>'POA-1'!I46</f>
        <v>Mantenimiento</v>
      </c>
      <c r="D31" s="1017" t="str">
        <f>'POA-2'!L32</f>
        <v>Hectáreas establecidas de sistemas forestales para la recuperación, conservación y protección de Recursos Naturales Renovables .</v>
      </c>
      <c r="E31" s="972">
        <f>'POA-2'!M32</f>
        <v>0</v>
      </c>
      <c r="F31" s="1107"/>
      <c r="G31" s="1107"/>
      <c r="H31" s="1107">
        <f>+'EJEC-1I'!$H$61</f>
        <v>0</v>
      </c>
      <c r="I31" s="1107"/>
      <c r="J31" s="1107"/>
      <c r="K31" s="1107">
        <f>+'EJEC-1II'!$K$61</f>
        <v>0</v>
      </c>
      <c r="L31" s="1107"/>
      <c r="M31" s="1107"/>
      <c r="N31" s="1107"/>
      <c r="O31" s="1107"/>
      <c r="P31" s="1107"/>
      <c r="Q31" s="1107"/>
      <c r="R31" s="1108">
        <f t="shared" si="0"/>
        <v>0</v>
      </c>
      <c r="S31" s="1115" t="e">
        <f t="shared" si="1"/>
        <v>#DIV/0!</v>
      </c>
    </row>
    <row r="32" spans="2:19" ht="0.6" hidden="1" customHeight="1" x14ac:dyDescent="0.2">
      <c r="B32" s="2862"/>
      <c r="C32" s="505" t="str">
        <f>'POA-1'!I47</f>
        <v>Aislamiento</v>
      </c>
      <c r="D32" s="1017" t="str">
        <f>'POA-2'!L33</f>
        <v>Hectáreas aisladas de sistemas forestales para la recuperación, conservación y protección de Recursos Naturales Renovables.</v>
      </c>
      <c r="E32" s="972">
        <f>'POA-2'!M33</f>
        <v>0</v>
      </c>
      <c r="F32" s="1107"/>
      <c r="G32" s="1107"/>
      <c r="H32" s="1107"/>
      <c r="I32" s="1107"/>
      <c r="J32" s="1107"/>
      <c r="K32" s="1107"/>
      <c r="L32" s="1107"/>
      <c r="M32" s="1107"/>
      <c r="N32" s="1107"/>
      <c r="O32" s="1107"/>
      <c r="P32" s="1107"/>
      <c r="Q32" s="1107"/>
      <c r="R32" s="1108">
        <f t="shared" si="0"/>
        <v>0</v>
      </c>
      <c r="S32" s="1115" t="e">
        <f t="shared" si="1"/>
        <v>#DIV/0!</v>
      </c>
    </row>
    <row r="33" spans="2:19" ht="39" hidden="1" thickBot="1" x14ac:dyDescent="0.25">
      <c r="B33" s="2927"/>
      <c r="C33" s="506" t="str">
        <f>'POA-1'!I48</f>
        <v>Divulgación, Capacitación y Seguimiento</v>
      </c>
      <c r="D33" s="1019" t="str">
        <f>'POA-2'!L34</f>
        <v>Talleres de divulgación y capacitación de proyectos de recuperación, conservación y protección de Recursos Naturales Renovables.</v>
      </c>
      <c r="E33" s="974">
        <f>'POA-2'!M34</f>
        <v>0</v>
      </c>
      <c r="F33" s="1113"/>
      <c r="G33" s="1113"/>
      <c r="H33" s="1113">
        <f>+$E$33*SEGUIMIENTO!$K$232</f>
        <v>0</v>
      </c>
      <c r="I33" s="1113"/>
      <c r="J33" s="1113"/>
      <c r="K33" s="1113">
        <f>+$E$33*SEGUIMIENTO!$AD$232</f>
        <v>0</v>
      </c>
      <c r="L33" s="1113"/>
      <c r="M33" s="1113"/>
      <c r="N33" s="1113"/>
      <c r="O33" s="1113"/>
      <c r="P33" s="1113"/>
      <c r="Q33" s="1113"/>
      <c r="R33" s="1114">
        <f t="shared" si="0"/>
        <v>0</v>
      </c>
      <c r="S33" s="1116" t="e">
        <f t="shared" si="1"/>
        <v>#DIV/0!</v>
      </c>
    </row>
    <row r="34" spans="2:19" ht="25.5" hidden="1" x14ac:dyDescent="0.2">
      <c r="B34" s="2928" t="str">
        <f>PROYECTO!C55</f>
        <v>Cercas o Barreras Vivas (CV - BV)</v>
      </c>
      <c r="C34" s="512" t="str">
        <f>'POA-1'!I49</f>
        <v>Aprestamiento del proyecto (Gestión)</v>
      </c>
      <c r="D34" s="980" t="str">
        <f>'POA-2'!L36</f>
        <v>Cumplimiento del Plan de Adquisiciones (contratación del presupuesto en $).</v>
      </c>
      <c r="E34" s="1100" t="e">
        <f>'POA-2'!M36</f>
        <v>#REF!</v>
      </c>
      <c r="F34" s="1105"/>
      <c r="G34" s="1105"/>
      <c r="H34" s="1105" t="e">
        <f>+$E$34*SEGUIMIENTO!$L$35</f>
        <v>#REF!</v>
      </c>
      <c r="I34" s="1105"/>
      <c r="J34" s="1105"/>
      <c r="K34" s="1105" t="e">
        <f>+$E$34*SEGUIMIENTO!$AE$35-H34</f>
        <v>#REF!</v>
      </c>
      <c r="L34" s="1105"/>
      <c r="M34" s="1105"/>
      <c r="N34" s="1105"/>
      <c r="O34" s="1105"/>
      <c r="P34" s="1105"/>
      <c r="Q34" s="1105"/>
      <c r="R34" s="1106" t="e">
        <f t="shared" si="0"/>
        <v>#REF!</v>
      </c>
      <c r="S34" s="1115" t="e">
        <f t="shared" si="1"/>
        <v>#REF!</v>
      </c>
    </row>
    <row r="35" spans="2:19" ht="38.25" hidden="1" x14ac:dyDescent="0.2">
      <c r="B35" s="2862"/>
      <c r="C35" s="505" t="str">
        <f>'POA-1'!I50</f>
        <v>Mantenimiento</v>
      </c>
      <c r="D35" s="1017" t="str">
        <f>'POA-2'!L37</f>
        <v>Hectáreas establecidas de sistemas forestales para la recuperación, conservación y protección de Recursos Naturales Renovables .</v>
      </c>
      <c r="E35" s="972" t="e">
        <f>'POA-2'!M37</f>
        <v>#REF!</v>
      </c>
      <c r="F35" s="1107"/>
      <c r="G35" s="1107"/>
      <c r="H35" s="1107">
        <f>+'EJEC-1I'!$H$65</f>
        <v>0</v>
      </c>
      <c r="I35" s="1107"/>
      <c r="J35" s="1107"/>
      <c r="K35" s="1107">
        <f>+'EJEC-1II'!$K$65</f>
        <v>0</v>
      </c>
      <c r="L35" s="1107"/>
      <c r="M35" s="1107"/>
      <c r="N35" s="1107"/>
      <c r="O35" s="1107"/>
      <c r="P35" s="1107"/>
      <c r="Q35" s="1107"/>
      <c r="R35" s="1108">
        <f t="shared" si="0"/>
        <v>0</v>
      </c>
      <c r="S35" s="1115" t="e">
        <f t="shared" si="1"/>
        <v>#REF!</v>
      </c>
    </row>
    <row r="36" spans="2:19" ht="39" hidden="1" thickBot="1" x14ac:dyDescent="0.25">
      <c r="B36" s="2862"/>
      <c r="C36" s="511" t="str">
        <f>'POA-1'!I51</f>
        <v>Divulgación, Capacitación y Seguimiento</v>
      </c>
      <c r="D36" s="979" t="str">
        <f>'POA-2'!L38</f>
        <v>Talleres de divulgación y capacitación de proyectos de recuperación, conservación y protección de Recursos Naturales Renovables.</v>
      </c>
      <c r="E36" s="973">
        <f>'POA-2'!M38</f>
        <v>0</v>
      </c>
      <c r="F36" s="1109"/>
      <c r="G36" s="1109"/>
      <c r="H36" s="1113">
        <f>+$E$36*SEGUIMIENTO!$K$232</f>
        <v>0</v>
      </c>
      <c r="I36" s="1109"/>
      <c r="J36" s="1109"/>
      <c r="K36" s="1113">
        <f>+$E$36*SEGUIMIENTO!$AD$232</f>
        <v>0</v>
      </c>
      <c r="L36" s="1109"/>
      <c r="M36" s="1109"/>
      <c r="N36" s="1109"/>
      <c r="O36" s="1109"/>
      <c r="P36" s="1109"/>
      <c r="Q36" s="1109"/>
      <c r="R36" s="1110">
        <f t="shared" si="0"/>
        <v>0</v>
      </c>
      <c r="S36" s="1116" t="e">
        <f t="shared" si="1"/>
        <v>#DIV/0!</v>
      </c>
    </row>
    <row r="37" spans="2:19" ht="25.5" hidden="1" x14ac:dyDescent="0.2">
      <c r="B37" s="2926" t="str">
        <f>PROYECTO!C56</f>
        <v>Enriquecimientos vegetales</v>
      </c>
      <c r="C37" s="516" t="str">
        <f>'POA-1'!I52</f>
        <v>Aprestamiento del proyecto (Gestión)</v>
      </c>
      <c r="D37" s="1018" t="str">
        <f>'POA-2'!L40</f>
        <v>Cumplimiento del Plan de Adquisiciones (contratación del presupuesto en $).</v>
      </c>
      <c r="E37" s="971" t="e">
        <f>'POA-2'!M40</f>
        <v>#REF!</v>
      </c>
      <c r="F37" s="1111"/>
      <c r="G37" s="1111"/>
      <c r="H37" s="1105" t="e">
        <f>+$E$37*SEGUIMIENTO!$L$35</f>
        <v>#REF!</v>
      </c>
      <c r="I37" s="1111"/>
      <c r="J37" s="1111"/>
      <c r="K37" s="1105" t="e">
        <f>+$E$37*SEGUIMIENTO!$AE$35-H37</f>
        <v>#REF!</v>
      </c>
      <c r="L37" s="1111"/>
      <c r="M37" s="1111"/>
      <c r="N37" s="1111"/>
      <c r="O37" s="1111"/>
      <c r="P37" s="1111"/>
      <c r="Q37" s="1111"/>
      <c r="R37" s="1112" t="e">
        <f t="shared" si="0"/>
        <v>#REF!</v>
      </c>
      <c r="S37" s="1115" t="e">
        <f t="shared" si="1"/>
        <v>#REF!</v>
      </c>
    </row>
    <row r="38" spans="2:19" ht="38.25" hidden="1" x14ac:dyDescent="0.2">
      <c r="B38" s="2862"/>
      <c r="C38" s="505" t="str">
        <f>'POA-1'!I53</f>
        <v>Mantenimiento</v>
      </c>
      <c r="D38" s="1017" t="str">
        <f>'POA-2'!L41</f>
        <v>Hectáreas establecidas de sistemas forestales para la recuperación, conservación y protección de Recursos Naturales Renovables .</v>
      </c>
      <c r="E38" s="972" t="e">
        <f>'POA-2'!M41</f>
        <v>#REF!</v>
      </c>
      <c r="F38" s="1107"/>
      <c r="G38" s="1107"/>
      <c r="H38" s="1107">
        <f>+'EJEC-1I'!$H$68</f>
        <v>0</v>
      </c>
      <c r="I38" s="1107"/>
      <c r="J38" s="1107"/>
      <c r="K38" s="1107">
        <f>+'EJEC-1II'!$K$68</f>
        <v>0</v>
      </c>
      <c r="L38" s="1107"/>
      <c r="M38" s="1107"/>
      <c r="N38" s="1107"/>
      <c r="O38" s="1107"/>
      <c r="P38" s="1107"/>
      <c r="Q38" s="1107"/>
      <c r="R38" s="1108">
        <f t="shared" si="0"/>
        <v>0</v>
      </c>
      <c r="S38" s="1115" t="e">
        <f t="shared" si="1"/>
        <v>#REF!</v>
      </c>
    </row>
    <row r="39" spans="2:19" ht="0.6" hidden="1" customHeight="1" x14ac:dyDescent="0.2">
      <c r="B39" s="2862"/>
      <c r="C39" s="505" t="str">
        <f>'POA-1'!I54</f>
        <v>Aislamiento</v>
      </c>
      <c r="D39" s="1017" t="str">
        <f>'POA-2'!L42</f>
        <v>Hectáreas aisladas de sistemas forestales para la recuperación, conservación y protección de Recursos Naturales Renovables.</v>
      </c>
      <c r="E39" s="972">
        <f>'POA-2'!M42</f>
        <v>0</v>
      </c>
      <c r="F39" s="1107"/>
      <c r="G39" s="1107"/>
      <c r="H39" s="1107"/>
      <c r="I39" s="1107"/>
      <c r="J39" s="1107"/>
      <c r="K39" s="1107"/>
      <c r="L39" s="1107"/>
      <c r="M39" s="1107"/>
      <c r="N39" s="1107"/>
      <c r="O39" s="1107"/>
      <c r="P39" s="1107"/>
      <c r="Q39" s="1107"/>
      <c r="R39" s="1108">
        <f t="shared" si="0"/>
        <v>0</v>
      </c>
      <c r="S39" s="1115" t="e">
        <f t="shared" si="1"/>
        <v>#DIV/0!</v>
      </c>
    </row>
    <row r="40" spans="2:19" ht="39" hidden="1" thickBot="1" x14ac:dyDescent="0.25">
      <c r="B40" s="2927"/>
      <c r="C40" s="506" t="str">
        <f>'POA-1'!I55</f>
        <v>Divulgación, Capacitación y Seguimiento</v>
      </c>
      <c r="D40" s="1019" t="str">
        <f>'POA-2'!L43</f>
        <v>Talleres de divulgación y capacitación de proyectos de recuperación, conservación y protección de Recursos Naturales Renovables.</v>
      </c>
      <c r="E40" s="974">
        <f>'POA-2'!M43</f>
        <v>0</v>
      </c>
      <c r="F40" s="1113"/>
      <c r="G40" s="1113"/>
      <c r="H40" s="1113">
        <f>+$E$40*SEGUIMIENTO!$K$232</f>
        <v>0</v>
      </c>
      <c r="I40" s="1113"/>
      <c r="J40" s="1113"/>
      <c r="K40" s="1113">
        <f>+$E$40*SEGUIMIENTO!$AD$232</f>
        <v>0</v>
      </c>
      <c r="L40" s="1113"/>
      <c r="M40" s="1113"/>
      <c r="N40" s="1113"/>
      <c r="O40" s="1113"/>
      <c r="P40" s="1113"/>
      <c r="Q40" s="1113"/>
      <c r="R40" s="1114">
        <f t="shared" si="0"/>
        <v>0</v>
      </c>
      <c r="S40" s="1115" t="e">
        <f t="shared" si="1"/>
        <v>#DIV/0!</v>
      </c>
    </row>
    <row r="41" spans="2:19" ht="29.25" hidden="1" customHeight="1" x14ac:dyDescent="0.2">
      <c r="B41" s="2923" t="str">
        <f>PROYECTO!C57</f>
        <v>Conservación de Bosque Natural - Aislamiento</v>
      </c>
      <c r="C41" s="512" t="str">
        <f>'POA-1'!I56</f>
        <v>Aprestamiento del proyecto (Gestión)</v>
      </c>
      <c r="D41" s="980" t="str">
        <f>'POA-2'!L45</f>
        <v>Cumplimiento del Plan de Adquisiciones (contratación del presupuesto en $).</v>
      </c>
      <c r="E41" s="502">
        <f>'POA-2'!M45</f>
        <v>0</v>
      </c>
      <c r="F41" s="513"/>
      <c r="G41" s="513"/>
      <c r="H41" s="513"/>
      <c r="I41" s="513"/>
      <c r="J41" s="513"/>
      <c r="K41" s="513"/>
      <c r="L41" s="513"/>
      <c r="M41" s="513"/>
      <c r="N41" s="513"/>
      <c r="O41" s="513"/>
      <c r="P41" s="513"/>
      <c r="Q41" s="513"/>
      <c r="R41" s="514"/>
      <c r="S41" s="515"/>
    </row>
    <row r="42" spans="2:19" ht="29.25" hidden="1" customHeight="1" x14ac:dyDescent="0.2">
      <c r="B42" s="2924"/>
      <c r="C42" s="505" t="str">
        <f>'POA-1'!I57</f>
        <v>Establecimiento</v>
      </c>
      <c r="D42" s="1017" t="str">
        <f>'POA-2'!L46</f>
        <v>Hectáreas establecidas de sistemas forestales para la recuperación, conservación y protección de Recursos Naturales Renovables .</v>
      </c>
      <c r="E42" s="503">
        <f>'POA-2'!M46</f>
        <v>0</v>
      </c>
      <c r="F42" s="168"/>
      <c r="G42" s="168"/>
      <c r="H42" s="168"/>
      <c r="I42" s="168"/>
      <c r="J42" s="168"/>
      <c r="K42" s="168"/>
      <c r="L42" s="168"/>
      <c r="M42" s="168"/>
      <c r="N42" s="168"/>
      <c r="O42" s="168"/>
      <c r="P42" s="168"/>
      <c r="Q42" s="168"/>
      <c r="R42" s="507"/>
      <c r="S42" s="508"/>
    </row>
    <row r="43" spans="2:19" ht="29.25" hidden="1" customHeight="1" thickBot="1" x14ac:dyDescent="0.25">
      <c r="B43" s="2925"/>
      <c r="C43" s="506" t="str">
        <f>'POA-1'!I58</f>
        <v>Divulgación, Capacitación y Seguimiento</v>
      </c>
      <c r="D43" s="1019" t="str">
        <f>'POA-2'!L47</f>
        <v>Talleres de divulgación y capacitación de proyectos de recuperación, conservación y protección de Recursos Naturales Renovables.</v>
      </c>
      <c r="E43" s="504">
        <f>'POA-2'!M47</f>
        <v>0</v>
      </c>
      <c r="F43" s="410"/>
      <c r="G43" s="410"/>
      <c r="H43" s="410"/>
      <c r="I43" s="410"/>
      <c r="J43" s="410"/>
      <c r="K43" s="410"/>
      <c r="L43" s="410"/>
      <c r="M43" s="410"/>
      <c r="N43" s="410"/>
      <c r="O43" s="410"/>
      <c r="P43" s="410"/>
      <c r="Q43" s="410"/>
      <c r="R43" s="509"/>
      <c r="S43" s="510"/>
    </row>
    <row r="44" spans="2:19" s="402" customFormat="1" x14ac:dyDescent="0.2">
      <c r="B44" s="569"/>
      <c r="C44" s="570"/>
      <c r="D44" s="570"/>
      <c r="E44" s="570"/>
      <c r="F44" s="570"/>
      <c r="G44" s="570"/>
      <c r="H44" s="570"/>
      <c r="I44" s="570"/>
      <c r="J44" s="570"/>
      <c r="K44" s="570"/>
      <c r="L44" s="570"/>
      <c r="M44" s="570"/>
      <c r="N44" s="570"/>
      <c r="O44" s="570"/>
      <c r="P44" s="570"/>
      <c r="Q44" s="570"/>
      <c r="R44" s="570"/>
      <c r="S44" s="571"/>
    </row>
    <row r="45" spans="2:19" s="402" customFormat="1" x14ac:dyDescent="0.2">
      <c r="B45" s="572" t="s">
        <v>63</v>
      </c>
      <c r="C45" s="483"/>
      <c r="D45" s="483"/>
      <c r="E45" s="483"/>
      <c r="F45" s="483"/>
      <c r="G45" s="483"/>
      <c r="H45" s="483"/>
      <c r="I45" s="483"/>
      <c r="J45" s="483"/>
      <c r="K45" s="483"/>
      <c r="L45" s="483"/>
      <c r="M45" s="483"/>
      <c r="N45" s="483"/>
      <c r="O45" s="483"/>
      <c r="P45" s="483"/>
      <c r="Q45" s="483"/>
      <c r="R45" s="483"/>
      <c r="S45" s="490"/>
    </row>
    <row r="46" spans="2:19" s="402" customFormat="1" ht="13.5" thickBot="1" x14ac:dyDescent="0.25">
      <c r="B46" s="482"/>
      <c r="C46" s="483"/>
      <c r="D46" s="483"/>
      <c r="E46" s="483"/>
      <c r="F46" s="483"/>
      <c r="G46" s="483"/>
      <c r="H46" s="483"/>
      <c r="I46" s="483"/>
      <c r="J46" s="483"/>
      <c r="K46" s="483"/>
      <c r="L46" s="483"/>
      <c r="M46" s="483"/>
      <c r="N46" s="483"/>
      <c r="O46" s="483"/>
      <c r="P46" s="483"/>
      <c r="Q46" s="483"/>
      <c r="R46" s="483"/>
      <c r="S46" s="490"/>
    </row>
    <row r="47" spans="2:19" s="402" customFormat="1" x14ac:dyDescent="0.2">
      <c r="B47" s="2832"/>
      <c r="C47" s="2833"/>
      <c r="D47" s="2833"/>
      <c r="E47" s="2833"/>
      <c r="F47" s="2833"/>
      <c r="G47" s="2833"/>
      <c r="H47" s="2833"/>
      <c r="I47" s="2833"/>
      <c r="J47" s="2833"/>
      <c r="K47" s="2833"/>
      <c r="L47" s="2833"/>
      <c r="M47" s="2833"/>
      <c r="N47" s="2833"/>
      <c r="O47" s="2833"/>
      <c r="P47" s="2833"/>
      <c r="Q47" s="2833"/>
      <c r="R47" s="2833"/>
      <c r="S47" s="2834"/>
    </row>
    <row r="48" spans="2:19" s="402" customFormat="1" x14ac:dyDescent="0.2">
      <c r="B48" s="2835"/>
      <c r="C48" s="2836"/>
      <c r="D48" s="2836"/>
      <c r="E48" s="2836"/>
      <c r="F48" s="2836"/>
      <c r="G48" s="2836"/>
      <c r="H48" s="2836"/>
      <c r="I48" s="2836"/>
      <c r="J48" s="2836"/>
      <c r="K48" s="2836"/>
      <c r="L48" s="2836"/>
      <c r="M48" s="2836"/>
      <c r="N48" s="2836"/>
      <c r="O48" s="2836"/>
      <c r="P48" s="2836"/>
      <c r="Q48" s="2836"/>
      <c r="R48" s="2836"/>
      <c r="S48" s="2837"/>
    </row>
    <row r="49" spans="2:19" s="402" customFormat="1" x14ac:dyDescent="0.2">
      <c r="B49" s="2835"/>
      <c r="C49" s="2836"/>
      <c r="D49" s="2836"/>
      <c r="E49" s="2836"/>
      <c r="F49" s="2836"/>
      <c r="G49" s="2836"/>
      <c r="H49" s="2836"/>
      <c r="I49" s="2836"/>
      <c r="J49" s="2836"/>
      <c r="K49" s="2836"/>
      <c r="L49" s="2836"/>
      <c r="M49" s="2836"/>
      <c r="N49" s="2836"/>
      <c r="O49" s="2836"/>
      <c r="P49" s="2836"/>
      <c r="Q49" s="2836"/>
      <c r="R49" s="2836"/>
      <c r="S49" s="2837"/>
    </row>
    <row r="50" spans="2:19" s="402" customFormat="1" x14ac:dyDescent="0.2">
      <c r="B50" s="2835"/>
      <c r="C50" s="2836"/>
      <c r="D50" s="2836"/>
      <c r="E50" s="2836"/>
      <c r="F50" s="2836"/>
      <c r="G50" s="2836"/>
      <c r="H50" s="2836"/>
      <c r="I50" s="2836"/>
      <c r="J50" s="2836"/>
      <c r="K50" s="2836"/>
      <c r="L50" s="2836"/>
      <c r="M50" s="2836"/>
      <c r="N50" s="2836"/>
      <c r="O50" s="2836"/>
      <c r="P50" s="2836"/>
      <c r="Q50" s="2836"/>
      <c r="R50" s="2836"/>
      <c r="S50" s="2837"/>
    </row>
    <row r="51" spans="2:19" s="402" customFormat="1" x14ac:dyDescent="0.2">
      <c r="B51" s="2835"/>
      <c r="C51" s="2836"/>
      <c r="D51" s="2836"/>
      <c r="E51" s="2836"/>
      <c r="F51" s="2836"/>
      <c r="G51" s="2836"/>
      <c r="H51" s="2836"/>
      <c r="I51" s="2836"/>
      <c r="J51" s="2836"/>
      <c r="K51" s="2836"/>
      <c r="L51" s="2836"/>
      <c r="M51" s="2836"/>
      <c r="N51" s="2836"/>
      <c r="O51" s="2836"/>
      <c r="P51" s="2836"/>
      <c r="Q51" s="2836"/>
      <c r="R51" s="2836"/>
      <c r="S51" s="2837"/>
    </row>
    <row r="52" spans="2:19" s="402" customFormat="1" x14ac:dyDescent="0.2">
      <c r="B52" s="2835"/>
      <c r="C52" s="2836"/>
      <c r="D52" s="2836"/>
      <c r="E52" s="2836"/>
      <c r="F52" s="2836"/>
      <c r="G52" s="2836"/>
      <c r="H52" s="2836"/>
      <c r="I52" s="2836"/>
      <c r="J52" s="2836"/>
      <c r="K52" s="2836"/>
      <c r="L52" s="2836"/>
      <c r="M52" s="2836"/>
      <c r="N52" s="2836"/>
      <c r="O52" s="2836"/>
      <c r="P52" s="2836"/>
      <c r="Q52" s="2836"/>
      <c r="R52" s="2836"/>
      <c r="S52" s="2837"/>
    </row>
    <row r="53" spans="2:19" s="402" customFormat="1" ht="13.5" thickBot="1" x14ac:dyDescent="0.25">
      <c r="B53" s="2838"/>
      <c r="C53" s="2839"/>
      <c r="D53" s="2839"/>
      <c r="E53" s="2839"/>
      <c r="F53" s="2839"/>
      <c r="G53" s="2839"/>
      <c r="H53" s="2839"/>
      <c r="I53" s="2839"/>
      <c r="J53" s="2839"/>
      <c r="K53" s="2839"/>
      <c r="L53" s="2839"/>
      <c r="M53" s="2839"/>
      <c r="N53" s="2839"/>
      <c r="O53" s="2839"/>
      <c r="P53" s="2839"/>
      <c r="Q53" s="2839"/>
      <c r="R53" s="2839"/>
      <c r="S53" s="2840"/>
    </row>
    <row r="54" spans="2:19" s="402" customFormat="1" x14ac:dyDescent="0.2"/>
    <row r="55" spans="2:19" s="402" customFormat="1" x14ac:dyDescent="0.2"/>
    <row r="56" spans="2:19" s="402" customFormat="1" x14ac:dyDescent="0.2"/>
    <row r="57" spans="2:19" s="402" customFormat="1" x14ac:dyDescent="0.2"/>
    <row r="58" spans="2:19" s="402" customFormat="1" x14ac:dyDescent="0.2"/>
    <row r="59" spans="2:19" s="402" customFormat="1" x14ac:dyDescent="0.2"/>
    <row r="60" spans="2:19" s="402" customFormat="1" x14ac:dyDescent="0.2"/>
    <row r="61" spans="2:19" s="402" customFormat="1" x14ac:dyDescent="0.2"/>
    <row r="62" spans="2:19" s="402" customFormat="1" x14ac:dyDescent="0.2"/>
    <row r="63" spans="2:19" s="402" customFormat="1" x14ac:dyDescent="0.2"/>
    <row r="64" spans="2:19"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row r="135" s="402" customFormat="1" x14ac:dyDescent="0.2"/>
    <row r="136" s="402" customFormat="1" x14ac:dyDescent="0.2"/>
    <row r="137" s="402" customFormat="1" x14ac:dyDescent="0.2"/>
    <row r="138" s="402" customFormat="1" x14ac:dyDescent="0.2"/>
    <row r="139" s="402" customFormat="1" x14ac:dyDescent="0.2"/>
    <row r="140" s="402" customFormat="1" x14ac:dyDescent="0.2"/>
    <row r="141" s="402" customFormat="1" x14ac:dyDescent="0.2"/>
    <row r="142" s="402" customFormat="1" x14ac:dyDescent="0.2"/>
    <row r="143" s="402" customFormat="1" x14ac:dyDescent="0.2"/>
    <row r="144" s="402" customFormat="1" x14ac:dyDescent="0.2"/>
    <row r="145" s="402" customFormat="1" x14ac:dyDescent="0.2"/>
    <row r="146" s="402" customFormat="1" x14ac:dyDescent="0.2"/>
    <row r="147" s="402" customFormat="1" x14ac:dyDescent="0.2"/>
    <row r="148" s="402" customFormat="1" x14ac:dyDescent="0.2"/>
    <row r="149" s="402" customFormat="1" x14ac:dyDescent="0.2"/>
    <row r="150" s="402" customFormat="1" x14ac:dyDescent="0.2"/>
    <row r="151" s="402" customFormat="1" x14ac:dyDescent="0.2"/>
    <row r="152" s="402" customFormat="1" x14ac:dyDescent="0.2"/>
    <row r="153" s="402" customFormat="1" x14ac:dyDescent="0.2"/>
    <row r="154" s="402" customFormat="1" x14ac:dyDescent="0.2"/>
    <row r="155" s="402" customFormat="1" x14ac:dyDescent="0.2"/>
    <row r="156" s="402" customFormat="1" x14ac:dyDescent="0.2"/>
    <row r="157" s="402" customFormat="1" x14ac:dyDescent="0.2"/>
    <row r="158" s="402" customFormat="1" x14ac:dyDescent="0.2"/>
    <row r="159" s="402" customFormat="1" x14ac:dyDescent="0.2"/>
    <row r="16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sheetData>
  <sheetProtection algorithmName="SHA-512" hashValue="s4iEcHUmuIPYmDQdSRJlZL9lx4GCWnpTJ9QKstdRA1a/xDSvoGUv5xW7mXvxARJsQLoQWJLFd/1kDIASqGwigQ==" saltValue="NM3IpqcFVpRSsUVoSQS0mg==" spinCount="100000" sheet="1" objects="1" scenarios="1"/>
  <mergeCells count="26">
    <mergeCell ref="C9:S9"/>
    <mergeCell ref="C7:S7"/>
    <mergeCell ref="B2:B4"/>
    <mergeCell ref="C2:Q3"/>
    <mergeCell ref="R2:S4"/>
    <mergeCell ref="C5:Q5"/>
    <mergeCell ref="R5:S5"/>
    <mergeCell ref="C4:Q4"/>
    <mergeCell ref="B16:B17"/>
    <mergeCell ref="C16:C17"/>
    <mergeCell ref="D16:D17"/>
    <mergeCell ref="E16:E17"/>
    <mergeCell ref="F16:S16"/>
    <mergeCell ref="C10:S10"/>
    <mergeCell ref="E11:F11"/>
    <mergeCell ref="E13:F13"/>
    <mergeCell ref="G13:H13"/>
    <mergeCell ref="B15:S15"/>
    <mergeCell ref="B41:B43"/>
    <mergeCell ref="B47:S53"/>
    <mergeCell ref="B18:B21"/>
    <mergeCell ref="B22:B25"/>
    <mergeCell ref="B26:B29"/>
    <mergeCell ref="B30:B33"/>
    <mergeCell ref="B34:B36"/>
    <mergeCell ref="B37:B40"/>
  </mergeCells>
  <conditionalFormatting sqref="C11:D11 G11:H11 M11:N11">
    <cfRule type="cellIs" dxfId="15" priority="1" operator="notEqual">
      <formula>0</formula>
    </cfRule>
  </conditionalFormatting>
  <conditionalFormatting sqref="F17:Q17">
    <cfRule type="cellIs" dxfId="14" priority="2" stopIfTrue="1" operator="equal">
      <formula>0</formula>
    </cfRule>
  </conditionalFormatting>
  <dataValidations count="1">
    <dataValidation allowBlank="1" showInputMessage="1" showErrorMessage="1" sqref="M11:N11 G11:H11" xr:uid="{00000000-0002-0000-15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rgb="FF00B050"/>
    <pageSetUpPr fitToPage="1"/>
  </sheetPr>
  <dimension ref="A1:AJ134"/>
  <sheetViews>
    <sheetView showGridLines="0" workbookViewId="0">
      <selection activeCell="K10" sqref="K10"/>
    </sheetView>
  </sheetViews>
  <sheetFormatPr baseColWidth="10" defaultRowHeight="12.75" x14ac:dyDescent="0.2"/>
  <cols>
    <col min="1" max="1" width="2.5703125" style="402" customWidth="1"/>
    <col min="2" max="2" width="34.140625" customWidth="1"/>
    <col min="3" max="3" width="29" customWidth="1"/>
    <col min="4" max="4" width="15.85546875" customWidth="1"/>
    <col min="5" max="5" width="15.7109375" customWidth="1"/>
    <col min="6" max="17" width="10.7109375" customWidth="1"/>
    <col min="20" max="31" width="11.42578125" style="402"/>
  </cols>
  <sheetData>
    <row r="1" spans="2:36" s="402" customFormat="1" ht="13.5" thickBot="1" x14ac:dyDescent="0.25"/>
    <row r="2" spans="2:36" ht="33.75" customHeight="1" x14ac:dyDescent="0.2">
      <c r="B2" s="2974" t="s">
        <v>1532</v>
      </c>
      <c r="C2" s="2824" t="s">
        <v>1541</v>
      </c>
      <c r="D2" s="2825"/>
      <c r="E2" s="2825"/>
      <c r="F2" s="2825"/>
      <c r="G2" s="2825"/>
      <c r="H2" s="2825"/>
      <c r="I2" s="2825"/>
      <c r="J2" s="2825"/>
      <c r="K2" s="2825"/>
      <c r="L2" s="2825"/>
      <c r="M2" s="2825"/>
      <c r="N2" s="2825"/>
      <c r="O2" s="2825"/>
      <c r="P2" s="2825"/>
      <c r="Q2" s="2826"/>
      <c r="R2" s="2500"/>
      <c r="S2" s="2501"/>
      <c r="AF2" s="402"/>
      <c r="AG2" s="402"/>
      <c r="AH2" s="402"/>
      <c r="AI2" s="402"/>
      <c r="AJ2" s="402"/>
    </row>
    <row r="3" spans="2:36" ht="15" customHeight="1" x14ac:dyDescent="0.2">
      <c r="B3" s="2975"/>
      <c r="C3" s="1701" t="s">
        <v>1530</v>
      </c>
      <c r="D3" s="2620"/>
      <c r="E3" s="2620"/>
      <c r="F3" s="2620"/>
      <c r="G3" s="2620"/>
      <c r="H3" s="2620"/>
      <c r="I3" s="2620"/>
      <c r="J3" s="2620"/>
      <c r="K3" s="2620"/>
      <c r="L3" s="2620"/>
      <c r="M3" s="2620"/>
      <c r="N3" s="2620"/>
      <c r="O3" s="2620"/>
      <c r="P3" s="2620"/>
      <c r="Q3" s="2621"/>
      <c r="R3" s="2622"/>
      <c r="S3" s="2569"/>
      <c r="AF3" s="402"/>
      <c r="AG3" s="402"/>
      <c r="AH3" s="402"/>
      <c r="AI3" s="402"/>
      <c r="AJ3" s="402"/>
    </row>
    <row r="4" spans="2:36" ht="14.25" customHeight="1" x14ac:dyDescent="0.25">
      <c r="B4" s="1624" t="s">
        <v>1529</v>
      </c>
      <c r="C4" s="2505" t="s">
        <v>1545</v>
      </c>
      <c r="D4" s="2512"/>
      <c r="E4" s="2512"/>
      <c r="F4" s="2512"/>
      <c r="G4" s="2512"/>
      <c r="H4" s="2512"/>
      <c r="I4" s="2512"/>
      <c r="J4" s="2512"/>
      <c r="K4" s="2512"/>
      <c r="L4" s="2512"/>
      <c r="M4" s="2512"/>
      <c r="N4" s="2512"/>
      <c r="O4" s="2512"/>
      <c r="P4" s="2512"/>
      <c r="Q4" s="2513"/>
      <c r="R4" s="2896" t="s">
        <v>1548</v>
      </c>
      <c r="S4" s="2381"/>
      <c r="AF4" s="402"/>
      <c r="AG4" s="402"/>
      <c r="AH4" s="402"/>
      <c r="AI4" s="402"/>
      <c r="AJ4" s="402"/>
    </row>
    <row r="5" spans="2:36" ht="21" customHeight="1" x14ac:dyDescent="0.2">
      <c r="B5" s="857"/>
      <c r="C5" s="107"/>
      <c r="D5" s="107"/>
      <c r="E5" s="107"/>
      <c r="F5" s="107"/>
      <c r="G5" s="107"/>
      <c r="H5" s="107"/>
      <c r="I5" s="107"/>
      <c r="J5" s="107"/>
      <c r="K5" s="107"/>
      <c r="L5" s="107"/>
      <c r="M5" s="107"/>
      <c r="N5" s="107"/>
      <c r="O5" s="107"/>
      <c r="P5" s="107"/>
      <c r="Q5" s="107"/>
      <c r="R5" s="331"/>
      <c r="S5" s="416"/>
      <c r="AF5" s="402"/>
      <c r="AG5" s="402"/>
      <c r="AH5" s="402"/>
      <c r="AI5" s="402"/>
      <c r="AJ5" s="402"/>
    </row>
    <row r="6" spans="2:36" ht="18.75" customHeight="1" x14ac:dyDescent="0.2">
      <c r="B6" s="406" t="s">
        <v>294</v>
      </c>
      <c r="C6" s="2388">
        <f>+SEGUIMIENTO!H8</f>
        <v>0</v>
      </c>
      <c r="D6" s="2388"/>
      <c r="E6" s="2388"/>
      <c r="F6" s="2388"/>
      <c r="G6" s="2388"/>
      <c r="H6" s="2388"/>
      <c r="I6" s="2388"/>
      <c r="J6" s="2388"/>
      <c r="K6" s="2388"/>
      <c r="L6" s="2388"/>
      <c r="M6" s="2388"/>
      <c r="N6" s="2388"/>
      <c r="O6" s="2388"/>
      <c r="P6" s="2388"/>
      <c r="Q6" s="2388"/>
      <c r="R6" s="2388"/>
      <c r="S6" s="2389"/>
    </row>
    <row r="7" spans="2:36" x14ac:dyDescent="0.2">
      <c r="B7" s="406"/>
      <c r="S7" s="409"/>
      <c r="AF7" s="402"/>
      <c r="AG7" s="402"/>
      <c r="AH7" s="402"/>
    </row>
    <row r="8" spans="2:36" ht="24" customHeight="1" x14ac:dyDescent="0.2">
      <c r="B8" s="406" t="s">
        <v>1188</v>
      </c>
      <c r="C8" s="2390">
        <f>+PROYECTO!B17</f>
        <v>0</v>
      </c>
      <c r="D8" s="2390"/>
      <c r="E8" s="2390"/>
      <c r="F8" s="2390"/>
      <c r="G8" s="2390"/>
      <c r="H8" s="2390"/>
      <c r="I8" s="2390"/>
      <c r="J8" s="2390"/>
      <c r="K8" s="2390"/>
      <c r="L8" s="2390"/>
      <c r="M8" s="2390"/>
      <c r="N8" s="2390"/>
      <c r="O8" s="2390"/>
      <c r="P8" s="2390"/>
      <c r="Q8" s="2390"/>
      <c r="R8" s="2390"/>
      <c r="S8" s="2391"/>
      <c r="AF8" s="402"/>
      <c r="AG8" s="402"/>
      <c r="AH8" s="402"/>
    </row>
    <row r="9" spans="2:36" x14ac:dyDescent="0.2">
      <c r="B9" s="406"/>
      <c r="C9" s="1496"/>
      <c r="D9" s="1496"/>
      <c r="E9" s="1496"/>
      <c r="F9" s="1496"/>
      <c r="G9" s="1496"/>
      <c r="H9" s="1496"/>
      <c r="I9" s="1496"/>
      <c r="J9" s="1496"/>
      <c r="K9" s="1496"/>
      <c r="L9" s="1496"/>
      <c r="M9" s="1496"/>
      <c r="N9" s="1496"/>
      <c r="O9" s="1496"/>
      <c r="P9" s="1496"/>
      <c r="Q9" s="1496"/>
      <c r="R9" s="1496"/>
      <c r="S9" s="521"/>
      <c r="AF9" s="402"/>
      <c r="AG9" s="402"/>
      <c r="AH9" s="402"/>
    </row>
    <row r="10" spans="2:36" x14ac:dyDescent="0.2">
      <c r="B10" s="1025" t="s">
        <v>1321</v>
      </c>
      <c r="C10" s="1623">
        <f>'EJEC-2II'!C11</f>
        <v>41090</v>
      </c>
      <c r="E10" s="1613" t="s">
        <v>1208</v>
      </c>
      <c r="F10" s="3068" t="str">
        <f>'EJEC-2II'!G11</f>
        <v>De avance</v>
      </c>
      <c r="G10" s="3068"/>
      <c r="H10" s="1614"/>
      <c r="I10" s="1614"/>
      <c r="J10" s="483"/>
      <c r="S10" s="409"/>
      <c r="AF10" s="402"/>
      <c r="AG10" s="402"/>
      <c r="AH10" s="402"/>
    </row>
    <row r="11" spans="2:36" x14ac:dyDescent="0.2">
      <c r="B11" s="403"/>
      <c r="S11" s="409"/>
      <c r="AF11" s="402"/>
      <c r="AG11" s="402"/>
      <c r="AH11" s="402"/>
    </row>
    <row r="12" spans="2:36" ht="12.75" customHeight="1" x14ac:dyDescent="0.2">
      <c r="B12" s="1013" t="s">
        <v>1319</v>
      </c>
      <c r="C12" s="1396">
        <f>'EJEC-2II'!C13</f>
        <v>0</v>
      </c>
      <c r="D12" s="1024"/>
      <c r="E12" s="1615" t="s">
        <v>1320</v>
      </c>
      <c r="F12" s="2905">
        <f>'EJEC-2II'!G13</f>
        <v>0</v>
      </c>
      <c r="G12" s="2905"/>
      <c r="I12" s="108"/>
      <c r="O12" s="108"/>
      <c r="P12" s="108"/>
      <c r="Q12" s="108"/>
      <c r="R12" s="1557"/>
      <c r="S12" s="978"/>
    </row>
    <row r="13" spans="2:36" ht="13.5" thickBot="1" x14ac:dyDescent="0.25">
      <c r="B13" s="403"/>
      <c r="C13" s="107"/>
      <c r="D13" s="107"/>
      <c r="E13" s="107"/>
      <c r="F13" s="107"/>
      <c r="G13" s="107"/>
      <c r="H13" s="107"/>
      <c r="I13" s="107"/>
      <c r="J13" s="107"/>
      <c r="K13" s="107"/>
      <c r="L13" s="107"/>
      <c r="M13" s="107"/>
      <c r="N13" s="107"/>
      <c r="O13" s="107"/>
      <c r="P13" s="107"/>
      <c r="Q13" s="107"/>
      <c r="S13" s="409"/>
    </row>
    <row r="14" spans="2:36" ht="13.5" thickBot="1" x14ac:dyDescent="0.25">
      <c r="B14" s="2931" t="s">
        <v>410</v>
      </c>
      <c r="C14" s="2932"/>
      <c r="D14" s="2932"/>
      <c r="E14" s="2932"/>
      <c r="F14" s="2932"/>
      <c r="G14" s="2932"/>
      <c r="H14" s="2932"/>
      <c r="I14" s="2932"/>
      <c r="J14" s="2932"/>
      <c r="K14" s="2932"/>
      <c r="L14" s="2932"/>
      <c r="M14" s="2932"/>
      <c r="N14" s="2932"/>
      <c r="O14" s="2932"/>
      <c r="P14" s="2932"/>
      <c r="Q14" s="2932"/>
      <c r="R14" s="2932"/>
      <c r="S14" s="2933"/>
      <c r="AF14" s="402"/>
      <c r="AG14" s="402"/>
      <c r="AH14" s="402"/>
    </row>
    <row r="15" spans="2:36" ht="12.75" customHeight="1" x14ac:dyDescent="0.2">
      <c r="B15" s="2499" t="s">
        <v>296</v>
      </c>
      <c r="C15" s="2464" t="s">
        <v>402</v>
      </c>
      <c r="D15" s="2452" t="s">
        <v>1215</v>
      </c>
      <c r="E15" s="2464" t="s">
        <v>411</v>
      </c>
      <c r="F15" s="2947" t="s">
        <v>414</v>
      </c>
      <c r="G15" s="2948"/>
      <c r="H15" s="2948"/>
      <c r="I15" s="2948"/>
      <c r="J15" s="2948"/>
      <c r="K15" s="2948"/>
      <c r="L15" s="2948"/>
      <c r="M15" s="2948"/>
      <c r="N15" s="2948"/>
      <c r="O15" s="2948"/>
      <c r="P15" s="2948"/>
      <c r="Q15" s="2948"/>
      <c r="R15" s="2948"/>
      <c r="S15" s="2949"/>
    </row>
    <row r="16" spans="2:36" ht="22.5" x14ac:dyDescent="0.2">
      <c r="B16" s="2885"/>
      <c r="C16" s="2886"/>
      <c r="D16" s="2886"/>
      <c r="E16" s="2886"/>
      <c r="F16" s="1394" t="str">
        <f>'EJEC-2II'!F17</f>
        <v>0-18</v>
      </c>
      <c r="G16" s="1394" t="str">
        <f>'EJEC-2II'!G17</f>
        <v>0-18</v>
      </c>
      <c r="H16" s="1394" t="str">
        <f>'EJEC-2II'!H17</f>
        <v>0-18</v>
      </c>
      <c r="I16" s="1394" t="str">
        <f>'EJEC-2II'!I17</f>
        <v>0-18</v>
      </c>
      <c r="J16" s="1394" t="str">
        <f>'EJEC-2II'!J17</f>
        <v>0-18</v>
      </c>
      <c r="K16" s="1394" t="str">
        <f>'EJEC-2II'!K17</f>
        <v>0-18</v>
      </c>
      <c r="L16" s="1394" t="str">
        <f>'EJEC-2II'!L17</f>
        <v>0-18</v>
      </c>
      <c r="M16" s="1394" t="str">
        <f>'EJEC-2II'!M17</f>
        <v>0-18</v>
      </c>
      <c r="N16" s="1394" t="str">
        <f>'EJEC-2II'!N17</f>
        <v>0-18</v>
      </c>
      <c r="O16" s="1394" t="str">
        <f>'EJEC-2II'!O17</f>
        <v>0-18</v>
      </c>
      <c r="P16" s="1394" t="e">
        <f>'EJEC-2II'!P17</f>
        <v>#VALUE!</v>
      </c>
      <c r="Q16" s="1394" t="e">
        <f>'EJEC-2II'!Q17</f>
        <v>#VALUE!</v>
      </c>
      <c r="R16" s="1411" t="s">
        <v>66</v>
      </c>
      <c r="S16" s="1412" t="s">
        <v>408</v>
      </c>
    </row>
    <row r="17" spans="2:19" x14ac:dyDescent="0.2">
      <c r="B17" s="2952" t="str">
        <f>PROYECTO!C51</f>
        <v>Plantación de Material Vegetal en sistema tradicional</v>
      </c>
      <c r="C17" s="2472" t="str">
        <f>'POA-1'!I33</f>
        <v>Aprestamiento del proyecto (Gestión)</v>
      </c>
      <c r="D17" s="2956" t="e">
        <f>'POA-1'!M33</f>
        <v>#REF!</v>
      </c>
      <c r="E17" s="1428" t="s">
        <v>412</v>
      </c>
      <c r="F17" s="1429">
        <f>'POA-4'!I18</f>
        <v>8550000</v>
      </c>
      <c r="G17" s="1429">
        <f>'POA-4'!J18</f>
        <v>8550000</v>
      </c>
      <c r="H17" s="1429">
        <f>'POA-4'!K18</f>
        <v>8550000</v>
      </c>
      <c r="I17" s="1429">
        <f>'POA-4'!L18</f>
        <v>8550000</v>
      </c>
      <c r="J17" s="1429">
        <f>'POA-4'!M18</f>
        <v>8550000</v>
      </c>
      <c r="K17" s="1429">
        <f>'POA-4'!N18</f>
        <v>8550000</v>
      </c>
      <c r="L17" s="1429">
        <f>'POA-4'!O18</f>
        <v>8550000</v>
      </c>
      <c r="M17" s="1429">
        <f>'POA-4'!P18</f>
        <v>8550000</v>
      </c>
      <c r="N17" s="1429">
        <f>'POA-4'!Q18</f>
        <v>8550000</v>
      </c>
      <c r="O17" s="1429">
        <f>'POA-4'!R18</f>
        <v>8550000</v>
      </c>
      <c r="P17" s="1429">
        <f>'POA-4'!S18</f>
        <v>0</v>
      </c>
      <c r="Q17" s="1429">
        <f>'POA-4'!T18</f>
        <v>0</v>
      </c>
      <c r="R17" s="1430">
        <f t="shared" ref="R17:R28" si="0">SUM(F17:Q17)</f>
        <v>85500000</v>
      </c>
      <c r="S17" s="577"/>
    </row>
    <row r="18" spans="2:19" x14ac:dyDescent="0.2">
      <c r="B18" s="2953"/>
      <c r="C18" s="2962"/>
      <c r="D18" s="2957"/>
      <c r="E18" s="576" t="s">
        <v>413</v>
      </c>
      <c r="F18" s="517">
        <f>+'EJEC-3I'!F18</f>
        <v>0</v>
      </c>
      <c r="G18" s="517">
        <f>+'EJEC-3I'!G18</f>
        <v>0</v>
      </c>
      <c r="H18" s="517">
        <f>+'EJEC-3I'!H18</f>
        <v>0</v>
      </c>
      <c r="I18" s="1120">
        <f>+'EJEC-3I'!I18</f>
        <v>0</v>
      </c>
      <c r="J18" s="1120">
        <f>+'EJEC-3I'!J18</f>
        <v>0</v>
      </c>
      <c r="K18" s="1120">
        <f>+'EJEC-3I'!K18</f>
        <v>0</v>
      </c>
      <c r="L18" s="1120">
        <f>+'EJEC-3I'!L18</f>
        <v>0</v>
      </c>
      <c r="M18" s="1120">
        <f>+'EJEC-3I'!M18</f>
        <v>0</v>
      </c>
      <c r="N18" s="1120">
        <f>+'EJEC-3I'!N18</f>
        <v>0</v>
      </c>
      <c r="O18" s="1120">
        <f>+'EJEC-3I'!O18</f>
        <v>0</v>
      </c>
      <c r="P18" s="1120">
        <f>+'EJEC-3I'!P18</f>
        <v>0</v>
      </c>
      <c r="Q18" s="1120">
        <f>+'EJEC-3I'!Q18</f>
        <v>0</v>
      </c>
      <c r="R18" s="518">
        <f t="shared" si="0"/>
        <v>0</v>
      </c>
      <c r="S18" s="578">
        <f>+IF(ISERROR(R18/D17),0%,R18/D17)</f>
        <v>0</v>
      </c>
    </row>
    <row r="19" spans="2:19" x14ac:dyDescent="0.2">
      <c r="B19" s="2953"/>
      <c r="C19" s="2963"/>
      <c r="D19" s="2958"/>
      <c r="E19" s="576" t="s">
        <v>1214</v>
      </c>
      <c r="F19" s="517">
        <f>+'EJEC-3I'!F19</f>
        <v>0</v>
      </c>
      <c r="G19" s="517">
        <f>+'EJEC-3I'!G19</f>
        <v>0</v>
      </c>
      <c r="H19" s="517">
        <f>+'EJEC-3I'!H19</f>
        <v>0</v>
      </c>
      <c r="I19" s="1120"/>
      <c r="J19" s="1120"/>
      <c r="K19" s="1120"/>
      <c r="L19" s="1120"/>
      <c r="M19" s="1120"/>
      <c r="N19" s="1120"/>
      <c r="O19" s="1120"/>
      <c r="P19" s="1120"/>
      <c r="Q19" s="1120"/>
      <c r="R19" s="518">
        <f t="shared" si="0"/>
        <v>0</v>
      </c>
      <c r="S19" s="578">
        <f>+IF(ISERROR(R19/D17),0%,R19/D17)</f>
        <v>0</v>
      </c>
    </row>
    <row r="20" spans="2:19" x14ac:dyDescent="0.2">
      <c r="B20" s="2953"/>
      <c r="C20" s="2472" t="str">
        <f>'POA-1'!I34</f>
        <v>Mantenimiento</v>
      </c>
      <c r="D20" s="2956">
        <f>'POA-1'!M34</f>
        <v>17374095.110993229</v>
      </c>
      <c r="E20" s="1428" t="s">
        <v>412</v>
      </c>
      <c r="F20" s="1429">
        <f>'POA-4'!I19</f>
        <v>282340032</v>
      </c>
      <c r="G20" s="1429">
        <f>'POA-4'!J19</f>
        <v>148200000</v>
      </c>
      <c r="H20" s="1429">
        <f>'POA-4'!K19</f>
        <v>148200000</v>
      </c>
      <c r="I20" s="1429">
        <f>'POA-4'!L19</f>
        <v>0</v>
      </c>
      <c r="J20" s="1429">
        <f>'POA-4'!M19</f>
        <v>0</v>
      </c>
      <c r="K20" s="1429">
        <f>'POA-4'!N19</f>
        <v>0</v>
      </c>
      <c r="L20" s="1429">
        <f>'POA-4'!O19</f>
        <v>0</v>
      </c>
      <c r="M20" s="1429">
        <f>'POA-4'!P19</f>
        <v>148200000</v>
      </c>
      <c r="N20" s="1429">
        <f>'POA-4'!Q19</f>
        <v>148200000</v>
      </c>
      <c r="O20" s="1429">
        <f>'POA-4'!R19</f>
        <v>0</v>
      </c>
      <c r="P20" s="1429">
        <f>'POA-4'!S19</f>
        <v>0</v>
      </c>
      <c r="Q20" s="1429">
        <f>'POA-4'!T19</f>
        <v>0</v>
      </c>
      <c r="R20" s="1430">
        <f t="shared" si="0"/>
        <v>875140032</v>
      </c>
      <c r="S20" s="577"/>
    </row>
    <row r="21" spans="2:19" x14ac:dyDescent="0.2">
      <c r="B21" s="2953"/>
      <c r="C21" s="2962"/>
      <c r="D21" s="2957"/>
      <c r="E21" s="576" t="s">
        <v>413</v>
      </c>
      <c r="F21" s="517">
        <f>+'EJEC-3I'!F21</f>
        <v>0</v>
      </c>
      <c r="G21" s="517">
        <f>+'EJEC-3I'!G21</f>
        <v>0</v>
      </c>
      <c r="H21" s="517">
        <f>+'EJEC-3I'!H21</f>
        <v>0</v>
      </c>
      <c r="I21" s="517">
        <f>+'EJEC-3I'!I21</f>
        <v>0</v>
      </c>
      <c r="J21" s="517">
        <f>+'EJEC-3I'!J21</f>
        <v>0</v>
      </c>
      <c r="K21" s="517">
        <f>+'EJEC-3I'!K21</f>
        <v>0</v>
      </c>
      <c r="L21" s="517">
        <f>+'EJEC-3I'!L21</f>
        <v>0</v>
      </c>
      <c r="M21" s="517">
        <f>+'EJEC-3I'!M21</f>
        <v>0</v>
      </c>
      <c r="N21" s="517">
        <f>+'EJEC-3I'!N21</f>
        <v>0</v>
      </c>
      <c r="O21" s="517">
        <f>+'EJEC-3I'!O21</f>
        <v>0</v>
      </c>
      <c r="P21" s="517">
        <f>+'EJEC-3I'!P21</f>
        <v>0</v>
      </c>
      <c r="Q21" s="517">
        <f>+'EJEC-3I'!Q21</f>
        <v>0</v>
      </c>
      <c r="R21" s="518">
        <f t="shared" si="0"/>
        <v>0</v>
      </c>
      <c r="S21" s="578">
        <f t="shared" ref="S21" si="1">+IF(ISERROR(R21/D20),0%,R21/D20)</f>
        <v>0</v>
      </c>
    </row>
    <row r="22" spans="2:19" x14ac:dyDescent="0.2">
      <c r="B22" s="2953"/>
      <c r="C22" s="2963"/>
      <c r="D22" s="2958"/>
      <c r="E22" s="576" t="s">
        <v>1214</v>
      </c>
      <c r="F22" s="517">
        <f>+'EJEC-3I'!F22</f>
        <v>0</v>
      </c>
      <c r="G22" s="517">
        <f>+'EJEC-3I'!G22</f>
        <v>0</v>
      </c>
      <c r="H22" s="517">
        <f>+'EJEC-3I'!H22</f>
        <v>0</v>
      </c>
      <c r="I22" s="1120"/>
      <c r="J22" s="1120"/>
      <c r="K22" s="1120"/>
      <c r="L22" s="1120"/>
      <c r="M22" s="1120"/>
      <c r="N22" s="1120"/>
      <c r="O22" s="1120"/>
      <c r="P22" s="1120"/>
      <c r="Q22" s="1120"/>
      <c r="R22" s="518">
        <f t="shared" si="0"/>
        <v>0</v>
      </c>
      <c r="S22" s="578">
        <f t="shared" ref="S22" si="2">+IF(ISERROR(R22/D20),0%,R22/D20)</f>
        <v>0</v>
      </c>
    </row>
    <row r="23" spans="2:19" ht="0.6" customHeight="1" x14ac:dyDescent="0.2">
      <c r="B23" s="2953"/>
      <c r="C23" s="2472" t="str">
        <f>'POA-1'!I35</f>
        <v>Aislamiento</v>
      </c>
      <c r="D23" s="2956">
        <f>'POA-1'!M35</f>
        <v>0</v>
      </c>
      <c r="E23" s="575" t="s">
        <v>412</v>
      </c>
      <c r="F23" s="573">
        <f>'POA-4'!I20</f>
        <v>0</v>
      </c>
      <c r="G23" s="573">
        <f>'POA-4'!J20</f>
        <v>0</v>
      </c>
      <c r="H23" s="573">
        <f>'POA-4'!K20</f>
        <v>0</v>
      </c>
      <c r="I23" s="573">
        <f>'POA-4'!L20</f>
        <v>0</v>
      </c>
      <c r="J23" s="573">
        <f>'POA-4'!M20</f>
        <v>0</v>
      </c>
      <c r="K23" s="573">
        <f>'POA-4'!N20</f>
        <v>0</v>
      </c>
      <c r="L23" s="573">
        <f>'POA-4'!O20</f>
        <v>0</v>
      </c>
      <c r="M23" s="573">
        <f>'POA-4'!P20</f>
        <v>0</v>
      </c>
      <c r="N23" s="573">
        <f>'POA-4'!Q20</f>
        <v>0</v>
      </c>
      <c r="O23" s="573">
        <f>'POA-4'!R20</f>
        <v>0</v>
      </c>
      <c r="P23" s="573">
        <f>'POA-4'!S20</f>
        <v>0</v>
      </c>
      <c r="Q23" s="573">
        <f>'POA-4'!T20</f>
        <v>0</v>
      </c>
      <c r="R23" s="574">
        <f t="shared" si="0"/>
        <v>0</v>
      </c>
      <c r="S23" s="577"/>
    </row>
    <row r="24" spans="2:19" ht="0.6" customHeight="1" x14ac:dyDescent="0.2">
      <c r="B24" s="2953"/>
      <c r="C24" s="2962"/>
      <c r="D24" s="2957"/>
      <c r="E24" s="576" t="s">
        <v>413</v>
      </c>
      <c r="F24" s="517"/>
      <c r="G24" s="517"/>
      <c r="H24" s="517"/>
      <c r="I24" s="517"/>
      <c r="J24" s="517"/>
      <c r="K24" s="517"/>
      <c r="L24" s="517"/>
      <c r="M24" s="517"/>
      <c r="N24" s="517"/>
      <c r="O24" s="517"/>
      <c r="P24" s="517"/>
      <c r="Q24" s="517"/>
      <c r="R24" s="518">
        <f t="shared" si="0"/>
        <v>0</v>
      </c>
      <c r="S24" s="578">
        <f t="shared" ref="S24" si="3">+IF(ISERROR(R24/D23),0%,R24/D23)</f>
        <v>0</v>
      </c>
    </row>
    <row r="25" spans="2:19" ht="0.6" customHeight="1" x14ac:dyDescent="0.2">
      <c r="B25" s="2953"/>
      <c r="C25" s="2963"/>
      <c r="D25" s="2958"/>
      <c r="E25" s="576" t="s">
        <v>1214</v>
      </c>
      <c r="F25" s="517"/>
      <c r="G25" s="517"/>
      <c r="H25" s="517"/>
      <c r="I25" s="517"/>
      <c r="J25" s="517"/>
      <c r="K25" s="517"/>
      <c r="L25" s="517"/>
      <c r="M25" s="517"/>
      <c r="N25" s="517"/>
      <c r="O25" s="517"/>
      <c r="P25" s="517"/>
      <c r="Q25" s="517"/>
      <c r="R25" s="518">
        <f t="shared" si="0"/>
        <v>0</v>
      </c>
      <c r="S25" s="578">
        <f t="shared" ref="S25" si="4">+IF(ISERROR(R25/D23),0%,R25/D23)</f>
        <v>0</v>
      </c>
    </row>
    <row r="26" spans="2:19" x14ac:dyDescent="0.2">
      <c r="B26" s="2953"/>
      <c r="C26" s="2472" t="str">
        <f>'POA-1'!I36</f>
        <v>Divulgación, Capacitación y Seguimiento</v>
      </c>
      <c r="D26" s="2956" t="e">
        <f>'POA-1'!M36</f>
        <v>#REF!</v>
      </c>
      <c r="E26" s="1428" t="s">
        <v>412</v>
      </c>
      <c r="F26" s="1429">
        <f>'POA-4'!I21</f>
        <v>0</v>
      </c>
      <c r="G26" s="1429">
        <f>'POA-4'!J21</f>
        <v>4566666</v>
      </c>
      <c r="H26" s="1429">
        <f>'POA-4'!K21</f>
        <v>0</v>
      </c>
      <c r="I26" s="1429">
        <f>'POA-4'!L21</f>
        <v>0</v>
      </c>
      <c r="J26" s="1429">
        <f>'POA-4'!M21</f>
        <v>4566666</v>
      </c>
      <c r="K26" s="1429">
        <f>'POA-4'!N21</f>
        <v>0</v>
      </c>
      <c r="L26" s="1429">
        <f>'POA-4'!O21</f>
        <v>4566667.9999999898</v>
      </c>
      <c r="M26" s="1429">
        <f>'POA-4'!P21</f>
        <v>0</v>
      </c>
      <c r="N26" s="1429">
        <f>'POA-4'!Q21</f>
        <v>0</v>
      </c>
      <c r="O26" s="1429">
        <f>'POA-4'!R21</f>
        <v>0</v>
      </c>
      <c r="P26" s="1429">
        <f>'POA-4'!S21</f>
        <v>0</v>
      </c>
      <c r="Q26" s="1429">
        <f>'POA-4'!T21</f>
        <v>0</v>
      </c>
      <c r="R26" s="1430">
        <f t="shared" si="0"/>
        <v>13699999.999999989</v>
      </c>
      <c r="S26" s="577"/>
    </row>
    <row r="27" spans="2:19" x14ac:dyDescent="0.2">
      <c r="B27" s="2953"/>
      <c r="C27" s="2962"/>
      <c r="D27" s="2957"/>
      <c r="E27" s="576" t="s">
        <v>413</v>
      </c>
      <c r="F27" s="517">
        <f>+'EJEC-3I'!F27</f>
        <v>0</v>
      </c>
      <c r="G27" s="517">
        <f>+'EJEC-3I'!G27</f>
        <v>0</v>
      </c>
      <c r="H27" s="517">
        <f>+'EJEC-3I'!H27</f>
        <v>0</v>
      </c>
      <c r="I27" s="517">
        <f>+'EJEC-3I'!I27</f>
        <v>0</v>
      </c>
      <c r="J27" s="517">
        <f>+'EJEC-3I'!J27</f>
        <v>0</v>
      </c>
      <c r="K27" s="517">
        <f>+'EJEC-3I'!K27</f>
        <v>0</v>
      </c>
      <c r="L27" s="517">
        <f>+'EJEC-3I'!L27</f>
        <v>0</v>
      </c>
      <c r="M27" s="517">
        <f>+'EJEC-3I'!M27</f>
        <v>0</v>
      </c>
      <c r="N27" s="517">
        <f>+'EJEC-3I'!N27</f>
        <v>0</v>
      </c>
      <c r="O27" s="517">
        <f>+'EJEC-3I'!O27</f>
        <v>0</v>
      </c>
      <c r="P27" s="517">
        <f>+'EJEC-3I'!P27</f>
        <v>0</v>
      </c>
      <c r="Q27" s="517">
        <f>+'EJEC-3I'!Q27</f>
        <v>0</v>
      </c>
      <c r="R27" s="518">
        <f t="shared" si="0"/>
        <v>0</v>
      </c>
      <c r="S27" s="578">
        <f t="shared" ref="S27" si="5">+IF(ISERROR(R27/D26),0%,R27/D26)</f>
        <v>0</v>
      </c>
    </row>
    <row r="28" spans="2:19" ht="13.5" thickBot="1" x14ac:dyDescent="0.25">
      <c r="B28" s="2954"/>
      <c r="C28" s="2963"/>
      <c r="D28" s="2958"/>
      <c r="E28" s="576" t="s">
        <v>1214</v>
      </c>
      <c r="F28" s="517">
        <f>+'EJEC-3I'!F28</f>
        <v>0</v>
      </c>
      <c r="G28" s="517">
        <f>+'EJEC-3I'!G28</f>
        <v>0</v>
      </c>
      <c r="H28" s="517">
        <f>+'EJEC-3I'!H28</f>
        <v>0</v>
      </c>
      <c r="I28" s="1120"/>
      <c r="J28" s="1120"/>
      <c r="K28" s="1120"/>
      <c r="L28" s="1120"/>
      <c r="M28" s="1120"/>
      <c r="N28" s="1120"/>
      <c r="O28" s="1120"/>
      <c r="P28" s="1120"/>
      <c r="Q28" s="1120"/>
      <c r="R28" s="518">
        <f t="shared" si="0"/>
        <v>0</v>
      </c>
      <c r="S28" s="578">
        <f t="shared" ref="S28" si="6">+IF(ISERROR(R28/D26),0%,R28/D26)</f>
        <v>0</v>
      </c>
    </row>
    <row r="29" spans="2:19" ht="13.5" hidden="1" thickBot="1" x14ac:dyDescent="0.25">
      <c r="B29" s="2950" t="str">
        <f>PROYECTO!C52</f>
        <v>Plantación de Material Vegetal al azar o por núcleos</v>
      </c>
      <c r="C29" s="2474" t="str">
        <f>'POA-1'!I37</f>
        <v>Aprestamiento del proyecto (Gestión)</v>
      </c>
      <c r="D29" s="2959" t="e">
        <f>'POA-1'!M37</f>
        <v>#REF!</v>
      </c>
      <c r="E29" s="575" t="s">
        <v>412</v>
      </c>
      <c r="F29" s="573">
        <f>'POA-4'!I22</f>
        <v>0</v>
      </c>
      <c r="G29" s="573">
        <f>'POA-4'!J22</f>
        <v>0</v>
      </c>
      <c r="H29" s="573">
        <f>'POA-4'!K22</f>
        <v>0</v>
      </c>
      <c r="I29" s="573">
        <f>'POA-4'!L22</f>
        <v>0</v>
      </c>
      <c r="J29" s="573">
        <f>'POA-4'!M22</f>
        <v>0</v>
      </c>
      <c r="K29" s="573">
        <f>'POA-4'!N22</f>
        <v>0</v>
      </c>
      <c r="L29" s="573">
        <f>'POA-4'!O22</f>
        <v>0</v>
      </c>
      <c r="M29" s="573">
        <f>'POA-4'!P22</f>
        <v>0</v>
      </c>
      <c r="N29" s="573">
        <f>'POA-4'!Q22</f>
        <v>0</v>
      </c>
      <c r="O29" s="573">
        <f>'POA-4'!R22</f>
        <v>0</v>
      </c>
      <c r="P29" s="573">
        <f>'POA-4'!S22</f>
        <v>0</v>
      </c>
      <c r="Q29" s="573">
        <f>'POA-4'!T22</f>
        <v>0</v>
      </c>
      <c r="R29" s="574">
        <f>SUM(F29:Q29)</f>
        <v>0</v>
      </c>
      <c r="S29" s="577"/>
    </row>
    <row r="30" spans="2:19" ht="13.5" hidden="1" thickBot="1" x14ac:dyDescent="0.25">
      <c r="B30" s="2923"/>
      <c r="C30" s="2945"/>
      <c r="D30" s="2960"/>
      <c r="E30" s="576" t="s">
        <v>413</v>
      </c>
      <c r="F30" s="517">
        <f>+'EJEC-3I'!F30</f>
        <v>0</v>
      </c>
      <c r="G30" s="517">
        <f>+'EJEC-3I'!G30</f>
        <v>0</v>
      </c>
      <c r="H30" s="517">
        <f>+'EJEC-3I'!H30</f>
        <v>0</v>
      </c>
      <c r="I30" s="517">
        <f>+'EJEC-3I'!I30</f>
        <v>0</v>
      </c>
      <c r="J30" s="517">
        <f>+'EJEC-3I'!J30</f>
        <v>0</v>
      </c>
      <c r="K30" s="517">
        <f>+'EJEC-3I'!K30</f>
        <v>0</v>
      </c>
      <c r="L30" s="517">
        <f>+'EJEC-3I'!L30</f>
        <v>0</v>
      </c>
      <c r="M30" s="517">
        <f>+'EJEC-3I'!M30</f>
        <v>0</v>
      </c>
      <c r="N30" s="517">
        <f>+'EJEC-3I'!N30</f>
        <v>0</v>
      </c>
      <c r="O30" s="517">
        <f>+'EJEC-3I'!O30</f>
        <v>0</v>
      </c>
      <c r="P30" s="517">
        <f>+'EJEC-3I'!P30</f>
        <v>0</v>
      </c>
      <c r="Q30" s="517">
        <f>+'EJEC-3I'!Q30</f>
        <v>0</v>
      </c>
      <c r="R30" s="518">
        <f t="shared" ref="R30:R93" si="7">SUM(F30:Q30)</f>
        <v>0</v>
      </c>
      <c r="S30" s="578">
        <f t="shared" ref="S30" si="8">+IF(ISERROR(R30/D29),0%,R30/D29)</f>
        <v>0</v>
      </c>
    </row>
    <row r="31" spans="2:19" ht="13.5" hidden="1" thickBot="1" x14ac:dyDescent="0.25">
      <c r="B31" s="2923"/>
      <c r="C31" s="2946"/>
      <c r="D31" s="2961"/>
      <c r="E31" s="576" t="s">
        <v>1214</v>
      </c>
      <c r="F31" s="517">
        <f>+'EJEC-3I'!F31</f>
        <v>0</v>
      </c>
      <c r="G31" s="517">
        <f>+'EJEC-3I'!G31</f>
        <v>0</v>
      </c>
      <c r="H31" s="517">
        <f>+'EJEC-3I'!H31</f>
        <v>0</v>
      </c>
      <c r="I31" s="1120"/>
      <c r="J31" s="1120"/>
      <c r="K31" s="1120"/>
      <c r="L31" s="1120"/>
      <c r="M31" s="1120"/>
      <c r="N31" s="1120"/>
      <c r="O31" s="1120"/>
      <c r="P31" s="1120"/>
      <c r="Q31" s="1120"/>
      <c r="R31" s="518">
        <f t="shared" si="7"/>
        <v>0</v>
      </c>
      <c r="S31" s="578">
        <f t="shared" ref="S31" si="9">+IF(ISERROR(R31/D29),0%,R31/D29)</f>
        <v>0</v>
      </c>
    </row>
    <row r="32" spans="2:19" ht="13.5" hidden="1" thickBot="1" x14ac:dyDescent="0.25">
      <c r="B32" s="2923"/>
      <c r="C32" s="2474" t="str">
        <f>'POA-1'!I38</f>
        <v>Mantenimiento</v>
      </c>
      <c r="D32" s="2959">
        <f>'POA-1'!M38</f>
        <v>0</v>
      </c>
      <c r="E32" s="575" t="s">
        <v>412</v>
      </c>
      <c r="F32" s="573">
        <f>'POA-4'!I23</f>
        <v>0</v>
      </c>
      <c r="G32" s="573">
        <f>'POA-4'!J23</f>
        <v>0</v>
      </c>
      <c r="H32" s="573">
        <f>'POA-4'!K23</f>
        <v>0</v>
      </c>
      <c r="I32" s="573">
        <f>'POA-4'!L23</f>
        <v>0</v>
      </c>
      <c r="J32" s="573">
        <f>'POA-4'!M23</f>
        <v>0</v>
      </c>
      <c r="K32" s="573">
        <f>'POA-4'!N23</f>
        <v>0</v>
      </c>
      <c r="L32" s="573">
        <f>'POA-4'!O23</f>
        <v>0</v>
      </c>
      <c r="M32" s="573">
        <f>'POA-4'!P23</f>
        <v>0</v>
      </c>
      <c r="N32" s="573">
        <f>'POA-4'!Q23</f>
        <v>0</v>
      </c>
      <c r="O32" s="573">
        <f>'POA-4'!R23</f>
        <v>0</v>
      </c>
      <c r="P32" s="573">
        <f>'POA-4'!S23</f>
        <v>0</v>
      </c>
      <c r="Q32" s="573">
        <f>'POA-4'!T23</f>
        <v>0</v>
      </c>
      <c r="R32" s="574">
        <f t="shared" si="7"/>
        <v>0</v>
      </c>
      <c r="S32" s="577"/>
    </row>
    <row r="33" spans="2:19" ht="13.5" hidden="1" thickBot="1" x14ac:dyDescent="0.25">
      <c r="B33" s="2923"/>
      <c r="C33" s="2945"/>
      <c r="D33" s="2960"/>
      <c r="E33" s="576" t="s">
        <v>413</v>
      </c>
      <c r="F33" s="517">
        <f>+'EJEC-3I'!F33</f>
        <v>0</v>
      </c>
      <c r="G33" s="517">
        <f>+'EJEC-3I'!G33</f>
        <v>0</v>
      </c>
      <c r="H33" s="517">
        <f>+'EJEC-3I'!H33</f>
        <v>0</v>
      </c>
      <c r="I33" s="517">
        <f>+'EJEC-3I'!I33</f>
        <v>0</v>
      </c>
      <c r="J33" s="517">
        <f>+'EJEC-3I'!J33</f>
        <v>0</v>
      </c>
      <c r="K33" s="517">
        <f>+'EJEC-3I'!K33</f>
        <v>0</v>
      </c>
      <c r="L33" s="517">
        <f>+'EJEC-3I'!L33</f>
        <v>0</v>
      </c>
      <c r="M33" s="517">
        <f>+'EJEC-3I'!M33</f>
        <v>0</v>
      </c>
      <c r="N33" s="517">
        <f>+'EJEC-3I'!N33</f>
        <v>0</v>
      </c>
      <c r="O33" s="517">
        <f>+'EJEC-3I'!O33</f>
        <v>0</v>
      </c>
      <c r="P33" s="517">
        <f>+'EJEC-3I'!P33</f>
        <v>0</v>
      </c>
      <c r="Q33" s="517">
        <f>+'EJEC-3I'!Q33</f>
        <v>0</v>
      </c>
      <c r="R33" s="518">
        <f t="shared" si="7"/>
        <v>0</v>
      </c>
      <c r="S33" s="578">
        <f t="shared" ref="S33" si="10">+IF(ISERROR(R33/D32),0%,R33/D32)</f>
        <v>0</v>
      </c>
    </row>
    <row r="34" spans="2:19" ht="13.5" hidden="1" thickBot="1" x14ac:dyDescent="0.25">
      <c r="B34" s="2923"/>
      <c r="C34" s="2946"/>
      <c r="D34" s="2961"/>
      <c r="E34" s="576" t="s">
        <v>1214</v>
      </c>
      <c r="F34" s="517">
        <f>+'EJEC-3I'!F34</f>
        <v>0</v>
      </c>
      <c r="G34" s="517">
        <f>+'EJEC-3I'!G34</f>
        <v>0</v>
      </c>
      <c r="H34" s="517">
        <f>+'EJEC-3I'!H34</f>
        <v>0</v>
      </c>
      <c r="I34" s="1120"/>
      <c r="J34" s="1120"/>
      <c r="K34" s="1120"/>
      <c r="L34" s="1120"/>
      <c r="M34" s="1120"/>
      <c r="N34" s="1120"/>
      <c r="O34" s="1120"/>
      <c r="P34" s="1120"/>
      <c r="Q34" s="1120"/>
      <c r="R34" s="518">
        <f t="shared" si="7"/>
        <v>0</v>
      </c>
      <c r="S34" s="578">
        <f t="shared" ref="S34" si="11">+IF(ISERROR(R34/D32),0%,R34/D32)</f>
        <v>0</v>
      </c>
    </row>
    <row r="35" spans="2:19" ht="0.6" hidden="1" customHeight="1" x14ac:dyDescent="0.2">
      <c r="B35" s="2923"/>
      <c r="C35" s="2474" t="str">
        <f>'POA-1'!I39</f>
        <v>Aislamiento</v>
      </c>
      <c r="D35" s="2959">
        <f>'POA-1'!M39</f>
        <v>0</v>
      </c>
      <c r="E35" s="575" t="s">
        <v>412</v>
      </c>
      <c r="F35" s="573">
        <f>'POA-4'!I24</f>
        <v>0</v>
      </c>
      <c r="G35" s="573">
        <f>'POA-4'!J24</f>
        <v>0</v>
      </c>
      <c r="H35" s="573">
        <f>'POA-4'!K24</f>
        <v>0</v>
      </c>
      <c r="I35" s="573">
        <f>'POA-4'!L24</f>
        <v>0</v>
      </c>
      <c r="J35" s="573">
        <f>'POA-4'!M24</f>
        <v>0</v>
      </c>
      <c r="K35" s="573">
        <f>'POA-4'!N24</f>
        <v>0</v>
      </c>
      <c r="L35" s="573">
        <f>'POA-4'!O24</f>
        <v>0</v>
      </c>
      <c r="M35" s="573">
        <f>'POA-4'!P24</f>
        <v>0</v>
      </c>
      <c r="N35" s="573">
        <f>'POA-4'!Q24</f>
        <v>0</v>
      </c>
      <c r="O35" s="573">
        <f>'POA-4'!R24</f>
        <v>0</v>
      </c>
      <c r="P35" s="573">
        <f>'POA-4'!S24</f>
        <v>0</v>
      </c>
      <c r="Q35" s="573">
        <f>'POA-4'!T24</f>
        <v>0</v>
      </c>
      <c r="R35" s="574">
        <f t="shared" si="7"/>
        <v>0</v>
      </c>
      <c r="S35" s="577"/>
    </row>
    <row r="36" spans="2:19" ht="0.6" hidden="1" customHeight="1" x14ac:dyDescent="0.2">
      <c r="B36" s="2923"/>
      <c r="C36" s="2945"/>
      <c r="D36" s="2960"/>
      <c r="E36" s="576" t="s">
        <v>413</v>
      </c>
      <c r="F36" s="517"/>
      <c r="G36" s="517"/>
      <c r="H36" s="517"/>
      <c r="I36" s="517"/>
      <c r="J36" s="517"/>
      <c r="K36" s="517"/>
      <c r="L36" s="517"/>
      <c r="M36" s="517"/>
      <c r="N36" s="517"/>
      <c r="O36" s="517"/>
      <c r="P36" s="517"/>
      <c r="Q36" s="517"/>
      <c r="R36" s="518">
        <f t="shared" si="7"/>
        <v>0</v>
      </c>
      <c r="S36" s="578">
        <f t="shared" ref="S36" si="12">+IF(ISERROR(R36/D35),0%,R36/D35)</f>
        <v>0</v>
      </c>
    </row>
    <row r="37" spans="2:19" ht="0.6" hidden="1" customHeight="1" x14ac:dyDescent="0.2">
      <c r="B37" s="2923"/>
      <c r="C37" s="2946"/>
      <c r="D37" s="2961"/>
      <c r="E37" s="576" t="s">
        <v>1214</v>
      </c>
      <c r="F37" s="517"/>
      <c r="G37" s="517"/>
      <c r="H37" s="517"/>
      <c r="I37" s="517"/>
      <c r="J37" s="517"/>
      <c r="K37" s="517"/>
      <c r="L37" s="517"/>
      <c r="M37" s="517"/>
      <c r="N37" s="517"/>
      <c r="O37" s="517"/>
      <c r="P37" s="517"/>
      <c r="Q37" s="517"/>
      <c r="R37" s="518">
        <f t="shared" si="7"/>
        <v>0</v>
      </c>
      <c r="S37" s="578">
        <f t="shared" ref="S37" si="13">+IF(ISERROR(R37/D35),0%,R37/D35)</f>
        <v>0</v>
      </c>
    </row>
    <row r="38" spans="2:19" ht="13.5" hidden="1" thickBot="1" x14ac:dyDescent="0.25">
      <c r="B38" s="2923"/>
      <c r="C38" s="2474" t="str">
        <f>'POA-1'!I40</f>
        <v>Divulgación, Capacitación y Seguimiento</v>
      </c>
      <c r="D38" s="2959">
        <f>'POA-1'!M40</f>
        <v>0</v>
      </c>
      <c r="E38" s="575" t="s">
        <v>412</v>
      </c>
      <c r="F38" s="573">
        <f>'POA-4'!I25</f>
        <v>0</v>
      </c>
      <c r="G38" s="573">
        <f>'POA-4'!J25</f>
        <v>0</v>
      </c>
      <c r="H38" s="573">
        <f>'POA-4'!K25</f>
        <v>0</v>
      </c>
      <c r="I38" s="573">
        <f>'POA-4'!L25</f>
        <v>0</v>
      </c>
      <c r="J38" s="573">
        <f>'POA-4'!M25</f>
        <v>0</v>
      </c>
      <c r="K38" s="573">
        <f>'POA-4'!N25</f>
        <v>0</v>
      </c>
      <c r="L38" s="573">
        <f>'POA-4'!O25</f>
        <v>0</v>
      </c>
      <c r="M38" s="573">
        <f>'POA-4'!P25</f>
        <v>0</v>
      </c>
      <c r="N38" s="573">
        <f>'POA-4'!Q25</f>
        <v>0</v>
      </c>
      <c r="O38" s="573">
        <f>'POA-4'!R25</f>
        <v>0</v>
      </c>
      <c r="P38" s="573">
        <f>'POA-4'!S25</f>
        <v>0</v>
      </c>
      <c r="Q38" s="573">
        <f>'POA-4'!T25</f>
        <v>0</v>
      </c>
      <c r="R38" s="574">
        <f t="shared" si="7"/>
        <v>0</v>
      </c>
      <c r="S38" s="577"/>
    </row>
    <row r="39" spans="2:19" ht="13.5" hidden="1" thickBot="1" x14ac:dyDescent="0.25">
      <c r="B39" s="2923"/>
      <c r="C39" s="2945"/>
      <c r="D39" s="2960"/>
      <c r="E39" s="576" t="s">
        <v>413</v>
      </c>
      <c r="F39" s="517">
        <f>+'EJEC-3I'!F39</f>
        <v>0</v>
      </c>
      <c r="G39" s="517">
        <f>+'EJEC-3I'!G39</f>
        <v>0</v>
      </c>
      <c r="H39" s="517">
        <f>+'EJEC-3I'!H39</f>
        <v>0</v>
      </c>
      <c r="I39" s="517">
        <f>+'EJEC-3I'!I39</f>
        <v>0</v>
      </c>
      <c r="J39" s="517">
        <f>+'EJEC-3I'!J39</f>
        <v>0</v>
      </c>
      <c r="K39" s="517">
        <f>+'EJEC-3I'!K39</f>
        <v>0</v>
      </c>
      <c r="L39" s="517">
        <f>+'EJEC-3I'!L39</f>
        <v>0</v>
      </c>
      <c r="M39" s="517">
        <f>+'EJEC-3I'!M39</f>
        <v>0</v>
      </c>
      <c r="N39" s="517">
        <f>+'EJEC-3I'!N39</f>
        <v>0</v>
      </c>
      <c r="O39" s="517">
        <f>+'EJEC-3I'!O39</f>
        <v>0</v>
      </c>
      <c r="P39" s="517">
        <f>+'EJEC-3I'!P39</f>
        <v>0</v>
      </c>
      <c r="Q39" s="517">
        <f>+'EJEC-3I'!Q39</f>
        <v>0</v>
      </c>
      <c r="R39" s="518">
        <f t="shared" si="7"/>
        <v>0</v>
      </c>
      <c r="S39" s="578">
        <f t="shared" ref="S39" si="14">+IF(ISERROR(R39/D38),0%,R39/D38)</f>
        <v>0</v>
      </c>
    </row>
    <row r="40" spans="2:19" ht="13.5" hidden="1" thickBot="1" x14ac:dyDescent="0.25">
      <c r="B40" s="2951"/>
      <c r="C40" s="2946"/>
      <c r="D40" s="2961"/>
      <c r="E40" s="576" t="s">
        <v>1214</v>
      </c>
      <c r="F40" s="517">
        <f>+'EJEC-3I'!F40</f>
        <v>0</v>
      </c>
      <c r="G40" s="517">
        <f>+'EJEC-3I'!G40</f>
        <v>0</v>
      </c>
      <c r="H40" s="517">
        <f>+'EJEC-3I'!H40</f>
        <v>0</v>
      </c>
      <c r="I40" s="1120"/>
      <c r="J40" s="1120"/>
      <c r="K40" s="1120"/>
      <c r="L40" s="1120"/>
      <c r="M40" s="1120"/>
      <c r="N40" s="1120"/>
      <c r="O40" s="1120"/>
      <c r="P40" s="1120"/>
      <c r="Q40" s="1120"/>
      <c r="R40" s="518">
        <f t="shared" si="7"/>
        <v>0</v>
      </c>
      <c r="S40" s="578">
        <f t="shared" ref="S40" si="15">+IF(ISERROR(R40/D38),0%,R40/D38)</f>
        <v>0</v>
      </c>
    </row>
    <row r="41" spans="2:19" ht="13.5" hidden="1" thickBot="1" x14ac:dyDescent="0.25">
      <c r="B41" s="2950" t="str">
        <f>PROYECTO!C53</f>
        <v>Reforestación Protectora - Productora con Guadua</v>
      </c>
      <c r="C41" s="2474" t="str">
        <f>'POA-1'!I41</f>
        <v>Aprestamiento del proyecto (Gestión)</v>
      </c>
      <c r="D41" s="2959" t="e">
        <f>'POA-1'!M41</f>
        <v>#REF!</v>
      </c>
      <c r="E41" s="575" t="s">
        <v>412</v>
      </c>
      <c r="F41" s="573">
        <f>'POA-4'!I26</f>
        <v>0</v>
      </c>
      <c r="G41" s="573">
        <f>'POA-4'!J26</f>
        <v>0</v>
      </c>
      <c r="H41" s="573">
        <f>'POA-4'!K26</f>
        <v>0</v>
      </c>
      <c r="I41" s="573">
        <f>'POA-4'!L26</f>
        <v>0</v>
      </c>
      <c r="J41" s="573">
        <f>'POA-4'!M26</f>
        <v>0</v>
      </c>
      <c r="K41" s="573">
        <f>'POA-4'!N26</f>
        <v>0</v>
      </c>
      <c r="L41" s="573">
        <f>'POA-4'!O26</f>
        <v>0</v>
      </c>
      <c r="M41" s="573">
        <f>'POA-4'!P26</f>
        <v>0</v>
      </c>
      <c r="N41" s="573">
        <f>'POA-4'!Q26</f>
        <v>0</v>
      </c>
      <c r="O41" s="573">
        <f>'POA-4'!R26</f>
        <v>0</v>
      </c>
      <c r="P41" s="573">
        <f>'POA-4'!S26</f>
        <v>0</v>
      </c>
      <c r="Q41" s="573">
        <f>'POA-4'!T26</f>
        <v>0</v>
      </c>
      <c r="R41" s="574">
        <f t="shared" si="7"/>
        <v>0</v>
      </c>
      <c r="S41" s="577"/>
    </row>
    <row r="42" spans="2:19" ht="13.5" hidden="1" thickBot="1" x14ac:dyDescent="0.25">
      <c r="B42" s="2923"/>
      <c r="C42" s="2945"/>
      <c r="D42" s="2960"/>
      <c r="E42" s="576" t="s">
        <v>413</v>
      </c>
      <c r="F42" s="517">
        <f>+'EJEC-3I'!F42</f>
        <v>0</v>
      </c>
      <c r="G42" s="517">
        <f>+'EJEC-3I'!G42</f>
        <v>0</v>
      </c>
      <c r="H42" s="517">
        <f>+'EJEC-3I'!H42</f>
        <v>0</v>
      </c>
      <c r="I42" s="517">
        <f>+'EJEC-3I'!I42</f>
        <v>0</v>
      </c>
      <c r="J42" s="517">
        <f>+'EJEC-3I'!J42</f>
        <v>0</v>
      </c>
      <c r="K42" s="517">
        <f>+'EJEC-3I'!K42</f>
        <v>0</v>
      </c>
      <c r="L42" s="517">
        <f>+'EJEC-3I'!L42</f>
        <v>0</v>
      </c>
      <c r="M42" s="517">
        <f>+'EJEC-3I'!M42</f>
        <v>0</v>
      </c>
      <c r="N42" s="517">
        <f>+'EJEC-3I'!N42</f>
        <v>0</v>
      </c>
      <c r="O42" s="517">
        <f>+'EJEC-3I'!O42</f>
        <v>0</v>
      </c>
      <c r="P42" s="517">
        <f>+'EJEC-3I'!P42</f>
        <v>0</v>
      </c>
      <c r="Q42" s="517">
        <f>+'EJEC-3I'!Q42</f>
        <v>0</v>
      </c>
      <c r="R42" s="518">
        <f t="shared" si="7"/>
        <v>0</v>
      </c>
      <c r="S42" s="578">
        <f t="shared" ref="S42" si="16">+IF(ISERROR(R42/D41),0%,R42/D41)</f>
        <v>0</v>
      </c>
    </row>
    <row r="43" spans="2:19" ht="13.5" hidden="1" thickBot="1" x14ac:dyDescent="0.25">
      <c r="B43" s="2923"/>
      <c r="C43" s="2946"/>
      <c r="D43" s="2961"/>
      <c r="E43" s="576" t="s">
        <v>1214</v>
      </c>
      <c r="F43" s="517">
        <f>+'EJEC-3I'!F43</f>
        <v>0</v>
      </c>
      <c r="G43" s="517">
        <f>+'EJEC-3I'!G43</f>
        <v>0</v>
      </c>
      <c r="H43" s="517">
        <f>+'EJEC-3I'!H43</f>
        <v>0</v>
      </c>
      <c r="I43" s="1120"/>
      <c r="J43" s="1120"/>
      <c r="K43" s="1120"/>
      <c r="L43" s="1120"/>
      <c r="M43" s="1120"/>
      <c r="N43" s="1120"/>
      <c r="O43" s="1120"/>
      <c r="P43" s="1120"/>
      <c r="Q43" s="1120"/>
      <c r="R43" s="518">
        <f t="shared" si="7"/>
        <v>0</v>
      </c>
      <c r="S43" s="578">
        <f t="shared" ref="S43" si="17">+IF(ISERROR(R43/D41),0%,R43/D41)</f>
        <v>0</v>
      </c>
    </row>
    <row r="44" spans="2:19" ht="13.5" hidden="1" thickBot="1" x14ac:dyDescent="0.25">
      <c r="B44" s="2923"/>
      <c r="C44" s="2474" t="str">
        <f>'POA-1'!I42</f>
        <v>Mantenimiento</v>
      </c>
      <c r="D44" s="2959">
        <f>'POA-1'!M42</f>
        <v>0</v>
      </c>
      <c r="E44" s="575" t="s">
        <v>412</v>
      </c>
      <c r="F44" s="573">
        <f>'POA-4'!I27</f>
        <v>0</v>
      </c>
      <c r="G44" s="573">
        <f>'POA-4'!J27</f>
        <v>0</v>
      </c>
      <c r="H44" s="573">
        <f>'POA-4'!K27</f>
        <v>0</v>
      </c>
      <c r="I44" s="573">
        <f>'POA-4'!L27</f>
        <v>0</v>
      </c>
      <c r="J44" s="573">
        <f>'POA-4'!M27</f>
        <v>0</v>
      </c>
      <c r="K44" s="573">
        <f>'POA-4'!N27</f>
        <v>0</v>
      </c>
      <c r="L44" s="573">
        <f>'POA-4'!O27</f>
        <v>0</v>
      </c>
      <c r="M44" s="573">
        <f>'POA-4'!P27</f>
        <v>0</v>
      </c>
      <c r="N44" s="573">
        <f>'POA-4'!Q27</f>
        <v>0</v>
      </c>
      <c r="O44" s="573">
        <f>'POA-4'!R27</f>
        <v>0</v>
      </c>
      <c r="P44" s="573">
        <f>'POA-4'!S27</f>
        <v>0</v>
      </c>
      <c r="Q44" s="573">
        <f>'POA-4'!T27</f>
        <v>0</v>
      </c>
      <c r="R44" s="574">
        <f t="shared" si="7"/>
        <v>0</v>
      </c>
      <c r="S44" s="577"/>
    </row>
    <row r="45" spans="2:19" ht="13.5" hidden="1" thickBot="1" x14ac:dyDescent="0.25">
      <c r="B45" s="2923"/>
      <c r="C45" s="2945"/>
      <c r="D45" s="2960"/>
      <c r="E45" s="576" t="s">
        <v>413</v>
      </c>
      <c r="F45" s="517">
        <f>+'EJEC-3I'!F45</f>
        <v>0</v>
      </c>
      <c r="G45" s="517">
        <f>+'EJEC-3I'!G45</f>
        <v>0</v>
      </c>
      <c r="H45" s="517">
        <f>+'EJEC-3I'!H45</f>
        <v>0</v>
      </c>
      <c r="I45" s="517">
        <f>+'EJEC-3I'!I45</f>
        <v>0</v>
      </c>
      <c r="J45" s="517">
        <f>+'EJEC-3I'!J45</f>
        <v>0</v>
      </c>
      <c r="K45" s="517">
        <f>+'EJEC-3I'!K45</f>
        <v>0</v>
      </c>
      <c r="L45" s="517">
        <f>+'EJEC-3I'!L45</f>
        <v>0</v>
      </c>
      <c r="M45" s="517">
        <f>+'EJEC-3I'!M45</f>
        <v>0</v>
      </c>
      <c r="N45" s="517">
        <f>+'EJEC-3I'!N45</f>
        <v>0</v>
      </c>
      <c r="O45" s="517">
        <f>+'EJEC-3I'!O45</f>
        <v>0</v>
      </c>
      <c r="P45" s="517">
        <f>+'EJEC-3I'!P45</f>
        <v>0</v>
      </c>
      <c r="Q45" s="517">
        <f>+'EJEC-3I'!Q45</f>
        <v>0</v>
      </c>
      <c r="R45" s="518">
        <f t="shared" si="7"/>
        <v>0</v>
      </c>
      <c r="S45" s="578">
        <f t="shared" ref="S45" si="18">+IF(ISERROR(R45/D44),0%,R45/D44)</f>
        <v>0</v>
      </c>
    </row>
    <row r="46" spans="2:19" ht="13.5" hidden="1" thickBot="1" x14ac:dyDescent="0.25">
      <c r="B46" s="2923"/>
      <c r="C46" s="2946"/>
      <c r="D46" s="2961"/>
      <c r="E46" s="576" t="s">
        <v>1214</v>
      </c>
      <c r="F46" s="517">
        <f>+'EJEC-3I'!F46</f>
        <v>0</v>
      </c>
      <c r="G46" s="517">
        <f>+'EJEC-3I'!G46</f>
        <v>0</v>
      </c>
      <c r="H46" s="517">
        <f>+'EJEC-3I'!H46</f>
        <v>0</v>
      </c>
      <c r="I46" s="1120"/>
      <c r="J46" s="1120"/>
      <c r="K46" s="1120"/>
      <c r="L46" s="1120"/>
      <c r="M46" s="1120"/>
      <c r="N46" s="1120"/>
      <c r="O46" s="1120"/>
      <c r="P46" s="1120"/>
      <c r="Q46" s="1120"/>
      <c r="R46" s="518">
        <f t="shared" si="7"/>
        <v>0</v>
      </c>
      <c r="S46" s="578">
        <f t="shared" ref="S46" si="19">+IF(ISERROR(R46/D44),0%,R46/D44)</f>
        <v>0</v>
      </c>
    </row>
    <row r="47" spans="2:19" ht="0.6" hidden="1" customHeight="1" x14ac:dyDescent="0.2">
      <c r="B47" s="2923"/>
      <c r="C47" s="2474" t="str">
        <f>'POA-1'!I43</f>
        <v>Aislamiento</v>
      </c>
      <c r="D47" s="2959">
        <f>'POA-1'!M43</f>
        <v>0</v>
      </c>
      <c r="E47" s="575" t="s">
        <v>412</v>
      </c>
      <c r="F47" s="573">
        <f>'POA-4'!I28</f>
        <v>0</v>
      </c>
      <c r="G47" s="573">
        <f>'POA-4'!J28</f>
        <v>0</v>
      </c>
      <c r="H47" s="573">
        <f>'POA-4'!K28</f>
        <v>0</v>
      </c>
      <c r="I47" s="573">
        <f>'POA-4'!L28</f>
        <v>0</v>
      </c>
      <c r="J47" s="573">
        <f>'POA-4'!M28</f>
        <v>0</v>
      </c>
      <c r="K47" s="573">
        <f>'POA-4'!N28</f>
        <v>0</v>
      </c>
      <c r="L47" s="573">
        <f>'POA-4'!O28</f>
        <v>0</v>
      </c>
      <c r="M47" s="573">
        <f>'POA-4'!P28</f>
        <v>0</v>
      </c>
      <c r="N47" s="573">
        <f>'POA-4'!Q28</f>
        <v>0</v>
      </c>
      <c r="O47" s="573">
        <f>'POA-4'!R28</f>
        <v>0</v>
      </c>
      <c r="P47" s="573">
        <f>'POA-4'!S28</f>
        <v>0</v>
      </c>
      <c r="Q47" s="573">
        <f>'POA-4'!T28</f>
        <v>0</v>
      </c>
      <c r="R47" s="574">
        <f t="shared" si="7"/>
        <v>0</v>
      </c>
      <c r="S47" s="577"/>
    </row>
    <row r="48" spans="2:19" ht="0.6" hidden="1" customHeight="1" x14ac:dyDescent="0.2">
      <c r="B48" s="2923"/>
      <c r="C48" s="2945"/>
      <c r="D48" s="2960"/>
      <c r="E48" s="576" t="s">
        <v>413</v>
      </c>
      <c r="F48" s="517"/>
      <c r="G48" s="517"/>
      <c r="H48" s="517"/>
      <c r="I48" s="517"/>
      <c r="J48" s="517"/>
      <c r="K48" s="517"/>
      <c r="L48" s="517"/>
      <c r="M48" s="517"/>
      <c r="N48" s="517"/>
      <c r="O48" s="517"/>
      <c r="P48" s="517"/>
      <c r="Q48" s="517"/>
      <c r="R48" s="518">
        <f t="shared" si="7"/>
        <v>0</v>
      </c>
      <c r="S48" s="578">
        <f t="shared" ref="S48" si="20">+IF(ISERROR(R48/D47),0%,R48/D47)</f>
        <v>0</v>
      </c>
    </row>
    <row r="49" spans="2:19" ht="0.6" hidden="1" customHeight="1" x14ac:dyDescent="0.2">
      <c r="B49" s="2923"/>
      <c r="C49" s="2946"/>
      <c r="D49" s="2961"/>
      <c r="E49" s="576" t="s">
        <v>1214</v>
      </c>
      <c r="F49" s="517"/>
      <c r="G49" s="517"/>
      <c r="H49" s="517"/>
      <c r="I49" s="517"/>
      <c r="J49" s="517"/>
      <c r="K49" s="517"/>
      <c r="L49" s="517"/>
      <c r="M49" s="517"/>
      <c r="N49" s="517"/>
      <c r="O49" s="517"/>
      <c r="P49" s="517"/>
      <c r="Q49" s="517"/>
      <c r="R49" s="518">
        <f t="shared" si="7"/>
        <v>0</v>
      </c>
      <c r="S49" s="578">
        <f t="shared" ref="S49" si="21">+IF(ISERROR(R49/D47),0%,R49/D47)</f>
        <v>0</v>
      </c>
    </row>
    <row r="50" spans="2:19" ht="13.5" hidden="1" thickBot="1" x14ac:dyDescent="0.25">
      <c r="B50" s="2923"/>
      <c r="C50" s="2474" t="str">
        <f>'POA-1'!I44</f>
        <v>Divulgación, Capacitación y Seguimiento</v>
      </c>
      <c r="D50" s="2959" t="e">
        <f>'POA-1'!M44</f>
        <v>#REF!</v>
      </c>
      <c r="E50" s="575" t="s">
        <v>412</v>
      </c>
      <c r="F50" s="573">
        <f>'POA-4'!I29</f>
        <v>0</v>
      </c>
      <c r="G50" s="573">
        <f>'POA-4'!J29</f>
        <v>0</v>
      </c>
      <c r="H50" s="573">
        <f>'POA-4'!K29</f>
        <v>0</v>
      </c>
      <c r="I50" s="573">
        <f>'POA-4'!L29</f>
        <v>0</v>
      </c>
      <c r="J50" s="573">
        <f>'POA-4'!M29</f>
        <v>0</v>
      </c>
      <c r="K50" s="573">
        <f>'POA-4'!N29</f>
        <v>0</v>
      </c>
      <c r="L50" s="573">
        <f>'POA-4'!O29</f>
        <v>0</v>
      </c>
      <c r="M50" s="573">
        <f>'POA-4'!P29</f>
        <v>0</v>
      </c>
      <c r="N50" s="573">
        <f>'POA-4'!Q29</f>
        <v>0</v>
      </c>
      <c r="O50" s="573">
        <f>'POA-4'!R29</f>
        <v>0</v>
      </c>
      <c r="P50" s="573">
        <f>'POA-4'!S29</f>
        <v>0</v>
      </c>
      <c r="Q50" s="573">
        <f>'POA-4'!T29</f>
        <v>0</v>
      </c>
      <c r="R50" s="574">
        <f t="shared" si="7"/>
        <v>0</v>
      </c>
      <c r="S50" s="577"/>
    </row>
    <row r="51" spans="2:19" ht="13.5" hidden="1" thickBot="1" x14ac:dyDescent="0.25">
      <c r="B51" s="2923"/>
      <c r="C51" s="2945"/>
      <c r="D51" s="2960"/>
      <c r="E51" s="576" t="s">
        <v>413</v>
      </c>
      <c r="F51" s="517">
        <f>+'EJEC-3I'!F51</f>
        <v>0</v>
      </c>
      <c r="G51" s="517">
        <f>+'EJEC-3I'!G51</f>
        <v>0</v>
      </c>
      <c r="H51" s="517">
        <f>+'EJEC-3I'!H51</f>
        <v>0</v>
      </c>
      <c r="I51" s="517">
        <f>+'EJEC-3I'!I51</f>
        <v>0</v>
      </c>
      <c r="J51" s="517">
        <f>+'EJEC-3I'!J51</f>
        <v>0</v>
      </c>
      <c r="K51" s="517">
        <f>+'EJEC-3I'!K51</f>
        <v>0</v>
      </c>
      <c r="L51" s="517">
        <f>+'EJEC-3I'!L51</f>
        <v>0</v>
      </c>
      <c r="M51" s="517">
        <f>+'EJEC-3I'!M51</f>
        <v>0</v>
      </c>
      <c r="N51" s="517">
        <f>+'EJEC-3I'!N51</f>
        <v>0</v>
      </c>
      <c r="O51" s="517">
        <f>+'EJEC-3I'!O51</f>
        <v>0</v>
      </c>
      <c r="P51" s="517">
        <f>+'EJEC-3I'!P51</f>
        <v>0</v>
      </c>
      <c r="Q51" s="517">
        <f>+'EJEC-3I'!Q51</f>
        <v>0</v>
      </c>
      <c r="R51" s="518">
        <f t="shared" si="7"/>
        <v>0</v>
      </c>
      <c r="S51" s="578">
        <f t="shared" ref="S51" si="22">+IF(ISERROR(R51/D50),0%,R51/D50)</f>
        <v>0</v>
      </c>
    </row>
    <row r="52" spans="2:19" ht="13.5" hidden="1" thickBot="1" x14ac:dyDescent="0.25">
      <c r="B52" s="2951"/>
      <c r="C52" s="2946"/>
      <c r="D52" s="2961"/>
      <c r="E52" s="576" t="s">
        <v>1214</v>
      </c>
      <c r="F52" s="517">
        <f>+'EJEC-3I'!F52</f>
        <v>0</v>
      </c>
      <c r="G52" s="517">
        <f>+'EJEC-3I'!G52</f>
        <v>0</v>
      </c>
      <c r="H52" s="517">
        <f>+'EJEC-3I'!H52</f>
        <v>0</v>
      </c>
      <c r="I52" s="1120"/>
      <c r="J52" s="1120"/>
      <c r="K52" s="1120"/>
      <c r="L52" s="1120"/>
      <c r="M52" s="1120"/>
      <c r="N52" s="1120"/>
      <c r="O52" s="1120"/>
      <c r="P52" s="1120"/>
      <c r="Q52" s="1120"/>
      <c r="R52" s="518">
        <f t="shared" si="7"/>
        <v>0</v>
      </c>
      <c r="S52" s="578">
        <f t="shared" ref="S52" si="23">+IF(ISERROR(R52/D50),0%,R52/D50)</f>
        <v>0</v>
      </c>
    </row>
    <row r="53" spans="2:19" ht="13.5" hidden="1" thickBot="1" x14ac:dyDescent="0.25">
      <c r="B53" s="2950" t="str">
        <f>PROYECTO!C54</f>
        <v>Establecimiento de cobertura arbórea mediante Sistemas Agroforestales / Silvopastoriles (SAF/SSP)</v>
      </c>
      <c r="C53" s="2474" t="str">
        <f>'POA-1'!I45</f>
        <v>Aprestamiento del proyecto (Gestión)</v>
      </c>
      <c r="D53" s="2959" t="e">
        <f>'POA-1'!M45</f>
        <v>#REF!</v>
      </c>
      <c r="E53" s="575" t="s">
        <v>412</v>
      </c>
      <c r="F53" s="573">
        <f>'POA-4'!I30</f>
        <v>0</v>
      </c>
      <c r="G53" s="573">
        <f>'POA-4'!J30</f>
        <v>0</v>
      </c>
      <c r="H53" s="573">
        <f>'POA-4'!K30</f>
        <v>0</v>
      </c>
      <c r="I53" s="573">
        <f>'POA-4'!L30</f>
        <v>0</v>
      </c>
      <c r="J53" s="573">
        <f>'POA-4'!M30</f>
        <v>0</v>
      </c>
      <c r="K53" s="573">
        <f>'POA-4'!N30</f>
        <v>0</v>
      </c>
      <c r="L53" s="573">
        <f>'POA-4'!O30</f>
        <v>0</v>
      </c>
      <c r="M53" s="573">
        <f>'POA-4'!P30</f>
        <v>0</v>
      </c>
      <c r="N53" s="573">
        <f>'POA-4'!Q30</f>
        <v>0</v>
      </c>
      <c r="O53" s="573">
        <f>'POA-4'!R30</f>
        <v>0</v>
      </c>
      <c r="P53" s="573">
        <f>'POA-4'!S30</f>
        <v>0</v>
      </c>
      <c r="Q53" s="573">
        <f>'POA-4'!T30</f>
        <v>0</v>
      </c>
      <c r="R53" s="574">
        <f t="shared" si="7"/>
        <v>0</v>
      </c>
      <c r="S53" s="577"/>
    </row>
    <row r="54" spans="2:19" ht="13.5" hidden="1" thickBot="1" x14ac:dyDescent="0.25">
      <c r="B54" s="2923"/>
      <c r="C54" s="2945"/>
      <c r="D54" s="2960"/>
      <c r="E54" s="576" t="s">
        <v>413</v>
      </c>
      <c r="F54" s="517">
        <f>+'EJEC-3I'!F54</f>
        <v>0</v>
      </c>
      <c r="G54" s="517">
        <f>+'EJEC-3I'!G54</f>
        <v>0</v>
      </c>
      <c r="H54" s="517">
        <f>+'EJEC-3I'!H54</f>
        <v>0</v>
      </c>
      <c r="I54" s="517">
        <f>+'EJEC-3I'!I54</f>
        <v>0</v>
      </c>
      <c r="J54" s="517">
        <f>+'EJEC-3I'!J54</f>
        <v>0</v>
      </c>
      <c r="K54" s="517">
        <f>+'EJEC-3I'!K54</f>
        <v>0</v>
      </c>
      <c r="L54" s="517">
        <f>+'EJEC-3I'!L54</f>
        <v>0</v>
      </c>
      <c r="M54" s="517">
        <f>+'EJEC-3I'!M54</f>
        <v>0</v>
      </c>
      <c r="N54" s="517">
        <f>+'EJEC-3I'!N54</f>
        <v>0</v>
      </c>
      <c r="O54" s="517">
        <f>+'EJEC-3I'!O54</f>
        <v>0</v>
      </c>
      <c r="P54" s="517">
        <f>+'EJEC-3I'!P54</f>
        <v>0</v>
      </c>
      <c r="Q54" s="517">
        <f>+'EJEC-3I'!Q54</f>
        <v>0</v>
      </c>
      <c r="R54" s="518">
        <f t="shared" si="7"/>
        <v>0</v>
      </c>
      <c r="S54" s="578">
        <f t="shared" ref="S54" si="24">+IF(ISERROR(R54/D53),0%,R54/D53)</f>
        <v>0</v>
      </c>
    </row>
    <row r="55" spans="2:19" ht="13.5" hidden="1" thickBot="1" x14ac:dyDescent="0.25">
      <c r="B55" s="2923"/>
      <c r="C55" s="2946"/>
      <c r="D55" s="2961"/>
      <c r="E55" s="576" t="s">
        <v>1214</v>
      </c>
      <c r="F55" s="517">
        <f>+'EJEC-3I'!F55</f>
        <v>0</v>
      </c>
      <c r="G55" s="517">
        <f>+'EJEC-3I'!G55</f>
        <v>0</v>
      </c>
      <c r="H55" s="517">
        <f>+'EJEC-3I'!H55</f>
        <v>0</v>
      </c>
      <c r="I55" s="1120"/>
      <c r="J55" s="1120"/>
      <c r="K55" s="1120"/>
      <c r="L55" s="1120"/>
      <c r="M55" s="1120"/>
      <c r="N55" s="1120"/>
      <c r="O55" s="1120"/>
      <c r="P55" s="1120"/>
      <c r="Q55" s="1120"/>
      <c r="R55" s="518">
        <f t="shared" si="7"/>
        <v>0</v>
      </c>
      <c r="S55" s="578">
        <f t="shared" ref="S55" si="25">+IF(ISERROR(R55/D53),0%,R55/D53)</f>
        <v>0</v>
      </c>
    </row>
    <row r="56" spans="2:19" ht="13.5" hidden="1" thickBot="1" x14ac:dyDescent="0.25">
      <c r="B56" s="2923"/>
      <c r="C56" s="2474" t="str">
        <f>'POA-1'!I46</f>
        <v>Mantenimiento</v>
      </c>
      <c r="D56" s="2959">
        <f>'POA-1'!M46</f>
        <v>0</v>
      </c>
      <c r="E56" s="575" t="s">
        <v>412</v>
      </c>
      <c r="F56" s="573">
        <f>'POA-4'!I31</f>
        <v>0</v>
      </c>
      <c r="G56" s="573">
        <f>'POA-4'!J31</f>
        <v>0</v>
      </c>
      <c r="H56" s="573">
        <f>'POA-4'!K31</f>
        <v>0</v>
      </c>
      <c r="I56" s="573">
        <f>'POA-4'!L31</f>
        <v>0</v>
      </c>
      <c r="J56" s="573">
        <f>'POA-4'!M31</f>
        <v>0</v>
      </c>
      <c r="K56" s="573">
        <f>'POA-4'!N31</f>
        <v>0</v>
      </c>
      <c r="L56" s="573">
        <f>'POA-4'!O31</f>
        <v>0</v>
      </c>
      <c r="M56" s="573">
        <f>'POA-4'!P31</f>
        <v>0</v>
      </c>
      <c r="N56" s="573">
        <f>'POA-4'!Q31</f>
        <v>0</v>
      </c>
      <c r="O56" s="573">
        <f>'POA-4'!R31</f>
        <v>0</v>
      </c>
      <c r="P56" s="573">
        <f>'POA-4'!S31</f>
        <v>0</v>
      </c>
      <c r="Q56" s="573">
        <f>'POA-4'!T31</f>
        <v>0</v>
      </c>
      <c r="R56" s="574">
        <f t="shared" si="7"/>
        <v>0</v>
      </c>
      <c r="S56" s="577"/>
    </row>
    <row r="57" spans="2:19" ht="13.5" hidden="1" thickBot="1" x14ac:dyDescent="0.25">
      <c r="B57" s="2923"/>
      <c r="C57" s="2945"/>
      <c r="D57" s="2960"/>
      <c r="E57" s="576" t="s">
        <v>413</v>
      </c>
      <c r="F57" s="517">
        <f>+'EJEC-3I'!F57</f>
        <v>0</v>
      </c>
      <c r="G57" s="517">
        <f>+'EJEC-3I'!G57</f>
        <v>0</v>
      </c>
      <c r="H57" s="517">
        <f>+'EJEC-3I'!H57</f>
        <v>0</v>
      </c>
      <c r="I57" s="517">
        <f>+'EJEC-3I'!I57</f>
        <v>0</v>
      </c>
      <c r="J57" s="517">
        <f>+'EJEC-3I'!J57</f>
        <v>0</v>
      </c>
      <c r="K57" s="517">
        <f>+'EJEC-3I'!K57</f>
        <v>0</v>
      </c>
      <c r="L57" s="517">
        <f>+'EJEC-3I'!L57</f>
        <v>0</v>
      </c>
      <c r="M57" s="517">
        <f>+'EJEC-3I'!M57</f>
        <v>0</v>
      </c>
      <c r="N57" s="517">
        <f>+'EJEC-3I'!N57</f>
        <v>0</v>
      </c>
      <c r="O57" s="517">
        <f>+'EJEC-3I'!O57</f>
        <v>0</v>
      </c>
      <c r="P57" s="517">
        <f>+'EJEC-3I'!P57</f>
        <v>0</v>
      </c>
      <c r="Q57" s="517">
        <f>+'EJEC-3I'!Q57</f>
        <v>0</v>
      </c>
      <c r="R57" s="518">
        <f t="shared" si="7"/>
        <v>0</v>
      </c>
      <c r="S57" s="578">
        <f t="shared" ref="S57" si="26">+IF(ISERROR(R57/D56),0%,R57/D56)</f>
        <v>0</v>
      </c>
    </row>
    <row r="58" spans="2:19" ht="13.5" hidden="1" thickBot="1" x14ac:dyDescent="0.25">
      <c r="B58" s="2923"/>
      <c r="C58" s="2946"/>
      <c r="D58" s="2961"/>
      <c r="E58" s="576" t="s">
        <v>1214</v>
      </c>
      <c r="F58" s="517">
        <f>+'EJEC-3I'!F58</f>
        <v>0</v>
      </c>
      <c r="G58" s="517">
        <f>+'EJEC-3I'!G58</f>
        <v>0</v>
      </c>
      <c r="H58" s="517">
        <f>+'EJEC-3I'!H58</f>
        <v>0</v>
      </c>
      <c r="I58" s="1120"/>
      <c r="J58" s="1120"/>
      <c r="K58" s="1120"/>
      <c r="L58" s="1120"/>
      <c r="M58" s="1120"/>
      <c r="N58" s="1120"/>
      <c r="O58" s="1120"/>
      <c r="P58" s="1120"/>
      <c r="Q58" s="1120"/>
      <c r="R58" s="518">
        <f t="shared" si="7"/>
        <v>0</v>
      </c>
      <c r="S58" s="578">
        <f t="shared" ref="S58" si="27">+IF(ISERROR(R58/D56),0%,R58/D56)</f>
        <v>0</v>
      </c>
    </row>
    <row r="59" spans="2:19" ht="0.6" hidden="1" customHeight="1" x14ac:dyDescent="0.2">
      <c r="B59" s="2923"/>
      <c r="C59" s="2474" t="str">
        <f>'POA-1'!I47</f>
        <v>Aislamiento</v>
      </c>
      <c r="D59" s="2959">
        <f>'POA-1'!M47</f>
        <v>0</v>
      </c>
      <c r="E59" s="575" t="s">
        <v>412</v>
      </c>
      <c r="F59" s="573">
        <f>'POA-4'!I32</f>
        <v>0</v>
      </c>
      <c r="G59" s="573">
        <f>'POA-4'!J32</f>
        <v>0</v>
      </c>
      <c r="H59" s="573">
        <f>'POA-4'!K32</f>
        <v>0</v>
      </c>
      <c r="I59" s="573">
        <f>'POA-4'!L32</f>
        <v>0</v>
      </c>
      <c r="J59" s="573">
        <f>'POA-4'!M32</f>
        <v>0</v>
      </c>
      <c r="K59" s="573">
        <f>'POA-4'!N32</f>
        <v>0</v>
      </c>
      <c r="L59" s="573">
        <f>'POA-4'!O32</f>
        <v>0</v>
      </c>
      <c r="M59" s="573">
        <f>'POA-4'!P32</f>
        <v>0</v>
      </c>
      <c r="N59" s="573">
        <f>'POA-4'!Q32</f>
        <v>0</v>
      </c>
      <c r="O59" s="573">
        <f>'POA-4'!R32</f>
        <v>0</v>
      </c>
      <c r="P59" s="573">
        <f>'POA-4'!S32</f>
        <v>0</v>
      </c>
      <c r="Q59" s="573">
        <f>'POA-4'!T32</f>
        <v>0</v>
      </c>
      <c r="R59" s="574">
        <f t="shared" si="7"/>
        <v>0</v>
      </c>
      <c r="S59" s="577"/>
    </row>
    <row r="60" spans="2:19" ht="0.6" hidden="1" customHeight="1" x14ac:dyDescent="0.2">
      <c r="B60" s="2923"/>
      <c r="C60" s="2945"/>
      <c r="D60" s="2960"/>
      <c r="E60" s="576" t="s">
        <v>413</v>
      </c>
      <c r="F60" s="517"/>
      <c r="G60" s="517"/>
      <c r="H60" s="517"/>
      <c r="I60" s="517"/>
      <c r="J60" s="517"/>
      <c r="K60" s="517"/>
      <c r="L60" s="517"/>
      <c r="M60" s="517"/>
      <c r="N60" s="517"/>
      <c r="O60" s="517"/>
      <c r="P60" s="517"/>
      <c r="Q60" s="517"/>
      <c r="R60" s="518">
        <f t="shared" si="7"/>
        <v>0</v>
      </c>
      <c r="S60" s="578">
        <f t="shared" ref="S60" si="28">+IF(ISERROR(R60/D59),0%,R60/D59)</f>
        <v>0</v>
      </c>
    </row>
    <row r="61" spans="2:19" ht="0.6" hidden="1" customHeight="1" x14ac:dyDescent="0.2">
      <c r="B61" s="2923"/>
      <c r="C61" s="2946"/>
      <c r="D61" s="2961"/>
      <c r="E61" s="576" t="s">
        <v>1214</v>
      </c>
      <c r="F61" s="517"/>
      <c r="G61" s="517"/>
      <c r="H61" s="517"/>
      <c r="I61" s="517"/>
      <c r="J61" s="517"/>
      <c r="K61" s="517"/>
      <c r="L61" s="517"/>
      <c r="M61" s="517"/>
      <c r="N61" s="517"/>
      <c r="O61" s="517"/>
      <c r="P61" s="517"/>
      <c r="Q61" s="517"/>
      <c r="R61" s="518">
        <f t="shared" si="7"/>
        <v>0</v>
      </c>
      <c r="S61" s="578">
        <f t="shared" ref="S61" si="29">+IF(ISERROR(R61/D59),0%,R61/D59)</f>
        <v>0</v>
      </c>
    </row>
    <row r="62" spans="2:19" ht="13.5" hidden="1" thickBot="1" x14ac:dyDescent="0.25">
      <c r="B62" s="2923"/>
      <c r="C62" s="2474" t="str">
        <f>'POA-1'!I48</f>
        <v>Divulgación, Capacitación y Seguimiento</v>
      </c>
      <c r="D62" s="2959" t="e">
        <f>'POA-1'!M48</f>
        <v>#REF!</v>
      </c>
      <c r="E62" s="575" t="s">
        <v>412</v>
      </c>
      <c r="F62" s="573">
        <f>'POA-4'!I33</f>
        <v>0</v>
      </c>
      <c r="G62" s="573">
        <f>'POA-4'!J33</f>
        <v>0</v>
      </c>
      <c r="H62" s="573">
        <f>'POA-4'!K33</f>
        <v>0</v>
      </c>
      <c r="I62" s="573">
        <f>'POA-4'!L33</f>
        <v>0</v>
      </c>
      <c r="J62" s="573">
        <f>'POA-4'!M33</f>
        <v>0</v>
      </c>
      <c r="K62" s="573">
        <f>'POA-4'!N33</f>
        <v>0</v>
      </c>
      <c r="L62" s="573">
        <f>'POA-4'!O33</f>
        <v>0</v>
      </c>
      <c r="M62" s="573">
        <f>'POA-4'!P33</f>
        <v>0</v>
      </c>
      <c r="N62" s="573">
        <f>'POA-4'!Q33</f>
        <v>0</v>
      </c>
      <c r="O62" s="573">
        <f>'POA-4'!R33</f>
        <v>0</v>
      </c>
      <c r="P62" s="573">
        <f>'POA-4'!S33</f>
        <v>0</v>
      </c>
      <c r="Q62" s="573">
        <f>'POA-4'!T33</f>
        <v>0</v>
      </c>
      <c r="R62" s="574">
        <f t="shared" si="7"/>
        <v>0</v>
      </c>
      <c r="S62" s="577"/>
    </row>
    <row r="63" spans="2:19" ht="13.5" hidden="1" thickBot="1" x14ac:dyDescent="0.25">
      <c r="B63" s="2923"/>
      <c r="C63" s="2945"/>
      <c r="D63" s="2960"/>
      <c r="E63" s="576" t="s">
        <v>413</v>
      </c>
      <c r="F63" s="517">
        <f>+'EJEC-3I'!F63</f>
        <v>0</v>
      </c>
      <c r="G63" s="517">
        <f>+'EJEC-3I'!G63</f>
        <v>0</v>
      </c>
      <c r="H63" s="517">
        <f>+'EJEC-3I'!H63</f>
        <v>0</v>
      </c>
      <c r="I63" s="517">
        <f>+'EJEC-3I'!I63</f>
        <v>0</v>
      </c>
      <c r="J63" s="517">
        <f>+'EJEC-3I'!J63</f>
        <v>0</v>
      </c>
      <c r="K63" s="517">
        <f>+'EJEC-3I'!K63</f>
        <v>0</v>
      </c>
      <c r="L63" s="517">
        <f>+'EJEC-3I'!L63</f>
        <v>0</v>
      </c>
      <c r="M63" s="517">
        <f>+'EJEC-3I'!M63</f>
        <v>0</v>
      </c>
      <c r="N63" s="517">
        <f>+'EJEC-3I'!N63</f>
        <v>0</v>
      </c>
      <c r="O63" s="517">
        <f>+'EJEC-3I'!O63</f>
        <v>0</v>
      </c>
      <c r="P63" s="517">
        <f>+'EJEC-3I'!P63</f>
        <v>0</v>
      </c>
      <c r="Q63" s="517">
        <f>+'EJEC-3I'!Q63</f>
        <v>0</v>
      </c>
      <c r="R63" s="518">
        <f t="shared" si="7"/>
        <v>0</v>
      </c>
      <c r="S63" s="578">
        <f t="shared" ref="S63" si="30">+IF(ISERROR(R63/D62),0%,R63/D62)</f>
        <v>0</v>
      </c>
    </row>
    <row r="64" spans="2:19" ht="13.5" hidden="1" thickBot="1" x14ac:dyDescent="0.25">
      <c r="B64" s="2951"/>
      <c r="C64" s="2946"/>
      <c r="D64" s="2961"/>
      <c r="E64" s="576" t="s">
        <v>1214</v>
      </c>
      <c r="F64" s="517">
        <f>+'EJEC-3I'!F64</f>
        <v>0</v>
      </c>
      <c r="G64" s="517">
        <f>+'EJEC-3I'!G64</f>
        <v>0</v>
      </c>
      <c r="H64" s="517">
        <f>+'EJEC-3I'!H64</f>
        <v>0</v>
      </c>
      <c r="I64" s="1120"/>
      <c r="J64" s="1120"/>
      <c r="K64" s="1120"/>
      <c r="L64" s="1120"/>
      <c r="M64" s="1120"/>
      <c r="N64" s="1120"/>
      <c r="O64" s="1120"/>
      <c r="P64" s="1120"/>
      <c r="Q64" s="1120"/>
      <c r="R64" s="518">
        <f t="shared" si="7"/>
        <v>0</v>
      </c>
      <c r="S64" s="578">
        <f t="shared" ref="S64" si="31">+IF(ISERROR(R64/D62),0%,R64/D62)</f>
        <v>0</v>
      </c>
    </row>
    <row r="65" spans="2:19" ht="13.5" hidden="1" thickBot="1" x14ac:dyDescent="0.25">
      <c r="B65" s="2950" t="str">
        <f>PROYECTO!C55</f>
        <v>Cercas o Barreras Vivas (CV - BV)</v>
      </c>
      <c r="C65" s="2474" t="str">
        <f>'POA-1'!I49</f>
        <v>Aprestamiento del proyecto (Gestión)</v>
      </c>
      <c r="D65" s="2959" t="e">
        <f>'POA-1'!M49</f>
        <v>#REF!</v>
      </c>
      <c r="E65" s="575" t="s">
        <v>412</v>
      </c>
      <c r="F65" s="573">
        <f>'POA-4'!I34</f>
        <v>0</v>
      </c>
      <c r="G65" s="573">
        <f>'POA-4'!J34</f>
        <v>0</v>
      </c>
      <c r="H65" s="573">
        <f>'POA-4'!K34</f>
        <v>0</v>
      </c>
      <c r="I65" s="573">
        <f>'POA-4'!L34</f>
        <v>0</v>
      </c>
      <c r="J65" s="573">
        <f>'POA-4'!M34</f>
        <v>0</v>
      </c>
      <c r="K65" s="573">
        <f>'POA-4'!N34</f>
        <v>0</v>
      </c>
      <c r="L65" s="573">
        <f>'POA-4'!O34</f>
        <v>0</v>
      </c>
      <c r="M65" s="573">
        <f>'POA-4'!P34</f>
        <v>0</v>
      </c>
      <c r="N65" s="573">
        <f>'POA-4'!Q34</f>
        <v>0</v>
      </c>
      <c r="O65" s="573">
        <f>'POA-4'!R34</f>
        <v>0</v>
      </c>
      <c r="P65" s="573">
        <f>'POA-4'!S34</f>
        <v>0</v>
      </c>
      <c r="Q65" s="573">
        <f>'POA-4'!T34</f>
        <v>0</v>
      </c>
      <c r="R65" s="574">
        <f t="shared" si="7"/>
        <v>0</v>
      </c>
      <c r="S65" s="577"/>
    </row>
    <row r="66" spans="2:19" ht="13.5" hidden="1" thickBot="1" x14ac:dyDescent="0.25">
      <c r="B66" s="2923"/>
      <c r="C66" s="2945"/>
      <c r="D66" s="2960"/>
      <c r="E66" s="576" t="s">
        <v>413</v>
      </c>
      <c r="F66" s="517">
        <f>+'EJEC-3I'!F66</f>
        <v>0</v>
      </c>
      <c r="G66" s="517">
        <f>+'EJEC-3I'!G66</f>
        <v>0</v>
      </c>
      <c r="H66" s="517">
        <f>+'EJEC-3I'!H66</f>
        <v>0</v>
      </c>
      <c r="I66" s="517">
        <f>+'EJEC-3I'!I66</f>
        <v>0</v>
      </c>
      <c r="J66" s="517">
        <f>+'EJEC-3I'!J66</f>
        <v>0</v>
      </c>
      <c r="K66" s="517">
        <f>+'EJEC-3I'!K66</f>
        <v>0</v>
      </c>
      <c r="L66" s="517">
        <f>+'EJEC-3I'!L66</f>
        <v>0</v>
      </c>
      <c r="M66" s="517">
        <f>+'EJEC-3I'!M66</f>
        <v>0</v>
      </c>
      <c r="N66" s="517">
        <f>+'EJEC-3I'!N66</f>
        <v>0</v>
      </c>
      <c r="O66" s="517">
        <f>+'EJEC-3I'!O66</f>
        <v>0</v>
      </c>
      <c r="P66" s="517">
        <f>+'EJEC-3I'!P66</f>
        <v>0</v>
      </c>
      <c r="Q66" s="517">
        <f>+'EJEC-3I'!Q66</f>
        <v>0</v>
      </c>
      <c r="R66" s="518">
        <f t="shared" si="7"/>
        <v>0</v>
      </c>
      <c r="S66" s="578">
        <f t="shared" ref="S66" si="32">+IF(ISERROR(R66/D65),0%,R66/D65)</f>
        <v>0</v>
      </c>
    </row>
    <row r="67" spans="2:19" ht="13.5" hidden="1" thickBot="1" x14ac:dyDescent="0.25">
      <c r="B67" s="2923"/>
      <c r="C67" s="2946"/>
      <c r="D67" s="2961"/>
      <c r="E67" s="576" t="s">
        <v>1214</v>
      </c>
      <c r="F67" s="517">
        <f>+'EJEC-3I'!F67</f>
        <v>0</v>
      </c>
      <c r="G67" s="517">
        <f>+'EJEC-3I'!G67</f>
        <v>0</v>
      </c>
      <c r="H67" s="517">
        <f>+'EJEC-3I'!H67</f>
        <v>0</v>
      </c>
      <c r="I67" s="1120"/>
      <c r="J67" s="1120"/>
      <c r="K67" s="1120"/>
      <c r="L67" s="1120"/>
      <c r="M67" s="1120"/>
      <c r="N67" s="1120"/>
      <c r="O67" s="1120"/>
      <c r="P67" s="1120"/>
      <c r="Q67" s="1120"/>
      <c r="R67" s="518">
        <f t="shared" si="7"/>
        <v>0</v>
      </c>
      <c r="S67" s="578">
        <f t="shared" ref="S67" si="33">+IF(ISERROR(R67/D65),0%,R67/D65)</f>
        <v>0</v>
      </c>
    </row>
    <row r="68" spans="2:19" ht="13.5" hidden="1" thickBot="1" x14ac:dyDescent="0.25">
      <c r="B68" s="2923"/>
      <c r="C68" s="2474" t="str">
        <f>'POA-1'!I50</f>
        <v>Mantenimiento</v>
      </c>
      <c r="D68" s="2959" t="e">
        <f>'POA-1'!M50</f>
        <v>#REF!</v>
      </c>
      <c r="E68" s="575" t="s">
        <v>412</v>
      </c>
      <c r="F68" s="573">
        <f>'POA-4'!I35</f>
        <v>0</v>
      </c>
      <c r="G68" s="573">
        <f>'POA-4'!J35</f>
        <v>0</v>
      </c>
      <c r="H68" s="573">
        <f>'POA-4'!K35</f>
        <v>0</v>
      </c>
      <c r="I68" s="573">
        <f>'POA-4'!L35</f>
        <v>0</v>
      </c>
      <c r="J68" s="573">
        <f>'POA-4'!M35</f>
        <v>0</v>
      </c>
      <c r="K68" s="573">
        <f>'POA-4'!N35</f>
        <v>0</v>
      </c>
      <c r="L68" s="573">
        <f>'POA-4'!O35</f>
        <v>0</v>
      </c>
      <c r="M68" s="573">
        <f>'POA-4'!P35</f>
        <v>0</v>
      </c>
      <c r="N68" s="573">
        <f>'POA-4'!Q35</f>
        <v>0</v>
      </c>
      <c r="O68" s="573">
        <f>'POA-4'!R35</f>
        <v>0</v>
      </c>
      <c r="P68" s="573">
        <f>'POA-4'!S35</f>
        <v>0</v>
      </c>
      <c r="Q68" s="573">
        <f>'POA-4'!T35</f>
        <v>0</v>
      </c>
      <c r="R68" s="574">
        <f t="shared" si="7"/>
        <v>0</v>
      </c>
      <c r="S68" s="577"/>
    </row>
    <row r="69" spans="2:19" ht="13.5" hidden="1" thickBot="1" x14ac:dyDescent="0.25">
      <c r="B69" s="2923"/>
      <c r="C69" s="2945"/>
      <c r="D69" s="2960"/>
      <c r="E69" s="576" t="s">
        <v>413</v>
      </c>
      <c r="F69" s="517">
        <f>+'EJEC-3I'!F69</f>
        <v>0</v>
      </c>
      <c r="G69" s="517">
        <f>+'EJEC-3I'!G69</f>
        <v>0</v>
      </c>
      <c r="H69" s="517">
        <f>+'EJEC-3I'!H69</f>
        <v>0</v>
      </c>
      <c r="I69" s="517">
        <f>+'EJEC-3I'!I69</f>
        <v>0</v>
      </c>
      <c r="J69" s="517">
        <f>+'EJEC-3I'!J69</f>
        <v>0</v>
      </c>
      <c r="K69" s="517">
        <f>+'EJEC-3I'!K69</f>
        <v>0</v>
      </c>
      <c r="L69" s="517">
        <f>+'EJEC-3I'!L69</f>
        <v>0</v>
      </c>
      <c r="M69" s="517">
        <f>+'EJEC-3I'!M69</f>
        <v>0</v>
      </c>
      <c r="N69" s="517">
        <f>+'EJEC-3I'!N69</f>
        <v>0</v>
      </c>
      <c r="O69" s="517">
        <f>+'EJEC-3I'!O69</f>
        <v>0</v>
      </c>
      <c r="P69" s="517">
        <f>+'EJEC-3I'!P69</f>
        <v>0</v>
      </c>
      <c r="Q69" s="517">
        <f>+'EJEC-3I'!Q69</f>
        <v>0</v>
      </c>
      <c r="R69" s="518">
        <f t="shared" si="7"/>
        <v>0</v>
      </c>
      <c r="S69" s="578">
        <f t="shared" ref="S69" si="34">+IF(ISERROR(R69/D68),0%,R69/D68)</f>
        <v>0</v>
      </c>
    </row>
    <row r="70" spans="2:19" ht="13.5" hidden="1" thickBot="1" x14ac:dyDescent="0.25">
      <c r="B70" s="2923"/>
      <c r="C70" s="2946"/>
      <c r="D70" s="2961"/>
      <c r="E70" s="576" t="s">
        <v>1214</v>
      </c>
      <c r="F70" s="517">
        <f>+'EJEC-3I'!F70</f>
        <v>0</v>
      </c>
      <c r="G70" s="517">
        <f>+'EJEC-3I'!G70</f>
        <v>0</v>
      </c>
      <c r="H70" s="517">
        <f>+'EJEC-3I'!H70</f>
        <v>0</v>
      </c>
      <c r="I70" s="1120"/>
      <c r="J70" s="1120"/>
      <c r="K70" s="1120"/>
      <c r="L70" s="1120"/>
      <c r="M70" s="1120"/>
      <c r="N70" s="1120"/>
      <c r="O70" s="1120"/>
      <c r="P70" s="1120"/>
      <c r="Q70" s="1120"/>
      <c r="R70" s="518">
        <f t="shared" si="7"/>
        <v>0</v>
      </c>
      <c r="S70" s="578">
        <f t="shared" ref="S70" si="35">+IF(ISERROR(R70/D68),0%,R70/D68)</f>
        <v>0</v>
      </c>
    </row>
    <row r="71" spans="2:19" ht="13.5" hidden="1" thickBot="1" x14ac:dyDescent="0.25">
      <c r="B71" s="2923"/>
      <c r="C71" s="2474" t="str">
        <f>'POA-1'!I51</f>
        <v>Divulgación, Capacitación y Seguimiento</v>
      </c>
      <c r="D71" s="2959" t="e">
        <f>'POA-1'!M51</f>
        <v>#REF!</v>
      </c>
      <c r="E71" s="575" t="s">
        <v>412</v>
      </c>
      <c r="F71" s="573">
        <f>'POA-4'!I36</f>
        <v>0</v>
      </c>
      <c r="G71" s="573">
        <f>'POA-4'!J36</f>
        <v>0</v>
      </c>
      <c r="H71" s="573">
        <f>'POA-4'!K36</f>
        <v>0</v>
      </c>
      <c r="I71" s="573">
        <f>'POA-4'!L36</f>
        <v>0</v>
      </c>
      <c r="J71" s="573">
        <f>'POA-4'!M36</f>
        <v>0</v>
      </c>
      <c r="K71" s="573">
        <f>'POA-4'!N36</f>
        <v>0</v>
      </c>
      <c r="L71" s="573">
        <f>'POA-4'!O36</f>
        <v>0</v>
      </c>
      <c r="M71" s="573">
        <f>'POA-4'!P36</f>
        <v>0</v>
      </c>
      <c r="N71" s="573">
        <f>'POA-4'!Q36</f>
        <v>0</v>
      </c>
      <c r="O71" s="573">
        <f>'POA-4'!R36</f>
        <v>0</v>
      </c>
      <c r="P71" s="573">
        <f>'POA-4'!S36</f>
        <v>0</v>
      </c>
      <c r="Q71" s="573">
        <f>'POA-4'!T36</f>
        <v>0</v>
      </c>
      <c r="R71" s="574">
        <f t="shared" si="7"/>
        <v>0</v>
      </c>
      <c r="S71" s="577"/>
    </row>
    <row r="72" spans="2:19" ht="13.5" hidden="1" thickBot="1" x14ac:dyDescent="0.25">
      <c r="B72" s="2923"/>
      <c r="C72" s="2945"/>
      <c r="D72" s="2960"/>
      <c r="E72" s="576" t="s">
        <v>413</v>
      </c>
      <c r="F72" s="517">
        <f>+'EJEC-3I'!F72</f>
        <v>0</v>
      </c>
      <c r="G72" s="517">
        <f>+'EJEC-3I'!G72</f>
        <v>0</v>
      </c>
      <c r="H72" s="517">
        <f>+'EJEC-3I'!H72</f>
        <v>0</v>
      </c>
      <c r="I72" s="517">
        <f>+'EJEC-3I'!I72</f>
        <v>0</v>
      </c>
      <c r="J72" s="517">
        <f>+'EJEC-3I'!J72</f>
        <v>0</v>
      </c>
      <c r="K72" s="517">
        <f>+'EJEC-3I'!K72</f>
        <v>0</v>
      </c>
      <c r="L72" s="517">
        <f>+'EJEC-3I'!L72</f>
        <v>0</v>
      </c>
      <c r="M72" s="517">
        <f>+'EJEC-3I'!M72</f>
        <v>0</v>
      </c>
      <c r="N72" s="517">
        <f>+'EJEC-3I'!N72</f>
        <v>0</v>
      </c>
      <c r="O72" s="517">
        <f>+'EJEC-3I'!O72</f>
        <v>0</v>
      </c>
      <c r="P72" s="517">
        <f>+'EJEC-3I'!P72</f>
        <v>0</v>
      </c>
      <c r="Q72" s="517">
        <f>+'EJEC-3I'!Q72</f>
        <v>0</v>
      </c>
      <c r="R72" s="518">
        <f t="shared" si="7"/>
        <v>0</v>
      </c>
      <c r="S72" s="578">
        <f t="shared" ref="S72" si="36">+IF(ISERROR(R72/D71),0%,R72/D71)</f>
        <v>0</v>
      </c>
    </row>
    <row r="73" spans="2:19" ht="13.5" hidden="1" thickBot="1" x14ac:dyDescent="0.25">
      <c r="B73" s="2951"/>
      <c r="C73" s="2946"/>
      <c r="D73" s="2961"/>
      <c r="E73" s="576" t="s">
        <v>1214</v>
      </c>
      <c r="F73" s="517">
        <f>+'EJEC-3I'!F73</f>
        <v>0</v>
      </c>
      <c r="G73" s="517">
        <f>+'EJEC-3I'!G73</f>
        <v>0</v>
      </c>
      <c r="H73" s="517">
        <f>+'EJEC-3I'!H73</f>
        <v>0</v>
      </c>
      <c r="I73" s="1120"/>
      <c r="J73" s="1120"/>
      <c r="K73" s="1120"/>
      <c r="L73" s="1120"/>
      <c r="M73" s="1120"/>
      <c r="N73" s="1120"/>
      <c r="O73" s="1120"/>
      <c r="P73" s="1120"/>
      <c r="Q73" s="1120"/>
      <c r="R73" s="518">
        <f t="shared" si="7"/>
        <v>0</v>
      </c>
      <c r="S73" s="578">
        <f t="shared" ref="S73" si="37">+IF(ISERROR(R73/D71),0%,R73/D71)</f>
        <v>0</v>
      </c>
    </row>
    <row r="74" spans="2:19" ht="13.5" hidden="1" thickBot="1" x14ac:dyDescent="0.25">
      <c r="B74" s="2950" t="str">
        <f>PROYECTO!C56</f>
        <v>Enriquecimientos vegetales</v>
      </c>
      <c r="C74" s="2474" t="str">
        <f>'POA-1'!I52</f>
        <v>Aprestamiento del proyecto (Gestión)</v>
      </c>
      <c r="D74" s="2964" t="e">
        <f>'POA-1'!M52</f>
        <v>#REF!</v>
      </c>
      <c r="E74" s="575" t="s">
        <v>412</v>
      </c>
      <c r="F74" s="573">
        <f>'POA-4'!I37</f>
        <v>0</v>
      </c>
      <c r="G74" s="573">
        <f>'POA-4'!J37</f>
        <v>0</v>
      </c>
      <c r="H74" s="573">
        <f>'POA-4'!K37</f>
        <v>0</v>
      </c>
      <c r="I74" s="573">
        <f>'POA-4'!L37</f>
        <v>0</v>
      </c>
      <c r="J74" s="573">
        <f>'POA-4'!M37</f>
        <v>0</v>
      </c>
      <c r="K74" s="573">
        <f>'POA-4'!N37</f>
        <v>0</v>
      </c>
      <c r="L74" s="573">
        <f>'POA-4'!O37</f>
        <v>0</v>
      </c>
      <c r="M74" s="573">
        <f>'POA-4'!P37</f>
        <v>0</v>
      </c>
      <c r="N74" s="573">
        <f>'POA-4'!Q37</f>
        <v>0</v>
      </c>
      <c r="O74" s="573">
        <f>'POA-4'!R37</f>
        <v>0</v>
      </c>
      <c r="P74" s="573">
        <f>'POA-4'!S37</f>
        <v>0</v>
      </c>
      <c r="Q74" s="573">
        <f>'POA-4'!T37</f>
        <v>0</v>
      </c>
      <c r="R74" s="574">
        <f t="shared" si="7"/>
        <v>0</v>
      </c>
      <c r="S74" s="577"/>
    </row>
    <row r="75" spans="2:19" ht="13.5" hidden="1" thickBot="1" x14ac:dyDescent="0.25">
      <c r="B75" s="2923"/>
      <c r="C75" s="2945"/>
      <c r="D75" s="2965"/>
      <c r="E75" s="576" t="s">
        <v>413</v>
      </c>
      <c r="F75" s="517">
        <f>+'EJEC-3I'!F75</f>
        <v>0</v>
      </c>
      <c r="G75" s="517">
        <f>+'EJEC-3I'!G75</f>
        <v>0</v>
      </c>
      <c r="H75" s="517">
        <f>+'EJEC-3I'!H75</f>
        <v>0</v>
      </c>
      <c r="I75" s="517">
        <f>+'EJEC-3I'!I75</f>
        <v>0</v>
      </c>
      <c r="J75" s="517">
        <f>+'EJEC-3I'!J75</f>
        <v>0</v>
      </c>
      <c r="K75" s="517">
        <f>+'EJEC-3I'!K75</f>
        <v>0</v>
      </c>
      <c r="L75" s="517">
        <f>+'EJEC-3I'!L75</f>
        <v>0</v>
      </c>
      <c r="M75" s="517">
        <f>+'EJEC-3I'!M75</f>
        <v>0</v>
      </c>
      <c r="N75" s="517">
        <f>+'EJEC-3I'!N75</f>
        <v>0</v>
      </c>
      <c r="O75" s="517">
        <f>+'EJEC-3I'!O75</f>
        <v>0</v>
      </c>
      <c r="P75" s="517">
        <f>+'EJEC-3I'!P75</f>
        <v>0</v>
      </c>
      <c r="Q75" s="517">
        <f>+'EJEC-3I'!Q75</f>
        <v>0</v>
      </c>
      <c r="R75" s="518">
        <f t="shared" si="7"/>
        <v>0</v>
      </c>
      <c r="S75" s="578">
        <f t="shared" ref="S75" si="38">+IF(ISERROR(R75/D74),0%,R75/D74)</f>
        <v>0</v>
      </c>
    </row>
    <row r="76" spans="2:19" ht="13.5" hidden="1" thickBot="1" x14ac:dyDescent="0.25">
      <c r="B76" s="2923"/>
      <c r="C76" s="2946"/>
      <c r="D76" s="2966"/>
      <c r="E76" s="576" t="s">
        <v>1214</v>
      </c>
      <c r="F76" s="517">
        <f>+'EJEC-3I'!F76</f>
        <v>0</v>
      </c>
      <c r="G76" s="517">
        <f>+'EJEC-3I'!G76</f>
        <v>0</v>
      </c>
      <c r="H76" s="517">
        <f>+'EJEC-3I'!H76</f>
        <v>0</v>
      </c>
      <c r="I76" s="1120"/>
      <c r="J76" s="1120"/>
      <c r="K76" s="1120"/>
      <c r="L76" s="1120"/>
      <c r="M76" s="1120"/>
      <c r="N76" s="1120"/>
      <c r="O76" s="1120"/>
      <c r="P76" s="1120"/>
      <c r="Q76" s="1120"/>
      <c r="R76" s="518">
        <f t="shared" si="7"/>
        <v>0</v>
      </c>
      <c r="S76" s="578">
        <f t="shared" ref="S76" si="39">+IF(ISERROR(R76/D74),0%,R76/D74)</f>
        <v>0</v>
      </c>
    </row>
    <row r="77" spans="2:19" ht="13.5" hidden="1" thickBot="1" x14ac:dyDescent="0.25">
      <c r="B77" s="2923"/>
      <c r="C77" s="2474" t="str">
        <f>'POA-1'!I53</f>
        <v>Mantenimiento</v>
      </c>
      <c r="D77" s="2964" t="e">
        <f>'POA-1'!M53</f>
        <v>#REF!</v>
      </c>
      <c r="E77" s="575" t="s">
        <v>412</v>
      </c>
      <c r="F77" s="573">
        <f>'POA-4'!I38</f>
        <v>0</v>
      </c>
      <c r="G77" s="573">
        <f>'POA-4'!J38</f>
        <v>0</v>
      </c>
      <c r="H77" s="573">
        <f>'POA-4'!K38</f>
        <v>0</v>
      </c>
      <c r="I77" s="573">
        <f>'POA-4'!L38</f>
        <v>0</v>
      </c>
      <c r="J77" s="573">
        <f>'POA-4'!M38</f>
        <v>0</v>
      </c>
      <c r="K77" s="573">
        <f>'POA-4'!N38</f>
        <v>0</v>
      </c>
      <c r="L77" s="573">
        <f>'POA-4'!O38</f>
        <v>0</v>
      </c>
      <c r="M77" s="573">
        <f>'POA-4'!P38</f>
        <v>0</v>
      </c>
      <c r="N77" s="573">
        <f>'POA-4'!Q38</f>
        <v>0</v>
      </c>
      <c r="O77" s="573">
        <f>'POA-4'!R38</f>
        <v>0</v>
      </c>
      <c r="P77" s="573">
        <f>'POA-4'!S38</f>
        <v>0</v>
      </c>
      <c r="Q77" s="573">
        <f>'POA-4'!T38</f>
        <v>0</v>
      </c>
      <c r="R77" s="574">
        <f t="shared" si="7"/>
        <v>0</v>
      </c>
      <c r="S77" s="577"/>
    </row>
    <row r="78" spans="2:19" ht="13.5" hidden="1" thickBot="1" x14ac:dyDescent="0.25">
      <c r="B78" s="2923"/>
      <c r="C78" s="2945"/>
      <c r="D78" s="2965"/>
      <c r="E78" s="576" t="s">
        <v>413</v>
      </c>
      <c r="F78" s="517">
        <f>+'EJEC-3I'!F78</f>
        <v>0</v>
      </c>
      <c r="G78" s="517">
        <f>+'EJEC-3I'!G78</f>
        <v>0</v>
      </c>
      <c r="H78" s="517">
        <f>+'EJEC-3I'!H78</f>
        <v>0</v>
      </c>
      <c r="I78" s="517">
        <f>+'EJEC-3I'!I78</f>
        <v>0</v>
      </c>
      <c r="J78" s="517">
        <f>+'EJEC-3I'!J78</f>
        <v>0</v>
      </c>
      <c r="K78" s="517">
        <f>+'EJEC-3I'!K78</f>
        <v>0</v>
      </c>
      <c r="L78" s="517">
        <f>+'EJEC-3I'!L78</f>
        <v>0</v>
      </c>
      <c r="M78" s="517">
        <f>+'EJEC-3I'!M78</f>
        <v>0</v>
      </c>
      <c r="N78" s="517">
        <f>+'EJEC-3I'!N78</f>
        <v>0</v>
      </c>
      <c r="O78" s="517">
        <f>+'EJEC-3I'!O78</f>
        <v>0</v>
      </c>
      <c r="P78" s="517">
        <f>+'EJEC-3I'!P78</f>
        <v>0</v>
      </c>
      <c r="Q78" s="517">
        <f>+'EJEC-3I'!Q78</f>
        <v>0</v>
      </c>
      <c r="R78" s="518">
        <f t="shared" si="7"/>
        <v>0</v>
      </c>
      <c r="S78" s="578">
        <f t="shared" ref="S78" si="40">+IF(ISERROR(R78/D77),0%,R78/D77)</f>
        <v>0</v>
      </c>
    </row>
    <row r="79" spans="2:19" ht="13.5" hidden="1" thickBot="1" x14ac:dyDescent="0.25">
      <c r="B79" s="2923"/>
      <c r="C79" s="2946"/>
      <c r="D79" s="2966"/>
      <c r="E79" s="576" t="s">
        <v>1214</v>
      </c>
      <c r="F79" s="517">
        <f>+'EJEC-3I'!F79</f>
        <v>0</v>
      </c>
      <c r="G79" s="517">
        <f>+'EJEC-3I'!G79</f>
        <v>0</v>
      </c>
      <c r="H79" s="517">
        <f>+'EJEC-3I'!H79</f>
        <v>0</v>
      </c>
      <c r="I79" s="1120"/>
      <c r="J79" s="1120"/>
      <c r="K79" s="1120"/>
      <c r="L79" s="1120"/>
      <c r="M79" s="1120"/>
      <c r="N79" s="1120"/>
      <c r="O79" s="1120"/>
      <c r="P79" s="1120"/>
      <c r="Q79" s="1120"/>
      <c r="R79" s="518">
        <f t="shared" si="7"/>
        <v>0</v>
      </c>
      <c r="S79" s="578">
        <f t="shared" ref="S79" si="41">+IF(ISERROR(R79/D77),0%,R79/D77)</f>
        <v>0</v>
      </c>
    </row>
    <row r="80" spans="2:19" ht="0.6" hidden="1" customHeight="1" x14ac:dyDescent="0.2">
      <c r="B80" s="2923"/>
      <c r="C80" s="2474" t="str">
        <f>'POA-1'!I54</f>
        <v>Aislamiento</v>
      </c>
      <c r="D80" s="2964">
        <f>'POA-1'!M54</f>
        <v>0</v>
      </c>
      <c r="E80" s="575" t="s">
        <v>412</v>
      </c>
      <c r="F80" s="573">
        <f>'POA-4'!I39</f>
        <v>0</v>
      </c>
      <c r="G80" s="573">
        <f>'POA-4'!J39</f>
        <v>0</v>
      </c>
      <c r="H80" s="573">
        <f>'POA-4'!K39</f>
        <v>0</v>
      </c>
      <c r="I80" s="573">
        <f>'POA-4'!L39</f>
        <v>0</v>
      </c>
      <c r="J80" s="573">
        <f>'POA-4'!M39</f>
        <v>0</v>
      </c>
      <c r="K80" s="573">
        <f>'POA-4'!N39</f>
        <v>0</v>
      </c>
      <c r="L80" s="573">
        <f>'POA-4'!O39</f>
        <v>0</v>
      </c>
      <c r="M80" s="573">
        <f>'POA-4'!P39</f>
        <v>0</v>
      </c>
      <c r="N80" s="573">
        <f>'POA-4'!Q39</f>
        <v>0</v>
      </c>
      <c r="O80" s="573">
        <f>'POA-4'!R39</f>
        <v>0</v>
      </c>
      <c r="P80" s="573">
        <f>'POA-4'!S39</f>
        <v>0</v>
      </c>
      <c r="Q80" s="573">
        <f>'POA-4'!T39</f>
        <v>0</v>
      </c>
      <c r="R80" s="574">
        <f t="shared" si="7"/>
        <v>0</v>
      </c>
      <c r="S80" s="577"/>
    </row>
    <row r="81" spans="2:19" ht="0.6" hidden="1" customHeight="1" x14ac:dyDescent="0.2">
      <c r="B81" s="2923"/>
      <c r="C81" s="2945"/>
      <c r="D81" s="2965"/>
      <c r="E81" s="576" t="s">
        <v>413</v>
      </c>
      <c r="F81" s="517"/>
      <c r="G81" s="517"/>
      <c r="H81" s="517"/>
      <c r="I81" s="517"/>
      <c r="J81" s="517"/>
      <c r="K81" s="517"/>
      <c r="L81" s="517"/>
      <c r="M81" s="517"/>
      <c r="N81" s="517"/>
      <c r="O81" s="517"/>
      <c r="P81" s="517"/>
      <c r="Q81" s="517"/>
      <c r="R81" s="518">
        <f t="shared" si="7"/>
        <v>0</v>
      </c>
      <c r="S81" s="578">
        <f t="shared" ref="S81" si="42">+IF(ISERROR(R81/D80),0%,R81/D80)</f>
        <v>0</v>
      </c>
    </row>
    <row r="82" spans="2:19" ht="0.6" hidden="1" customHeight="1" x14ac:dyDescent="0.2">
      <c r="B82" s="2923"/>
      <c r="C82" s="2946"/>
      <c r="D82" s="2966"/>
      <c r="E82" s="576" t="s">
        <v>1214</v>
      </c>
      <c r="F82" s="517"/>
      <c r="G82" s="517"/>
      <c r="H82" s="517"/>
      <c r="I82" s="517"/>
      <c r="J82" s="517"/>
      <c r="K82" s="517"/>
      <c r="L82" s="517"/>
      <c r="M82" s="517"/>
      <c r="N82" s="517"/>
      <c r="O82" s="517"/>
      <c r="P82" s="517"/>
      <c r="Q82" s="517"/>
      <c r="R82" s="518">
        <f t="shared" si="7"/>
        <v>0</v>
      </c>
      <c r="S82" s="578">
        <f t="shared" ref="S82" si="43">+IF(ISERROR(R82/D80),0%,R82/D80)</f>
        <v>0</v>
      </c>
    </row>
    <row r="83" spans="2:19" ht="13.5" hidden="1" thickBot="1" x14ac:dyDescent="0.25">
      <c r="B83" s="2923"/>
      <c r="C83" s="2474" t="str">
        <f>'POA-1'!I55</f>
        <v>Divulgación, Capacitación y Seguimiento</v>
      </c>
      <c r="D83" s="2964" t="e">
        <f>'POA-1'!M55</f>
        <v>#REF!</v>
      </c>
      <c r="E83" s="575" t="s">
        <v>412</v>
      </c>
      <c r="F83" s="573">
        <f>'POA-4'!I40</f>
        <v>0</v>
      </c>
      <c r="G83" s="573">
        <f>'POA-4'!J40</f>
        <v>0</v>
      </c>
      <c r="H83" s="573">
        <f>'POA-4'!K40</f>
        <v>0</v>
      </c>
      <c r="I83" s="573">
        <f>'POA-4'!L40</f>
        <v>0</v>
      </c>
      <c r="J83" s="573">
        <f>'POA-4'!M40</f>
        <v>0</v>
      </c>
      <c r="K83" s="573">
        <f>'POA-4'!N40</f>
        <v>0</v>
      </c>
      <c r="L83" s="573">
        <f>'POA-4'!O40</f>
        <v>0</v>
      </c>
      <c r="M83" s="573">
        <f>'POA-4'!P40</f>
        <v>0</v>
      </c>
      <c r="N83" s="573">
        <f>'POA-4'!Q40</f>
        <v>0</v>
      </c>
      <c r="O83" s="573">
        <f>'POA-4'!R40</f>
        <v>0</v>
      </c>
      <c r="P83" s="573">
        <f>'POA-4'!S40</f>
        <v>0</v>
      </c>
      <c r="Q83" s="573">
        <f>'POA-4'!T40</f>
        <v>0</v>
      </c>
      <c r="R83" s="574">
        <f t="shared" si="7"/>
        <v>0</v>
      </c>
      <c r="S83" s="577"/>
    </row>
    <row r="84" spans="2:19" ht="13.5" hidden="1" thickBot="1" x14ac:dyDescent="0.25">
      <c r="B84" s="2923"/>
      <c r="C84" s="2945"/>
      <c r="D84" s="2965"/>
      <c r="E84" s="576" t="s">
        <v>413</v>
      </c>
      <c r="F84" s="517">
        <f>+'EJEC-3I'!F84</f>
        <v>0</v>
      </c>
      <c r="G84" s="517">
        <f>+'EJEC-3I'!G84</f>
        <v>0</v>
      </c>
      <c r="H84" s="517">
        <f>+'EJEC-3I'!H84</f>
        <v>0</v>
      </c>
      <c r="I84" s="517">
        <f>+'EJEC-3I'!I84</f>
        <v>0</v>
      </c>
      <c r="J84" s="517">
        <f>+'EJEC-3I'!J84</f>
        <v>0</v>
      </c>
      <c r="K84" s="517">
        <f>+'EJEC-3I'!K84</f>
        <v>0</v>
      </c>
      <c r="L84" s="517">
        <f>+'EJEC-3I'!L84</f>
        <v>0</v>
      </c>
      <c r="M84" s="517">
        <f>+'EJEC-3I'!M84</f>
        <v>0</v>
      </c>
      <c r="N84" s="517">
        <f>+'EJEC-3I'!N84</f>
        <v>0</v>
      </c>
      <c r="O84" s="517">
        <f>+'EJEC-3I'!O84</f>
        <v>0</v>
      </c>
      <c r="P84" s="517">
        <f>+'EJEC-3I'!P84</f>
        <v>0</v>
      </c>
      <c r="Q84" s="517">
        <f>+'EJEC-3I'!Q84</f>
        <v>0</v>
      </c>
      <c r="R84" s="518">
        <f t="shared" si="7"/>
        <v>0</v>
      </c>
      <c r="S84" s="578">
        <f t="shared" ref="S84" si="44">+IF(ISERROR(R84/D83),0%,R84/D83)</f>
        <v>0</v>
      </c>
    </row>
    <row r="85" spans="2:19" ht="13.5" hidden="1" thickBot="1" x14ac:dyDescent="0.25">
      <c r="B85" s="2951"/>
      <c r="C85" s="2946"/>
      <c r="D85" s="2966"/>
      <c r="E85" s="576" t="s">
        <v>1214</v>
      </c>
      <c r="F85" s="517">
        <f>+'EJEC-3I'!F85</f>
        <v>0</v>
      </c>
      <c r="G85" s="517">
        <f>+'EJEC-3I'!G85</f>
        <v>0</v>
      </c>
      <c r="H85" s="517">
        <f>+'EJEC-3I'!H85</f>
        <v>0</v>
      </c>
      <c r="I85" s="1120"/>
      <c r="J85" s="1120"/>
      <c r="K85" s="1120"/>
      <c r="L85" s="1120"/>
      <c r="M85" s="1120"/>
      <c r="N85" s="1120"/>
      <c r="O85" s="1120"/>
      <c r="P85" s="1120"/>
      <c r="Q85" s="1120"/>
      <c r="R85" s="518">
        <f t="shared" si="7"/>
        <v>0</v>
      </c>
      <c r="S85" s="578">
        <f t="shared" ref="S85" si="45">+IF(ISERROR(R85/D83),0%,R85/D83)</f>
        <v>0</v>
      </c>
    </row>
    <row r="86" spans="2:19" ht="13.5" hidden="1" thickBot="1" x14ac:dyDescent="0.25">
      <c r="B86" s="2950" t="str">
        <f>PROYECTO!C57</f>
        <v>Conservación de Bosque Natural - Aislamiento</v>
      </c>
      <c r="C86" s="2474" t="str">
        <f>'POA-1'!I56</f>
        <v>Aprestamiento del proyecto (Gestión)</v>
      </c>
      <c r="D86" s="2964" t="e">
        <f>'POA-1'!M56</f>
        <v>#REF!</v>
      </c>
      <c r="E86" s="575" t="s">
        <v>412</v>
      </c>
      <c r="F86" s="573">
        <f>'POA-4'!I41</f>
        <v>0</v>
      </c>
      <c r="G86" s="573">
        <f>'POA-4'!J41</f>
        <v>0</v>
      </c>
      <c r="H86" s="573">
        <f>'POA-4'!K41</f>
        <v>0</v>
      </c>
      <c r="I86" s="573">
        <f>'POA-4'!L41</f>
        <v>0</v>
      </c>
      <c r="J86" s="573">
        <f>'POA-4'!M41</f>
        <v>0</v>
      </c>
      <c r="K86" s="573">
        <f>'POA-4'!N41</f>
        <v>0</v>
      </c>
      <c r="L86" s="573">
        <f>'POA-4'!O41</f>
        <v>0</v>
      </c>
      <c r="M86" s="573">
        <f>'POA-4'!P41</f>
        <v>0</v>
      </c>
      <c r="N86" s="573">
        <f>'POA-4'!Q41</f>
        <v>0</v>
      </c>
      <c r="O86" s="573">
        <f>'POA-4'!R41</f>
        <v>0</v>
      </c>
      <c r="P86" s="573">
        <f>'POA-4'!S41</f>
        <v>0</v>
      </c>
      <c r="Q86" s="573">
        <f>'POA-4'!AG41</f>
        <v>0</v>
      </c>
      <c r="R86" s="574">
        <f t="shared" si="7"/>
        <v>0</v>
      </c>
      <c r="S86" s="577"/>
    </row>
    <row r="87" spans="2:19" ht="13.5" hidden="1" thickBot="1" x14ac:dyDescent="0.25">
      <c r="B87" s="2923"/>
      <c r="C87" s="2945"/>
      <c r="D87" s="2965"/>
      <c r="E87" s="576" t="s">
        <v>413</v>
      </c>
      <c r="F87" s="517"/>
      <c r="G87" s="517"/>
      <c r="H87" s="517"/>
      <c r="I87" s="517"/>
      <c r="J87" s="517"/>
      <c r="K87" s="517"/>
      <c r="L87" s="517"/>
      <c r="M87" s="517"/>
      <c r="N87" s="517"/>
      <c r="O87" s="517"/>
      <c r="P87" s="517"/>
      <c r="Q87" s="517"/>
      <c r="R87" s="518">
        <f t="shared" si="7"/>
        <v>0</v>
      </c>
      <c r="S87" s="578">
        <f t="shared" ref="S87" si="46">+IF(ISERROR(R87/D86),0%,R87/D86)</f>
        <v>0</v>
      </c>
    </row>
    <row r="88" spans="2:19" ht="13.5" hidden="1" thickBot="1" x14ac:dyDescent="0.25">
      <c r="B88" s="2923"/>
      <c r="C88" s="2946"/>
      <c r="D88" s="2966"/>
      <c r="E88" s="576" t="s">
        <v>1214</v>
      </c>
      <c r="F88" s="517"/>
      <c r="G88" s="517"/>
      <c r="H88" s="517"/>
      <c r="I88" s="517"/>
      <c r="J88" s="517"/>
      <c r="K88" s="517"/>
      <c r="L88" s="517"/>
      <c r="M88" s="517"/>
      <c r="N88" s="517"/>
      <c r="O88" s="517"/>
      <c r="P88" s="517"/>
      <c r="Q88" s="517"/>
      <c r="R88" s="518">
        <f t="shared" si="7"/>
        <v>0</v>
      </c>
      <c r="S88" s="578">
        <f t="shared" ref="S88" si="47">+IF(ISERROR(R88/D86),0%,R88/D86)</f>
        <v>0</v>
      </c>
    </row>
    <row r="89" spans="2:19" ht="13.5" hidden="1" thickBot="1" x14ac:dyDescent="0.25">
      <c r="B89" s="2923"/>
      <c r="C89" s="2474" t="str">
        <f>'POA-1'!I57</f>
        <v>Establecimiento</v>
      </c>
      <c r="D89" s="2964">
        <f>'POA-1'!M57</f>
        <v>0</v>
      </c>
      <c r="E89" s="575" t="s">
        <v>412</v>
      </c>
      <c r="F89" s="573">
        <f>'POA-4'!I42</f>
        <v>0</v>
      </c>
      <c r="G89" s="573">
        <f>'POA-4'!J42</f>
        <v>0</v>
      </c>
      <c r="H89" s="573">
        <f>'POA-4'!K42</f>
        <v>0</v>
      </c>
      <c r="I89" s="573">
        <f>'POA-4'!L42</f>
        <v>0</v>
      </c>
      <c r="J89" s="573">
        <f>'POA-4'!M42</f>
        <v>0</v>
      </c>
      <c r="K89" s="573">
        <f>'POA-4'!N42</f>
        <v>0</v>
      </c>
      <c r="L89" s="573">
        <f>'POA-4'!O42</f>
        <v>0</v>
      </c>
      <c r="M89" s="573">
        <f>'POA-4'!P42</f>
        <v>0</v>
      </c>
      <c r="N89" s="573">
        <f>'POA-4'!Q42</f>
        <v>0</v>
      </c>
      <c r="O89" s="573">
        <f>'POA-4'!R42</f>
        <v>0</v>
      </c>
      <c r="P89" s="573">
        <f>'POA-4'!S42</f>
        <v>0</v>
      </c>
      <c r="Q89" s="573">
        <f>'POA-4'!AG42</f>
        <v>0</v>
      </c>
      <c r="R89" s="574">
        <f t="shared" si="7"/>
        <v>0</v>
      </c>
      <c r="S89" s="577"/>
    </row>
    <row r="90" spans="2:19" ht="13.5" hidden="1" thickBot="1" x14ac:dyDescent="0.25">
      <c r="B90" s="2923"/>
      <c r="C90" s="2945"/>
      <c r="D90" s="2965"/>
      <c r="E90" s="576" t="s">
        <v>413</v>
      </c>
      <c r="F90" s="517"/>
      <c r="G90" s="517"/>
      <c r="H90" s="517"/>
      <c r="I90" s="517"/>
      <c r="J90" s="517"/>
      <c r="K90" s="517"/>
      <c r="L90" s="517"/>
      <c r="M90" s="517"/>
      <c r="N90" s="517"/>
      <c r="O90" s="517"/>
      <c r="P90" s="517"/>
      <c r="Q90" s="517"/>
      <c r="R90" s="518">
        <f t="shared" si="7"/>
        <v>0</v>
      </c>
      <c r="S90" s="578">
        <f t="shared" ref="S90" si="48">+IF(ISERROR(R90/D89),0%,R90/D89)</f>
        <v>0</v>
      </c>
    </row>
    <row r="91" spans="2:19" ht="13.5" hidden="1" thickBot="1" x14ac:dyDescent="0.25">
      <c r="B91" s="2923"/>
      <c r="C91" s="2946"/>
      <c r="D91" s="2966"/>
      <c r="E91" s="576" t="s">
        <v>1214</v>
      </c>
      <c r="F91" s="517"/>
      <c r="G91" s="517"/>
      <c r="H91" s="517"/>
      <c r="I91" s="517"/>
      <c r="J91" s="517"/>
      <c r="K91" s="517"/>
      <c r="L91" s="517"/>
      <c r="M91" s="517"/>
      <c r="N91" s="517"/>
      <c r="O91" s="517"/>
      <c r="P91" s="517"/>
      <c r="Q91" s="517"/>
      <c r="R91" s="518">
        <f t="shared" si="7"/>
        <v>0</v>
      </c>
      <c r="S91" s="578">
        <f t="shared" ref="S91" si="49">+IF(ISERROR(R91/D89),0%,R91/D89)</f>
        <v>0</v>
      </c>
    </row>
    <row r="92" spans="2:19" ht="13.5" hidden="1" thickBot="1" x14ac:dyDescent="0.25">
      <c r="B92" s="2923"/>
      <c r="C92" s="2474" t="str">
        <f>'POA-1'!I58</f>
        <v>Divulgación, Capacitación y Seguimiento</v>
      </c>
      <c r="D92" s="2964">
        <f>'POA-1'!M58</f>
        <v>0</v>
      </c>
      <c r="E92" s="575" t="s">
        <v>412</v>
      </c>
      <c r="F92" s="573">
        <f>'POA-4'!I43</f>
        <v>0</v>
      </c>
      <c r="G92" s="573">
        <f>'POA-4'!J43</f>
        <v>0</v>
      </c>
      <c r="H92" s="573">
        <f>'POA-4'!K43</f>
        <v>0</v>
      </c>
      <c r="I92" s="573">
        <f>'POA-4'!L43</f>
        <v>0</v>
      </c>
      <c r="J92" s="573">
        <f>'POA-4'!M43</f>
        <v>0</v>
      </c>
      <c r="K92" s="573">
        <f>'POA-4'!N43</f>
        <v>0</v>
      </c>
      <c r="L92" s="573">
        <f>'POA-4'!O43</f>
        <v>0</v>
      </c>
      <c r="M92" s="573">
        <f>'POA-4'!P43</f>
        <v>0</v>
      </c>
      <c r="N92" s="573">
        <f>'POA-4'!Q43</f>
        <v>0</v>
      </c>
      <c r="O92" s="573">
        <f>'POA-4'!R43</f>
        <v>0</v>
      </c>
      <c r="P92" s="573">
        <f>'POA-4'!S43</f>
        <v>0</v>
      </c>
      <c r="Q92" s="573">
        <f>'POA-4'!AG43</f>
        <v>0</v>
      </c>
      <c r="R92" s="574">
        <f t="shared" si="7"/>
        <v>0</v>
      </c>
      <c r="S92" s="577"/>
    </row>
    <row r="93" spans="2:19" ht="13.5" hidden="1" thickBot="1" x14ac:dyDescent="0.25">
      <c r="B93" s="2923"/>
      <c r="C93" s="2945"/>
      <c r="D93" s="2965"/>
      <c r="E93" s="576" t="s">
        <v>413</v>
      </c>
      <c r="F93" s="517"/>
      <c r="G93" s="517"/>
      <c r="H93" s="517"/>
      <c r="I93" s="517"/>
      <c r="J93" s="517"/>
      <c r="K93" s="517"/>
      <c r="L93" s="517"/>
      <c r="M93" s="517"/>
      <c r="N93" s="517"/>
      <c r="O93" s="517"/>
      <c r="P93" s="517"/>
      <c r="Q93" s="517"/>
      <c r="R93" s="518">
        <f t="shared" si="7"/>
        <v>0</v>
      </c>
      <c r="S93" s="578">
        <f t="shared" ref="S93" si="50">+IF(ISERROR(R93/D92),0%,R93/D92)</f>
        <v>0</v>
      </c>
    </row>
    <row r="94" spans="2:19" ht="13.5" hidden="1" thickBot="1" x14ac:dyDescent="0.25">
      <c r="B94" s="2923"/>
      <c r="C94" s="2945"/>
      <c r="D94" s="2965"/>
      <c r="E94" s="579" t="s">
        <v>1214</v>
      </c>
      <c r="F94" s="580"/>
      <c r="G94" s="580"/>
      <c r="H94" s="580"/>
      <c r="I94" s="580"/>
      <c r="J94" s="580"/>
      <c r="K94" s="580"/>
      <c r="L94" s="580"/>
      <c r="M94" s="580"/>
      <c r="N94" s="580"/>
      <c r="O94" s="580"/>
      <c r="P94" s="580"/>
      <c r="Q94" s="580"/>
      <c r="R94" s="581">
        <f t="shared" ref="R94:R97" si="51">SUM(F94:Q94)</f>
        <v>0</v>
      </c>
      <c r="S94" s="582">
        <f t="shared" ref="S94" si="52">+IF(ISERROR(R94/D92),0%,R94/D92)</f>
        <v>0</v>
      </c>
    </row>
    <row r="95" spans="2:19" s="402" customFormat="1" x14ac:dyDescent="0.2">
      <c r="B95" s="2967" t="s">
        <v>1192</v>
      </c>
      <c r="C95" s="2968"/>
      <c r="D95" s="2973" t="e">
        <f>SUM(D17:D94)</f>
        <v>#REF!</v>
      </c>
      <c r="E95" s="1431" t="s">
        <v>412</v>
      </c>
      <c r="F95" s="1432">
        <f>F92+F89+F86+F83+F80+F77+F74+F71+F68+F65+F62+F59+F56+F53+F50+F47+F44+F41+F38+F35+F32+F29+F26+F23+F20+F17</f>
        <v>290890032</v>
      </c>
      <c r="G95" s="1432">
        <f t="shared" ref="G95:Q97" si="53">G92+G89+G86+G83+G80+G77+G74+G71+G68+G65+G62+G59+G56+G53+G50+G47+G44+G41+G38+G35+G32+G29+G26+G23+G20+G17</f>
        <v>161316666</v>
      </c>
      <c r="H95" s="1432">
        <f t="shared" si="53"/>
        <v>156750000</v>
      </c>
      <c r="I95" s="1432">
        <f t="shared" si="53"/>
        <v>8550000</v>
      </c>
      <c r="J95" s="1432">
        <f t="shared" si="53"/>
        <v>13116666</v>
      </c>
      <c r="K95" s="1432">
        <f t="shared" si="53"/>
        <v>8550000</v>
      </c>
      <c r="L95" s="1432">
        <f t="shared" si="53"/>
        <v>13116667.999999989</v>
      </c>
      <c r="M95" s="1432">
        <f t="shared" si="53"/>
        <v>156750000</v>
      </c>
      <c r="N95" s="1432">
        <f t="shared" si="53"/>
        <v>156750000</v>
      </c>
      <c r="O95" s="1432">
        <f t="shared" si="53"/>
        <v>8550000</v>
      </c>
      <c r="P95" s="1432">
        <f t="shared" si="53"/>
        <v>0</v>
      </c>
      <c r="Q95" s="1432">
        <f t="shared" si="53"/>
        <v>0</v>
      </c>
      <c r="R95" s="1433">
        <f t="shared" si="51"/>
        <v>974340032</v>
      </c>
      <c r="S95" s="583"/>
    </row>
    <row r="96" spans="2:19" s="402" customFormat="1" x14ac:dyDescent="0.2">
      <c r="B96" s="2969"/>
      <c r="C96" s="2970"/>
      <c r="D96" s="2970"/>
      <c r="E96" s="576" t="s">
        <v>413</v>
      </c>
      <c r="F96" s="517">
        <f>F93+F90+F87+F84+F81+F78+F75+F72+F69+F66+F63+F60+F57+F54+F51+F48+F45+F42+F39+F36+F33+F30+F27+F24+F21+F18</f>
        <v>0</v>
      </c>
      <c r="G96" s="517">
        <f t="shared" si="53"/>
        <v>0</v>
      </c>
      <c r="H96" s="517">
        <f t="shared" si="53"/>
        <v>0</v>
      </c>
      <c r="I96" s="517">
        <f t="shared" si="53"/>
        <v>0</v>
      </c>
      <c r="J96" s="517">
        <f t="shared" si="53"/>
        <v>0</v>
      </c>
      <c r="K96" s="517">
        <f t="shared" si="53"/>
        <v>0</v>
      </c>
      <c r="L96" s="517">
        <f t="shared" si="53"/>
        <v>0</v>
      </c>
      <c r="M96" s="517">
        <f t="shared" si="53"/>
        <v>0</v>
      </c>
      <c r="N96" s="517">
        <f t="shared" si="53"/>
        <v>0</v>
      </c>
      <c r="O96" s="517">
        <f t="shared" si="53"/>
        <v>0</v>
      </c>
      <c r="P96" s="517">
        <f t="shared" si="53"/>
        <v>0</v>
      </c>
      <c r="Q96" s="517">
        <f t="shared" si="53"/>
        <v>0</v>
      </c>
      <c r="R96" s="518">
        <f t="shared" si="51"/>
        <v>0</v>
      </c>
      <c r="S96" s="578">
        <f t="shared" ref="S96" si="54">+IF(ISERROR(R96/D95),0%,R96/D95)</f>
        <v>0</v>
      </c>
    </row>
    <row r="97" spans="2:19" s="402" customFormat="1" ht="13.5" thickBot="1" x14ac:dyDescent="0.25">
      <c r="B97" s="2971"/>
      <c r="C97" s="2972"/>
      <c r="D97" s="2972"/>
      <c r="E97" s="584" t="s">
        <v>1214</v>
      </c>
      <c r="F97" s="585">
        <f>F94+F91+F88+F85+F82+F79+F76+F73+F70+F67+F64+F61+F58+F55+F52+F49+F46+F43+F40+F37+F34+F31+F28+F25+F22+F19</f>
        <v>0</v>
      </c>
      <c r="G97" s="585">
        <f t="shared" si="53"/>
        <v>0</v>
      </c>
      <c r="H97" s="585">
        <f t="shared" si="53"/>
        <v>0</v>
      </c>
      <c r="I97" s="585">
        <f t="shared" si="53"/>
        <v>0</v>
      </c>
      <c r="J97" s="585">
        <f t="shared" si="53"/>
        <v>0</v>
      </c>
      <c r="K97" s="585">
        <f t="shared" si="53"/>
        <v>0</v>
      </c>
      <c r="L97" s="585">
        <f t="shared" si="53"/>
        <v>0</v>
      </c>
      <c r="M97" s="585">
        <f t="shared" si="53"/>
        <v>0</v>
      </c>
      <c r="N97" s="585">
        <f t="shared" si="53"/>
        <v>0</v>
      </c>
      <c r="O97" s="585">
        <f t="shared" si="53"/>
        <v>0</v>
      </c>
      <c r="P97" s="585">
        <f t="shared" si="53"/>
        <v>0</v>
      </c>
      <c r="Q97" s="585">
        <f t="shared" si="53"/>
        <v>0</v>
      </c>
      <c r="R97" s="586">
        <f t="shared" si="51"/>
        <v>0</v>
      </c>
      <c r="S97" s="587">
        <f t="shared" ref="S97" si="55">+IF(ISERROR(R97/D95),0%,R97/D95)</f>
        <v>0</v>
      </c>
    </row>
    <row r="98" spans="2:19" s="402" customFormat="1" ht="13.5" thickBot="1" x14ac:dyDescent="0.25">
      <c r="B98" s="588" t="s">
        <v>63</v>
      </c>
      <c r="C98" s="483"/>
      <c r="D98" s="483"/>
      <c r="E98" s="483"/>
      <c r="F98" s="483"/>
      <c r="G98" s="483"/>
      <c r="H98" s="483"/>
      <c r="I98" s="483"/>
      <c r="J98" s="483"/>
      <c r="K98" s="483"/>
      <c r="L98" s="483"/>
      <c r="M98" s="483"/>
      <c r="N98" s="483"/>
      <c r="O98" s="483"/>
      <c r="P98" s="483"/>
      <c r="Q98" s="483"/>
      <c r="R98" s="483"/>
      <c r="S98" s="490"/>
    </row>
    <row r="99" spans="2:19" s="402" customFormat="1" x14ac:dyDescent="0.2">
      <c r="B99" s="2936"/>
      <c r="C99" s="2937"/>
      <c r="D99" s="2937"/>
      <c r="E99" s="2937"/>
      <c r="F99" s="2937"/>
      <c r="G99" s="2937"/>
      <c r="H99" s="2937"/>
      <c r="I99" s="2937"/>
      <c r="J99" s="2937"/>
      <c r="K99" s="2937"/>
      <c r="L99" s="2937"/>
      <c r="M99" s="2937"/>
      <c r="N99" s="2937"/>
      <c r="O99" s="2937"/>
      <c r="P99" s="2937"/>
      <c r="Q99" s="2937"/>
      <c r="R99" s="2937"/>
      <c r="S99" s="2938"/>
    </row>
    <row r="100" spans="2:19" s="402" customFormat="1" x14ac:dyDescent="0.2">
      <c r="B100" s="2939"/>
      <c r="C100" s="2940"/>
      <c r="D100" s="2940"/>
      <c r="E100" s="2940"/>
      <c r="F100" s="2940"/>
      <c r="G100" s="2940"/>
      <c r="H100" s="2940"/>
      <c r="I100" s="2940"/>
      <c r="J100" s="2940"/>
      <c r="K100" s="2940"/>
      <c r="L100" s="2940"/>
      <c r="M100" s="2940"/>
      <c r="N100" s="2940"/>
      <c r="O100" s="2940"/>
      <c r="P100" s="2940"/>
      <c r="Q100" s="2940"/>
      <c r="R100" s="2940"/>
      <c r="S100" s="2941"/>
    </row>
    <row r="101" spans="2:19" s="402" customFormat="1" x14ac:dyDescent="0.2">
      <c r="B101" s="2939"/>
      <c r="C101" s="2940"/>
      <c r="D101" s="2940"/>
      <c r="E101" s="2940"/>
      <c r="F101" s="2940"/>
      <c r="G101" s="2940"/>
      <c r="H101" s="2940"/>
      <c r="I101" s="2940"/>
      <c r="J101" s="2940"/>
      <c r="K101" s="2940"/>
      <c r="L101" s="2940"/>
      <c r="M101" s="2940"/>
      <c r="N101" s="2940"/>
      <c r="O101" s="2940"/>
      <c r="P101" s="2940"/>
      <c r="Q101" s="2940"/>
      <c r="R101" s="2940"/>
      <c r="S101" s="2941"/>
    </row>
    <row r="102" spans="2:19" s="402" customFormat="1" x14ac:dyDescent="0.2">
      <c r="B102" s="2939"/>
      <c r="C102" s="2940"/>
      <c r="D102" s="2940"/>
      <c r="E102" s="2940"/>
      <c r="F102" s="2940"/>
      <c r="G102" s="2940"/>
      <c r="H102" s="2940"/>
      <c r="I102" s="2940"/>
      <c r="J102" s="2940"/>
      <c r="K102" s="2940"/>
      <c r="L102" s="2940"/>
      <c r="M102" s="2940"/>
      <c r="N102" s="2940"/>
      <c r="O102" s="2940"/>
      <c r="P102" s="2940"/>
      <c r="Q102" s="2940"/>
      <c r="R102" s="2940"/>
      <c r="S102" s="2941"/>
    </row>
    <row r="103" spans="2:19" s="402" customFormat="1" x14ac:dyDescent="0.2">
      <c r="B103" s="2939"/>
      <c r="C103" s="2940"/>
      <c r="D103" s="2940"/>
      <c r="E103" s="2940"/>
      <c r="F103" s="2940"/>
      <c r="G103" s="2940"/>
      <c r="H103" s="2940"/>
      <c r="I103" s="2940"/>
      <c r="J103" s="2940"/>
      <c r="K103" s="2940"/>
      <c r="L103" s="2940"/>
      <c r="M103" s="2940"/>
      <c r="N103" s="2940"/>
      <c r="O103" s="2940"/>
      <c r="P103" s="2940"/>
      <c r="Q103" s="2940"/>
      <c r="R103" s="2940"/>
      <c r="S103" s="2941"/>
    </row>
    <row r="104" spans="2:19" s="402" customFormat="1" x14ac:dyDescent="0.2">
      <c r="B104" s="2939"/>
      <c r="C104" s="2940"/>
      <c r="D104" s="2940"/>
      <c r="E104" s="2940"/>
      <c r="F104" s="2940"/>
      <c r="G104" s="2940"/>
      <c r="H104" s="2940"/>
      <c r="I104" s="2940"/>
      <c r="J104" s="2940"/>
      <c r="K104" s="2940"/>
      <c r="L104" s="2940"/>
      <c r="M104" s="2940"/>
      <c r="N104" s="2940"/>
      <c r="O104" s="2940"/>
      <c r="P104" s="2940"/>
      <c r="Q104" s="2940"/>
      <c r="R104" s="2940"/>
      <c r="S104" s="2941"/>
    </row>
    <row r="105" spans="2:19" s="402" customFormat="1" ht="13.5" thickBot="1" x14ac:dyDescent="0.25">
      <c r="B105" s="2942"/>
      <c r="C105" s="2943"/>
      <c r="D105" s="2943"/>
      <c r="E105" s="2943"/>
      <c r="F105" s="2943"/>
      <c r="G105" s="2943"/>
      <c r="H105" s="2943"/>
      <c r="I105" s="2943"/>
      <c r="J105" s="2943"/>
      <c r="K105" s="2943"/>
      <c r="L105" s="2943"/>
      <c r="M105" s="2943"/>
      <c r="N105" s="2943"/>
      <c r="O105" s="2943"/>
      <c r="P105" s="2943"/>
      <c r="Q105" s="2943"/>
      <c r="R105" s="2943"/>
      <c r="S105" s="2944"/>
    </row>
    <row r="106" spans="2:19" s="402" customFormat="1" x14ac:dyDescent="0.2"/>
    <row r="107" spans="2:19" s="402" customFormat="1" x14ac:dyDescent="0.2"/>
    <row r="108" spans="2:19" s="402" customFormat="1" x14ac:dyDescent="0.2"/>
    <row r="109" spans="2:19" s="402" customFormat="1" x14ac:dyDescent="0.2"/>
    <row r="110" spans="2:19" s="402" customFormat="1" x14ac:dyDescent="0.2"/>
    <row r="111" spans="2:19" s="402" customFormat="1" x14ac:dyDescent="0.2"/>
    <row r="112" spans="2:19"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sheetData>
  <sheetProtection algorithmName="SHA-512" hashValue="77FRYjrK+wEovwZsHDBn3Ne0eMlfs138nHOYnXS1rHaWzmBcQ2HjRXFyNVaRskQ/cHgDs7L6olJo6/qmYK3SaA==" saltValue="ziicmijP4X+s4ZnQnqao2Q==" spinCount="100000" sheet="1" objects="1" scenarios="1"/>
  <mergeCells count="78">
    <mergeCell ref="B2:B3"/>
    <mergeCell ref="F10:G10"/>
    <mergeCell ref="R2:S3"/>
    <mergeCell ref="R4:S4"/>
    <mergeCell ref="C6:S6"/>
    <mergeCell ref="C8:S8"/>
    <mergeCell ref="C2:Q2"/>
    <mergeCell ref="C3:Q3"/>
    <mergeCell ref="C4:Q4"/>
    <mergeCell ref="F12:G12"/>
    <mergeCell ref="B14:S14"/>
    <mergeCell ref="B15:B16"/>
    <mergeCell ref="C15:C16"/>
    <mergeCell ref="D15:D16"/>
    <mergeCell ref="E15:E16"/>
    <mergeCell ref="F15:S15"/>
    <mergeCell ref="B17:B28"/>
    <mergeCell ref="C17:C19"/>
    <mergeCell ref="D17:D19"/>
    <mergeCell ref="C20:C22"/>
    <mergeCell ref="D20:D22"/>
    <mergeCell ref="C23:C25"/>
    <mergeCell ref="D23:D25"/>
    <mergeCell ref="C26:C28"/>
    <mergeCell ref="D26:D28"/>
    <mergeCell ref="B29:B40"/>
    <mergeCell ref="C29:C31"/>
    <mergeCell ref="D29:D31"/>
    <mergeCell ref="C32:C34"/>
    <mergeCell ref="D32:D34"/>
    <mergeCell ref="C35:C37"/>
    <mergeCell ref="D35:D37"/>
    <mergeCell ref="C38:C40"/>
    <mergeCell ref="D38:D40"/>
    <mergeCell ref="B41:B52"/>
    <mergeCell ref="C41:C43"/>
    <mergeCell ref="D41:D43"/>
    <mergeCell ref="C44:C46"/>
    <mergeCell ref="D44:D46"/>
    <mergeCell ref="C47:C49"/>
    <mergeCell ref="D47:D49"/>
    <mergeCell ref="C50:C52"/>
    <mergeCell ref="D50:D52"/>
    <mergeCell ref="B53:B64"/>
    <mergeCell ref="C53:C55"/>
    <mergeCell ref="D53:D55"/>
    <mergeCell ref="C56:C58"/>
    <mergeCell ref="D56:D58"/>
    <mergeCell ref="C59:C61"/>
    <mergeCell ref="D59:D61"/>
    <mergeCell ref="C62:C64"/>
    <mergeCell ref="D62:D64"/>
    <mergeCell ref="B65:B73"/>
    <mergeCell ref="C65:C67"/>
    <mergeCell ref="D65:D67"/>
    <mergeCell ref="C68:C70"/>
    <mergeCell ref="D68:D70"/>
    <mergeCell ref="C71:C73"/>
    <mergeCell ref="D71:D73"/>
    <mergeCell ref="B74:B85"/>
    <mergeCell ref="C74:C76"/>
    <mergeCell ref="D74:D76"/>
    <mergeCell ref="C77:C79"/>
    <mergeCell ref="D77:D79"/>
    <mergeCell ref="C80:C82"/>
    <mergeCell ref="D80:D82"/>
    <mergeCell ref="C83:C85"/>
    <mergeCell ref="D83:D85"/>
    <mergeCell ref="B95:C97"/>
    <mergeCell ref="D95:D97"/>
    <mergeCell ref="B99:S105"/>
    <mergeCell ref="B86:B94"/>
    <mergeCell ref="C86:C88"/>
    <mergeCell ref="D86:D88"/>
    <mergeCell ref="C89:C91"/>
    <mergeCell ref="D89:D91"/>
    <mergeCell ref="C92:C94"/>
    <mergeCell ref="D92:D94"/>
  </mergeCells>
  <conditionalFormatting sqref="C10 F10 H10:I10">
    <cfRule type="cellIs" dxfId="13" priority="1" operator="notEqual">
      <formula>0</formula>
    </cfRule>
  </conditionalFormatting>
  <conditionalFormatting sqref="F16:Q16">
    <cfRule type="cellIs" dxfId="12" priority="2" stopIfTrue="1" operator="equal">
      <formula>0</formula>
    </cfRule>
  </conditionalFormatting>
  <dataValidations count="1">
    <dataValidation allowBlank="1" showInputMessage="1" showErrorMessage="1" sqref="F10 H10:I10" xr:uid="{00000000-0002-0000-16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B050"/>
    <pageSetUpPr fitToPage="1"/>
  </sheetPr>
  <dimension ref="A1:AJ144"/>
  <sheetViews>
    <sheetView showGridLines="0" zoomScaleNormal="100" workbookViewId="0">
      <selection activeCell="H5" sqref="H5:I5"/>
    </sheetView>
  </sheetViews>
  <sheetFormatPr baseColWidth="10" defaultRowHeight="13.5" x14ac:dyDescent="0.25"/>
  <cols>
    <col min="1" max="1" width="2.140625" style="413" customWidth="1"/>
    <col min="2" max="2" width="31" style="331" customWidth="1"/>
    <col min="3" max="3" width="15.7109375" style="331" customWidth="1"/>
    <col min="4" max="4" width="23.85546875" style="333" customWidth="1"/>
    <col min="5" max="9" width="16.7109375" style="331" customWidth="1"/>
    <col min="10" max="31" width="11.42578125" style="415"/>
    <col min="32" max="16384" width="11.42578125" style="332"/>
  </cols>
  <sheetData>
    <row r="1" spans="1:36" s="415" customFormat="1" ht="14.25" thickBot="1" x14ac:dyDescent="0.3">
      <c r="A1" s="413"/>
      <c r="B1" s="413"/>
      <c r="C1" s="413"/>
      <c r="D1" s="414"/>
      <c r="E1" s="413"/>
      <c r="F1" s="413"/>
      <c r="G1" s="413"/>
      <c r="H1" s="413"/>
      <c r="I1" s="413"/>
    </row>
    <row r="2" spans="1:36" customFormat="1" ht="20.25" customHeight="1" x14ac:dyDescent="0.25">
      <c r="A2" s="402"/>
      <c r="B2" s="1761" t="s">
        <v>1532</v>
      </c>
      <c r="C2" s="2824" t="s">
        <v>1541</v>
      </c>
      <c r="D2" s="2825"/>
      <c r="E2" s="2825"/>
      <c r="F2" s="2825"/>
      <c r="G2" s="2826"/>
      <c r="H2" s="2526"/>
      <c r="I2" s="2527"/>
      <c r="J2" s="415"/>
      <c r="K2" s="415"/>
      <c r="L2" s="415"/>
      <c r="M2" s="415"/>
      <c r="N2" s="415"/>
      <c r="O2" s="415"/>
      <c r="P2" s="415"/>
      <c r="Q2" s="415"/>
      <c r="R2" s="415"/>
      <c r="S2" s="415"/>
      <c r="T2" s="402"/>
      <c r="U2" s="402"/>
      <c r="V2" s="402"/>
      <c r="W2" s="402"/>
      <c r="X2" s="402"/>
      <c r="Y2" s="402"/>
      <c r="Z2" s="402"/>
      <c r="AA2" s="402"/>
      <c r="AB2" s="402"/>
      <c r="AC2" s="402"/>
      <c r="AD2" s="402"/>
      <c r="AE2" s="402"/>
      <c r="AF2" s="402"/>
      <c r="AG2" s="402"/>
      <c r="AH2" s="402"/>
      <c r="AI2" s="402"/>
      <c r="AJ2" s="402"/>
    </row>
    <row r="3" spans="1:36" customFormat="1" ht="12" customHeight="1" x14ac:dyDescent="0.25">
      <c r="A3" s="402"/>
      <c r="B3" s="1762"/>
      <c r="C3" s="2827"/>
      <c r="D3" s="2828"/>
      <c r="E3" s="2828"/>
      <c r="F3" s="2828"/>
      <c r="G3" s="2829"/>
      <c r="H3" s="2528"/>
      <c r="I3" s="2529"/>
      <c r="J3" s="415"/>
      <c r="K3" s="415"/>
      <c r="L3" s="415"/>
      <c r="M3" s="415"/>
      <c r="N3" s="415"/>
      <c r="O3" s="415"/>
      <c r="P3" s="415"/>
      <c r="Q3" s="415"/>
      <c r="R3" s="415"/>
      <c r="S3" s="415"/>
      <c r="T3" s="402"/>
      <c r="U3" s="402"/>
      <c r="V3" s="402"/>
      <c r="W3" s="402"/>
      <c r="X3" s="402"/>
      <c r="Y3" s="402"/>
      <c r="Z3" s="402"/>
      <c r="AA3" s="402"/>
      <c r="AB3" s="402"/>
      <c r="AC3" s="402"/>
      <c r="AD3" s="402"/>
      <c r="AE3" s="402"/>
      <c r="AF3" s="402"/>
      <c r="AG3" s="402"/>
      <c r="AH3" s="402"/>
      <c r="AI3" s="402"/>
      <c r="AJ3" s="402"/>
    </row>
    <row r="4" spans="1:36" customFormat="1" ht="17.25" customHeight="1" x14ac:dyDescent="0.25">
      <c r="A4" s="402"/>
      <c r="B4" s="1762"/>
      <c r="C4" s="1701" t="s">
        <v>1530</v>
      </c>
      <c r="D4" s="2620"/>
      <c r="E4" s="2620"/>
      <c r="F4" s="2620"/>
      <c r="G4" s="2621"/>
      <c r="H4" s="2528"/>
      <c r="I4" s="2529"/>
      <c r="J4" s="415"/>
      <c r="K4" s="415"/>
      <c r="L4" s="415"/>
      <c r="M4" s="415"/>
      <c r="N4" s="415"/>
      <c r="O4" s="415"/>
      <c r="P4" s="415"/>
      <c r="Q4" s="415"/>
      <c r="R4" s="415"/>
      <c r="S4" s="415"/>
      <c r="T4" s="402"/>
      <c r="U4" s="402"/>
      <c r="V4" s="402"/>
      <c r="W4" s="402"/>
      <c r="X4" s="402"/>
      <c r="Y4" s="402"/>
      <c r="Z4" s="402"/>
      <c r="AA4" s="402"/>
      <c r="AB4" s="402"/>
      <c r="AC4" s="402"/>
      <c r="AD4" s="402"/>
      <c r="AE4" s="402"/>
      <c r="AF4" s="402"/>
      <c r="AG4" s="402"/>
      <c r="AH4" s="402"/>
      <c r="AI4" s="402"/>
      <c r="AJ4" s="402"/>
    </row>
    <row r="5" spans="1:36" customFormat="1" ht="17.25" customHeight="1" x14ac:dyDescent="0.25">
      <c r="A5" s="402"/>
      <c r="B5" s="1625" t="s">
        <v>1529</v>
      </c>
      <c r="C5" s="2505" t="s">
        <v>1545</v>
      </c>
      <c r="D5" s="2512"/>
      <c r="E5" s="2512"/>
      <c r="F5" s="2512"/>
      <c r="G5" s="2513"/>
      <c r="H5" s="2624" t="s">
        <v>1548</v>
      </c>
      <c r="I5" s="2626"/>
      <c r="J5" s="415"/>
      <c r="K5" s="415"/>
      <c r="L5" s="415"/>
      <c r="M5" s="415"/>
      <c r="N5" s="415"/>
      <c r="O5" s="415"/>
      <c r="P5" s="415"/>
      <c r="Q5" s="415"/>
      <c r="R5" s="415"/>
      <c r="S5" s="415"/>
      <c r="T5" s="402"/>
      <c r="U5" s="402"/>
      <c r="V5" s="402"/>
      <c r="W5" s="402"/>
      <c r="X5" s="402"/>
      <c r="Y5" s="402"/>
      <c r="Z5" s="402"/>
      <c r="AA5" s="402"/>
      <c r="AB5" s="402"/>
      <c r="AC5" s="402"/>
      <c r="AD5" s="402"/>
      <c r="AE5" s="402"/>
      <c r="AF5" s="402"/>
      <c r="AG5" s="402"/>
      <c r="AH5" s="402"/>
      <c r="AI5" s="402"/>
      <c r="AJ5" s="402"/>
    </row>
    <row r="6" spans="1:36" x14ac:dyDescent="0.25">
      <c r="B6" s="1026"/>
      <c r="C6" s="1027"/>
      <c r="D6" s="1027"/>
      <c r="E6" s="1027"/>
      <c r="F6" s="1027"/>
      <c r="G6" s="1027"/>
      <c r="H6" s="1021"/>
      <c r="I6" s="1016"/>
    </row>
    <row r="7" spans="1:36" x14ac:dyDescent="0.25">
      <c r="B7" s="417" t="s">
        <v>294</v>
      </c>
      <c r="C7" s="2983">
        <f>+'POA-1'!E11</f>
        <v>0</v>
      </c>
      <c r="D7" s="2983"/>
      <c r="E7" s="2983"/>
      <c r="F7" s="2983"/>
      <c r="G7" s="2983"/>
      <c r="H7" s="2983"/>
      <c r="I7" s="2984"/>
    </row>
    <row r="8" spans="1:36" x14ac:dyDescent="0.25">
      <c r="B8" s="533"/>
      <c r="C8" s="2985"/>
      <c r="D8" s="2985">
        <f>+'POA-1'!E13</f>
        <v>0</v>
      </c>
      <c r="E8" s="2985"/>
      <c r="F8" s="2985"/>
      <c r="G8" s="2985"/>
      <c r="H8" s="2985"/>
      <c r="I8" s="2986"/>
    </row>
    <row r="9" spans="1:36" ht="35.25" customHeight="1" x14ac:dyDescent="0.25">
      <c r="B9" s="417" t="s">
        <v>1188</v>
      </c>
      <c r="C9" s="2390">
        <f>+SEGUIMIENTO!H6</f>
        <v>0</v>
      </c>
      <c r="D9" s="2390" t="e">
        <f>+'POA-3'!#REF!</f>
        <v>#REF!</v>
      </c>
      <c r="E9" s="2390" t="e">
        <f>+'POA-3'!#REF!</f>
        <v>#REF!</v>
      </c>
      <c r="F9" s="2390"/>
      <c r="G9" s="2390"/>
      <c r="H9" s="2390"/>
      <c r="I9" s="2391"/>
    </row>
    <row r="10" spans="1:36" x14ac:dyDescent="0.25">
      <c r="B10" s="417"/>
      <c r="C10" s="2985"/>
      <c r="D10" s="2985" t="s">
        <v>343</v>
      </c>
      <c r="E10" s="2985"/>
      <c r="F10" s="2985"/>
      <c r="G10" s="2985"/>
      <c r="H10" s="2985"/>
      <c r="I10" s="2986"/>
    </row>
    <row r="11" spans="1:36" x14ac:dyDescent="0.25">
      <c r="B11" s="417" t="s">
        <v>415</v>
      </c>
      <c r="C11" s="3027">
        <f>'EJEC-1I'!I11</f>
        <v>41090</v>
      </c>
      <c r="D11" s="3028"/>
      <c r="E11" s="408"/>
      <c r="F11" s="1617" t="s">
        <v>1224</v>
      </c>
      <c r="G11" s="3026" t="str">
        <f>'EJEC-1I'!P11</f>
        <v>De avance</v>
      </c>
      <c r="H11" s="3026"/>
      <c r="I11" s="532"/>
    </row>
    <row r="12" spans="1:36" hidden="1" x14ac:dyDescent="0.25">
      <c r="B12" s="1028"/>
      <c r="C12" s="332"/>
      <c r="D12" s="332"/>
      <c r="E12" s="332"/>
      <c r="F12" s="332"/>
      <c r="G12" s="332"/>
      <c r="H12" s="332"/>
      <c r="I12" s="1029"/>
    </row>
    <row r="13" spans="1:36" ht="12.75" hidden="1" customHeight="1" x14ac:dyDescent="0.25">
      <c r="B13" s="1013" t="s">
        <v>1322</v>
      </c>
      <c r="C13" s="2982">
        <f>'EJEC-3II'!C12</f>
        <v>0</v>
      </c>
      <c r="D13" s="2982"/>
      <c r="E13" s="332"/>
      <c r="F13" s="169" t="s">
        <v>1323</v>
      </c>
      <c r="G13" s="2982">
        <f>'EJEC-3II'!F12</f>
        <v>0</v>
      </c>
      <c r="H13" s="2982"/>
      <c r="I13" s="1029"/>
    </row>
    <row r="14" spans="1:36" hidden="1" x14ac:dyDescent="0.25">
      <c r="B14" s="1028"/>
      <c r="C14" s="332"/>
      <c r="D14" s="332"/>
      <c r="E14" s="332"/>
      <c r="F14" s="332"/>
      <c r="G14" s="332"/>
      <c r="H14" s="332"/>
      <c r="I14" s="1029"/>
    </row>
    <row r="15" spans="1:36" ht="14.25" thickBot="1" x14ac:dyDescent="0.3">
      <c r="B15" s="417"/>
      <c r="C15" s="2985"/>
      <c r="D15" s="2985"/>
      <c r="E15" s="2985"/>
      <c r="F15" s="2985"/>
      <c r="G15" s="2985"/>
      <c r="H15" s="2985"/>
      <c r="I15" s="2986"/>
    </row>
    <row r="16" spans="1:36" ht="17.25" customHeight="1" thickBot="1" x14ac:dyDescent="0.3">
      <c r="B16" s="2931" t="s">
        <v>1216</v>
      </c>
      <c r="C16" s="2932"/>
      <c r="D16" s="2932"/>
      <c r="E16" s="2932"/>
      <c r="F16" s="2932"/>
      <c r="G16" s="2932"/>
      <c r="H16" s="2932"/>
      <c r="I16" s="2933"/>
    </row>
    <row r="17" spans="2:9" ht="32.25" customHeight="1" x14ac:dyDescent="0.25">
      <c r="B17" s="3012" t="s">
        <v>303</v>
      </c>
      <c r="C17" s="3014" t="s">
        <v>60</v>
      </c>
      <c r="D17" s="3016" t="s">
        <v>304</v>
      </c>
      <c r="E17" s="3009" t="s">
        <v>429</v>
      </c>
      <c r="F17" s="3010"/>
      <c r="G17" s="3010"/>
      <c r="H17" s="3010"/>
      <c r="I17" s="3011"/>
    </row>
    <row r="18" spans="2:9" ht="28.5" customHeight="1" thickBot="1" x14ac:dyDescent="0.3">
      <c r="B18" s="3013"/>
      <c r="C18" s="3015"/>
      <c r="D18" s="3017"/>
      <c r="E18" s="1419">
        <f>FINANC!F27</f>
        <v>0</v>
      </c>
      <c r="F18" s="1419" t="str">
        <f>FINANC!H27</f>
        <v>PGN / APN</v>
      </c>
      <c r="G18" s="1419" t="str">
        <f>FINANC!J27</f>
        <v>Recursos Propios</v>
      </c>
      <c r="H18" s="1419" t="str">
        <f>FINANC!P27</f>
        <v>Otros</v>
      </c>
      <c r="I18" s="1420" t="s">
        <v>66</v>
      </c>
    </row>
    <row r="19" spans="2:9" x14ac:dyDescent="0.25">
      <c r="B19" s="3018" t="str">
        <f>PROYECTO!C51</f>
        <v>Plantación de Material Vegetal en sistema tradicional</v>
      </c>
      <c r="C19" s="3021" t="str">
        <f>'POA-1'!I33</f>
        <v>Aprestamiento del proyecto (Gestión)</v>
      </c>
      <c r="D19" s="1436" t="s">
        <v>412</v>
      </c>
      <c r="E19" s="1437" t="e">
        <f>'POA-3'!H19</f>
        <v>#REF!</v>
      </c>
      <c r="F19" s="1437" t="e">
        <f>'POA-3'!I19</f>
        <v>#REF!</v>
      </c>
      <c r="G19" s="1437" t="e">
        <f>'POA-3'!J19</f>
        <v>#REF!</v>
      </c>
      <c r="H19" s="1437" t="e">
        <f>'POA-3'!K19</f>
        <v>#REF!</v>
      </c>
      <c r="I19" s="1438" t="e">
        <f>SUM(E19:H19)</f>
        <v>#REF!</v>
      </c>
    </row>
    <row r="20" spans="2:9" x14ac:dyDescent="0.25">
      <c r="B20" s="3019"/>
      <c r="C20" s="3022"/>
      <c r="D20" s="519" t="s">
        <v>413</v>
      </c>
      <c r="E20" s="1123">
        <f>+'EJEC-3II'!R18*FINANC!$G$47</f>
        <v>0</v>
      </c>
      <c r="F20" s="1123">
        <f>+'EJEC-3II'!R18*FINANC!$I$47</f>
        <v>0</v>
      </c>
      <c r="G20" s="1123">
        <f>+'EJEC-3II'!R18*FINANC!$K$47</f>
        <v>0</v>
      </c>
      <c r="H20" s="1123">
        <f>+'EJEC-3II'!R18*FINANC!$Q$47</f>
        <v>0</v>
      </c>
      <c r="I20" s="1124">
        <f t="shared" ref="I20:I83" si="0">SUM(E20:H20)</f>
        <v>0</v>
      </c>
    </row>
    <row r="21" spans="2:9" ht="14.25" thickBot="1" x14ac:dyDescent="0.3">
      <c r="B21" s="3019"/>
      <c r="C21" s="3023"/>
      <c r="D21" s="519" t="s">
        <v>1214</v>
      </c>
      <c r="E21" s="1123">
        <f>+'EJEC-3II'!R19*FINANC!$G$47</f>
        <v>0</v>
      </c>
      <c r="F21" s="1123">
        <f>+'EJEC-3II'!R19*FINANC!$I$47</f>
        <v>0</v>
      </c>
      <c r="G21" s="1123">
        <f>+'EJEC-3II'!R19*FINANC!$K$47</f>
        <v>0</v>
      </c>
      <c r="H21" s="1123">
        <f>+'EJEC-3II'!R19*FINANC!$Q$47</f>
        <v>0</v>
      </c>
      <c r="I21" s="1124">
        <f t="shared" si="0"/>
        <v>0</v>
      </c>
    </row>
    <row r="22" spans="2:9" x14ac:dyDescent="0.25">
      <c r="B22" s="3019"/>
      <c r="C22" s="3024" t="str">
        <f>'POA-1'!I34</f>
        <v>Mantenimiento</v>
      </c>
      <c r="D22" s="1436" t="s">
        <v>412</v>
      </c>
      <c r="E22" s="1437" t="e">
        <f>'POA-3'!H20</f>
        <v>#REF!</v>
      </c>
      <c r="F22" s="1437" t="e">
        <f>'POA-3'!I20</f>
        <v>#REF!</v>
      </c>
      <c r="G22" s="1437" t="e">
        <f>'POA-3'!J20</f>
        <v>#REF!</v>
      </c>
      <c r="H22" s="1437" t="e">
        <f>'POA-3'!K20</f>
        <v>#REF!</v>
      </c>
      <c r="I22" s="1438" t="e">
        <f t="shared" si="0"/>
        <v>#REF!</v>
      </c>
    </row>
    <row r="23" spans="2:9" x14ac:dyDescent="0.25">
      <c r="B23" s="3019"/>
      <c r="C23" s="3022"/>
      <c r="D23" s="519" t="s">
        <v>413</v>
      </c>
      <c r="E23" s="1123">
        <f>+'EJEC-3II'!R21*FINANC!$G$47</f>
        <v>0</v>
      </c>
      <c r="F23" s="1123">
        <f>+'EJEC-3II'!R21*FINANC!$I$47</f>
        <v>0</v>
      </c>
      <c r="G23" s="1123">
        <f>+'EJEC-3II'!R21*FINANC!$K$47</f>
        <v>0</v>
      </c>
      <c r="H23" s="1123">
        <f>+'EJEC-3II'!R21*FINANC!$Q$47</f>
        <v>0</v>
      </c>
      <c r="I23" s="1124">
        <f t="shared" si="0"/>
        <v>0</v>
      </c>
    </row>
    <row r="24" spans="2:9" ht="14.25" thickBot="1" x14ac:dyDescent="0.3">
      <c r="B24" s="3019"/>
      <c r="C24" s="3023"/>
      <c r="D24" s="519" t="s">
        <v>1214</v>
      </c>
      <c r="E24" s="1123">
        <f>+'EJEC-3II'!R22*FINANC!$G$47</f>
        <v>0</v>
      </c>
      <c r="F24" s="1123">
        <f>+'EJEC-3II'!R22*FINANC!$I$47</f>
        <v>0</v>
      </c>
      <c r="G24" s="1123">
        <f>+'EJEC-3II'!R22*FINANC!$K$47</f>
        <v>0</v>
      </c>
      <c r="H24" s="1123">
        <f>+'EJEC-3II'!R22*FINANC!$Q$47</f>
        <v>0</v>
      </c>
      <c r="I24" s="1124">
        <f t="shared" si="0"/>
        <v>0</v>
      </c>
    </row>
    <row r="25" spans="2:9" ht="0.6" customHeight="1" thickBot="1" x14ac:dyDescent="0.3">
      <c r="B25" s="3019"/>
      <c r="C25" s="3024" t="str">
        <f>'POA-1'!I35</f>
        <v>Aislamiento</v>
      </c>
      <c r="D25" s="589" t="s">
        <v>412</v>
      </c>
      <c r="E25" s="1121">
        <f>'POA-3'!H21</f>
        <v>0</v>
      </c>
      <c r="F25" s="1121">
        <f>'POA-3'!I21</f>
        <v>0</v>
      </c>
      <c r="G25" s="1121">
        <f>'POA-3'!J21</f>
        <v>0</v>
      </c>
      <c r="H25" s="1121">
        <f>'POA-3'!K21</f>
        <v>0</v>
      </c>
      <c r="I25" s="1122">
        <f t="shared" si="0"/>
        <v>0</v>
      </c>
    </row>
    <row r="26" spans="2:9" ht="0.6" customHeight="1" thickBot="1" x14ac:dyDescent="0.3">
      <c r="B26" s="3019"/>
      <c r="C26" s="3022"/>
      <c r="D26" s="519" t="s">
        <v>413</v>
      </c>
      <c r="E26" s="1123"/>
      <c r="F26" s="1123"/>
      <c r="G26" s="1123"/>
      <c r="H26" s="1123"/>
      <c r="I26" s="1124">
        <f t="shared" si="0"/>
        <v>0</v>
      </c>
    </row>
    <row r="27" spans="2:9" ht="0.6" customHeight="1" thickBot="1" x14ac:dyDescent="0.3">
      <c r="B27" s="3019"/>
      <c r="C27" s="3023"/>
      <c r="D27" s="519" t="s">
        <v>1214</v>
      </c>
      <c r="E27" s="1123"/>
      <c r="F27" s="1123"/>
      <c r="G27" s="1123"/>
      <c r="H27" s="1123"/>
      <c r="I27" s="1124">
        <f t="shared" si="0"/>
        <v>0</v>
      </c>
    </row>
    <row r="28" spans="2:9" x14ac:dyDescent="0.25">
      <c r="B28" s="3019"/>
      <c r="C28" s="3024" t="str">
        <f>'POA-1'!I36</f>
        <v>Divulgación, Capacitación y Seguimiento</v>
      </c>
      <c r="D28" s="1436" t="s">
        <v>412</v>
      </c>
      <c r="E28" s="1437" t="e">
        <f>'POA-3'!H22</f>
        <v>#REF!</v>
      </c>
      <c r="F28" s="1437" t="e">
        <f>'POA-3'!I22</f>
        <v>#REF!</v>
      </c>
      <c r="G28" s="1437" t="e">
        <f>'POA-3'!J22</f>
        <v>#REF!</v>
      </c>
      <c r="H28" s="1437" t="e">
        <f>'POA-3'!K22</f>
        <v>#REF!</v>
      </c>
      <c r="I28" s="1438" t="e">
        <f t="shared" si="0"/>
        <v>#REF!</v>
      </c>
    </row>
    <row r="29" spans="2:9" x14ac:dyDescent="0.25">
      <c r="B29" s="3019"/>
      <c r="C29" s="3022"/>
      <c r="D29" s="519" t="s">
        <v>413</v>
      </c>
      <c r="E29" s="1123">
        <f>+'EJEC-3II'!R27*FINANC!$G$47</f>
        <v>0</v>
      </c>
      <c r="F29" s="1123">
        <f>+'EJEC-3II'!R27*FINANC!$I$47</f>
        <v>0</v>
      </c>
      <c r="G29" s="1123">
        <f>+'EJEC-3II'!R27*FINANC!$K$47</f>
        <v>0</v>
      </c>
      <c r="H29" s="1123">
        <f>+'EJEC-3II'!R27*FINANC!$Q$47</f>
        <v>0</v>
      </c>
      <c r="I29" s="1124">
        <f t="shared" si="0"/>
        <v>0</v>
      </c>
    </row>
    <row r="30" spans="2:9" ht="14.25" thickBot="1" x14ac:dyDescent="0.3">
      <c r="B30" s="3020"/>
      <c r="C30" s="3025"/>
      <c r="D30" s="519" t="s">
        <v>1214</v>
      </c>
      <c r="E30" s="1123">
        <f>+'EJEC-3II'!R28*FINANC!$G$47</f>
        <v>0</v>
      </c>
      <c r="F30" s="1123">
        <f>+'EJEC-3II'!R28*FINANC!$I$47</f>
        <v>0</v>
      </c>
      <c r="G30" s="1123">
        <f>+'EJEC-3II'!R28*FINANC!$K$47</f>
        <v>0</v>
      </c>
      <c r="H30" s="1123">
        <f>+'EJEC-3II'!R28*FINANC!$Q$47</f>
        <v>0</v>
      </c>
      <c r="I30" s="1124">
        <f t="shared" si="0"/>
        <v>0</v>
      </c>
    </row>
    <row r="31" spans="2:9" ht="14.25" hidden="1" thickBot="1" x14ac:dyDescent="0.3">
      <c r="B31" s="2991" t="str">
        <f>PROYECTO!C52</f>
        <v>Plantación de Material Vegetal al azar o por núcleos</v>
      </c>
      <c r="C31" s="2993" t="str">
        <f>'POA-1'!I37</f>
        <v>Aprestamiento del proyecto (Gestión)</v>
      </c>
      <c r="D31" s="589" t="s">
        <v>412</v>
      </c>
      <c r="E31" s="1121" t="e">
        <f>'POA-3'!H23</f>
        <v>#REF!</v>
      </c>
      <c r="F31" s="1121" t="e">
        <f>'POA-3'!I23</f>
        <v>#REF!</v>
      </c>
      <c r="G31" s="1121" t="e">
        <f>'POA-3'!J23</f>
        <v>#REF!</v>
      </c>
      <c r="H31" s="1121" t="e">
        <f>'POA-3'!K23</f>
        <v>#REF!</v>
      </c>
      <c r="I31" s="1122" t="e">
        <f t="shared" si="0"/>
        <v>#REF!</v>
      </c>
    </row>
    <row r="32" spans="2:9" ht="14.25" hidden="1" thickBot="1" x14ac:dyDescent="0.3">
      <c r="B32" s="2992"/>
      <c r="C32" s="2988"/>
      <c r="D32" s="519" t="s">
        <v>413</v>
      </c>
      <c r="E32" s="1123">
        <f>+'EJEC-3II'!R30*FINANC!$G$47</f>
        <v>0</v>
      </c>
      <c r="F32" s="1123">
        <f>+'EJEC-3II'!R30*FINANC!$I$47</f>
        <v>0</v>
      </c>
      <c r="G32" s="1123">
        <f>+'EJEC-3II'!R30*FINANC!$K$47</f>
        <v>0</v>
      </c>
      <c r="H32" s="1123">
        <f>+'EJEC-3II'!R30*FINANC!$Q$47</f>
        <v>0</v>
      </c>
      <c r="I32" s="1124">
        <f t="shared" si="0"/>
        <v>0</v>
      </c>
    </row>
    <row r="33" spans="2:9" ht="14.25" hidden="1" thickBot="1" x14ac:dyDescent="0.3">
      <c r="B33" s="2992"/>
      <c r="C33" s="2989"/>
      <c r="D33" s="519" t="s">
        <v>1214</v>
      </c>
      <c r="E33" s="1123">
        <f>+'EJEC-3II'!R31*FINANC!$G$47</f>
        <v>0</v>
      </c>
      <c r="F33" s="1123">
        <f>+'EJEC-3II'!R31*FINANC!$I$47</f>
        <v>0</v>
      </c>
      <c r="G33" s="1123">
        <f>+'EJEC-3II'!R31*FINANC!$K$47</f>
        <v>0</v>
      </c>
      <c r="H33" s="1123">
        <f>+'EJEC-3II'!R31*FINANC!$Q$47</f>
        <v>0</v>
      </c>
      <c r="I33" s="1124">
        <f t="shared" si="0"/>
        <v>0</v>
      </c>
    </row>
    <row r="34" spans="2:9" ht="14.25" hidden="1" thickBot="1" x14ac:dyDescent="0.3">
      <c r="B34" s="2992"/>
      <c r="C34" s="2987" t="str">
        <f>'POA-1'!I38</f>
        <v>Mantenimiento</v>
      </c>
      <c r="D34" s="589" t="s">
        <v>412</v>
      </c>
      <c r="E34" s="1121" t="e">
        <f>'POA-3'!H24</f>
        <v>#REF!</v>
      </c>
      <c r="F34" s="1121" t="e">
        <f>'POA-3'!I24</f>
        <v>#REF!</v>
      </c>
      <c r="G34" s="1121" t="e">
        <f>'POA-3'!J24</f>
        <v>#REF!</v>
      </c>
      <c r="H34" s="1121" t="e">
        <f>'POA-3'!K24</f>
        <v>#REF!</v>
      </c>
      <c r="I34" s="1122" t="e">
        <f t="shared" si="0"/>
        <v>#REF!</v>
      </c>
    </row>
    <row r="35" spans="2:9" ht="14.25" hidden="1" thickBot="1" x14ac:dyDescent="0.3">
      <c r="B35" s="2992"/>
      <c r="C35" s="2988"/>
      <c r="D35" s="519" t="s">
        <v>413</v>
      </c>
      <c r="E35" s="1123">
        <f>+'EJEC-3II'!R33*FINANC!$G$47</f>
        <v>0</v>
      </c>
      <c r="F35" s="1123">
        <f>+'EJEC-3II'!R33*FINANC!$I$47</f>
        <v>0</v>
      </c>
      <c r="G35" s="1123">
        <f>+'EJEC-3II'!R33*FINANC!$K$47</f>
        <v>0</v>
      </c>
      <c r="H35" s="1123">
        <f>+'EJEC-3II'!R33*FINANC!$Q$47</f>
        <v>0</v>
      </c>
      <c r="I35" s="1124">
        <f t="shared" si="0"/>
        <v>0</v>
      </c>
    </row>
    <row r="36" spans="2:9" ht="14.25" hidden="1" thickBot="1" x14ac:dyDescent="0.3">
      <c r="B36" s="2992"/>
      <c r="C36" s="2989"/>
      <c r="D36" s="519" t="s">
        <v>1214</v>
      </c>
      <c r="E36" s="1123">
        <f>+'EJEC-3II'!R34*FINANC!$G$47</f>
        <v>0</v>
      </c>
      <c r="F36" s="1123">
        <f>+'EJEC-3II'!R34*FINANC!$I$47</f>
        <v>0</v>
      </c>
      <c r="G36" s="1123">
        <f>+'EJEC-3II'!R34*FINANC!$K$47</f>
        <v>0</v>
      </c>
      <c r="H36" s="1123">
        <f>+'EJEC-3II'!R34*FINANC!$Q$47</f>
        <v>0</v>
      </c>
      <c r="I36" s="1124">
        <f t="shared" si="0"/>
        <v>0</v>
      </c>
    </row>
    <row r="37" spans="2:9" ht="0.6" hidden="1" customHeight="1" thickBot="1" x14ac:dyDescent="0.3">
      <c r="B37" s="2992"/>
      <c r="C37" s="2987" t="str">
        <f>'POA-1'!I39</f>
        <v>Aislamiento</v>
      </c>
      <c r="D37" s="589" t="s">
        <v>412</v>
      </c>
      <c r="E37" s="1121">
        <f>'POA-3'!H25</f>
        <v>0</v>
      </c>
      <c r="F37" s="1121">
        <f>'POA-3'!I25</f>
        <v>0</v>
      </c>
      <c r="G37" s="1121">
        <f>'POA-3'!J25</f>
        <v>0</v>
      </c>
      <c r="H37" s="1121">
        <f>'POA-3'!K25</f>
        <v>0</v>
      </c>
      <c r="I37" s="1122">
        <f t="shared" si="0"/>
        <v>0</v>
      </c>
    </row>
    <row r="38" spans="2:9" ht="0.6" hidden="1" customHeight="1" thickBot="1" x14ac:dyDescent="0.3">
      <c r="B38" s="2992"/>
      <c r="C38" s="2988"/>
      <c r="D38" s="519" t="s">
        <v>413</v>
      </c>
      <c r="E38" s="1123"/>
      <c r="F38" s="1123"/>
      <c r="G38" s="1123"/>
      <c r="H38" s="1123"/>
      <c r="I38" s="1124">
        <f t="shared" si="0"/>
        <v>0</v>
      </c>
    </row>
    <row r="39" spans="2:9" ht="0.6" hidden="1" customHeight="1" thickBot="1" x14ac:dyDescent="0.3">
      <c r="B39" s="2992"/>
      <c r="C39" s="2989"/>
      <c r="D39" s="519" t="s">
        <v>1214</v>
      </c>
      <c r="E39" s="1123"/>
      <c r="F39" s="1123"/>
      <c r="G39" s="1123"/>
      <c r="H39" s="1123"/>
      <c r="I39" s="1124">
        <f t="shared" si="0"/>
        <v>0</v>
      </c>
    </row>
    <row r="40" spans="2:9" ht="14.25" hidden="1" thickBot="1" x14ac:dyDescent="0.3">
      <c r="B40" s="2992"/>
      <c r="C40" s="2987" t="str">
        <f>'POA-1'!I40</f>
        <v>Divulgación, Capacitación y Seguimiento</v>
      </c>
      <c r="D40" s="589" t="s">
        <v>412</v>
      </c>
      <c r="E40" s="1121" t="e">
        <f>'POA-3'!H26</f>
        <v>#REF!</v>
      </c>
      <c r="F40" s="1121" t="e">
        <f>'POA-3'!I26</f>
        <v>#REF!</v>
      </c>
      <c r="G40" s="1121" t="e">
        <f>'POA-3'!J26</f>
        <v>#REF!</v>
      </c>
      <c r="H40" s="1121" t="e">
        <f>'POA-3'!K26</f>
        <v>#REF!</v>
      </c>
      <c r="I40" s="1122" t="e">
        <f t="shared" si="0"/>
        <v>#REF!</v>
      </c>
    </row>
    <row r="41" spans="2:9" ht="14.25" hidden="1" thickBot="1" x14ac:dyDescent="0.3">
      <c r="B41" s="2992"/>
      <c r="C41" s="2988"/>
      <c r="D41" s="519" t="s">
        <v>413</v>
      </c>
      <c r="E41" s="1123">
        <f>+'EJEC-3II'!R39*FINANC!$G$47</f>
        <v>0</v>
      </c>
      <c r="F41" s="1123">
        <f>+'EJEC-3II'!R39*FINANC!$I$47</f>
        <v>0</v>
      </c>
      <c r="G41" s="1123">
        <f>+'EJEC-3II'!R39*FINANC!$K$47</f>
        <v>0</v>
      </c>
      <c r="H41" s="1123">
        <f>+'EJEC-3II'!R39*FINANC!$Q$47</f>
        <v>0</v>
      </c>
      <c r="I41" s="1124">
        <f t="shared" si="0"/>
        <v>0</v>
      </c>
    </row>
    <row r="42" spans="2:9" ht="14.25" hidden="1" thickBot="1" x14ac:dyDescent="0.3">
      <c r="B42" s="2994"/>
      <c r="C42" s="2990"/>
      <c r="D42" s="519" t="s">
        <v>1214</v>
      </c>
      <c r="E42" s="1123">
        <f>+'EJEC-3II'!R40*FINANC!$G$47</f>
        <v>0</v>
      </c>
      <c r="F42" s="1123">
        <f>+'EJEC-3II'!R40*FINANC!$I$47</f>
        <v>0</v>
      </c>
      <c r="G42" s="1123">
        <f>+'EJEC-3II'!R40*FINANC!$K$47</f>
        <v>0</v>
      </c>
      <c r="H42" s="1123">
        <f>+'EJEC-3II'!R40*FINANC!$Q$47</f>
        <v>0</v>
      </c>
      <c r="I42" s="1124">
        <f t="shared" si="0"/>
        <v>0</v>
      </c>
    </row>
    <row r="43" spans="2:9" ht="14.25" hidden="1" thickBot="1" x14ac:dyDescent="0.3">
      <c r="B43" s="2992" t="str">
        <f>PROYECTO!C53</f>
        <v>Reforestación Protectora - Productora con Guadua</v>
      </c>
      <c r="C43" s="2988" t="str">
        <f>'POA-1'!I41</f>
        <v>Aprestamiento del proyecto (Gestión)</v>
      </c>
      <c r="D43" s="589" t="s">
        <v>412</v>
      </c>
      <c r="E43" s="1121" t="e">
        <f>'POA-3'!H27</f>
        <v>#REF!</v>
      </c>
      <c r="F43" s="1121" t="e">
        <f>'POA-3'!I27</f>
        <v>#REF!</v>
      </c>
      <c r="G43" s="1121" t="e">
        <f>'POA-3'!J27</f>
        <v>#REF!</v>
      </c>
      <c r="H43" s="1121" t="e">
        <f>'POA-3'!K27</f>
        <v>#REF!</v>
      </c>
      <c r="I43" s="1122" t="e">
        <f t="shared" si="0"/>
        <v>#REF!</v>
      </c>
    </row>
    <row r="44" spans="2:9" ht="14.25" hidden="1" thickBot="1" x14ac:dyDescent="0.3">
      <c r="B44" s="2992"/>
      <c r="C44" s="2988"/>
      <c r="D44" s="519" t="s">
        <v>413</v>
      </c>
      <c r="E44" s="1123">
        <f>+'EJEC-3II'!R42*FINANC!$G$47</f>
        <v>0</v>
      </c>
      <c r="F44" s="1123">
        <f>+'EJEC-3II'!R42*FINANC!$I$47</f>
        <v>0</v>
      </c>
      <c r="G44" s="1123">
        <f>+'EJEC-3II'!R42*FINANC!$K$47</f>
        <v>0</v>
      </c>
      <c r="H44" s="1123">
        <f>+'EJEC-3II'!R42*FINANC!$Q$47</f>
        <v>0</v>
      </c>
      <c r="I44" s="1124">
        <f t="shared" si="0"/>
        <v>0</v>
      </c>
    </row>
    <row r="45" spans="2:9" ht="14.25" hidden="1" thickBot="1" x14ac:dyDescent="0.3">
      <c r="B45" s="2992"/>
      <c r="C45" s="2989"/>
      <c r="D45" s="519" t="s">
        <v>1214</v>
      </c>
      <c r="E45" s="1123">
        <f>+'EJEC-3II'!R43*FINANC!$G$47</f>
        <v>0</v>
      </c>
      <c r="F45" s="1123">
        <f>+'EJEC-3II'!R43*FINANC!$I$47</f>
        <v>0</v>
      </c>
      <c r="G45" s="1123">
        <f>+'EJEC-3II'!R43*FINANC!$K$47</f>
        <v>0</v>
      </c>
      <c r="H45" s="1123">
        <f>+'EJEC-3II'!R43*FINANC!$Q$47</f>
        <v>0</v>
      </c>
      <c r="I45" s="1124">
        <f t="shared" si="0"/>
        <v>0</v>
      </c>
    </row>
    <row r="46" spans="2:9" ht="14.25" hidden="1" thickBot="1" x14ac:dyDescent="0.3">
      <c r="B46" s="2992"/>
      <c r="C46" s="2987" t="str">
        <f>'POA-1'!I42</f>
        <v>Mantenimiento</v>
      </c>
      <c r="D46" s="589" t="s">
        <v>412</v>
      </c>
      <c r="E46" s="1121" t="e">
        <f>'POA-3'!H28</f>
        <v>#REF!</v>
      </c>
      <c r="F46" s="1121" t="e">
        <f>'POA-3'!I28</f>
        <v>#REF!</v>
      </c>
      <c r="G46" s="1121" t="e">
        <f>'POA-3'!J28</f>
        <v>#REF!</v>
      </c>
      <c r="H46" s="1121" t="e">
        <f>'POA-3'!K28</f>
        <v>#REF!</v>
      </c>
      <c r="I46" s="1122" t="e">
        <f t="shared" si="0"/>
        <v>#REF!</v>
      </c>
    </row>
    <row r="47" spans="2:9" ht="14.25" hidden="1" thickBot="1" x14ac:dyDescent="0.3">
      <c r="B47" s="2992"/>
      <c r="C47" s="2988"/>
      <c r="D47" s="519" t="s">
        <v>413</v>
      </c>
      <c r="E47" s="1123">
        <f>+'EJEC-3II'!R45*FINANC!$G$47</f>
        <v>0</v>
      </c>
      <c r="F47" s="1123">
        <f>+'EJEC-3II'!R45*FINANC!$I$47</f>
        <v>0</v>
      </c>
      <c r="G47" s="1123">
        <f>+'EJEC-3II'!R45*FINANC!$K$47</f>
        <v>0</v>
      </c>
      <c r="H47" s="1123">
        <f>+'EJEC-3II'!R45*FINANC!$Q$47</f>
        <v>0</v>
      </c>
      <c r="I47" s="1124">
        <f t="shared" si="0"/>
        <v>0</v>
      </c>
    </row>
    <row r="48" spans="2:9" ht="14.25" hidden="1" thickBot="1" x14ac:dyDescent="0.3">
      <c r="B48" s="2992"/>
      <c r="C48" s="2989"/>
      <c r="D48" s="519" t="s">
        <v>1214</v>
      </c>
      <c r="E48" s="1123">
        <f>+'EJEC-3II'!R46*FINANC!$G$47</f>
        <v>0</v>
      </c>
      <c r="F48" s="1123">
        <f>+'EJEC-3II'!R46*FINANC!$I$47</f>
        <v>0</v>
      </c>
      <c r="G48" s="1123">
        <f>+'EJEC-3II'!R46*FINANC!$K$47</f>
        <v>0</v>
      </c>
      <c r="H48" s="1123">
        <f>+'EJEC-3II'!R46*FINANC!$Q$47</f>
        <v>0</v>
      </c>
      <c r="I48" s="1124">
        <f t="shared" si="0"/>
        <v>0</v>
      </c>
    </row>
    <row r="49" spans="2:9" ht="0.6" hidden="1" customHeight="1" thickBot="1" x14ac:dyDescent="0.3">
      <c r="B49" s="2992"/>
      <c r="C49" s="2987" t="str">
        <f>'POA-1'!I43</f>
        <v>Aislamiento</v>
      </c>
      <c r="D49" s="589" t="s">
        <v>412</v>
      </c>
      <c r="E49" s="1121">
        <f>'POA-3'!H29</f>
        <v>0</v>
      </c>
      <c r="F49" s="1121">
        <f>'POA-3'!I29</f>
        <v>0</v>
      </c>
      <c r="G49" s="1121">
        <f>'POA-3'!J29</f>
        <v>0</v>
      </c>
      <c r="H49" s="1121">
        <f>'POA-3'!K29</f>
        <v>0</v>
      </c>
      <c r="I49" s="1122">
        <f t="shared" si="0"/>
        <v>0</v>
      </c>
    </row>
    <row r="50" spans="2:9" ht="0.6" hidden="1" customHeight="1" thickBot="1" x14ac:dyDescent="0.3">
      <c r="B50" s="2992"/>
      <c r="C50" s="2988"/>
      <c r="D50" s="519" t="s">
        <v>413</v>
      </c>
      <c r="E50" s="1123"/>
      <c r="F50" s="1123"/>
      <c r="G50" s="1123"/>
      <c r="H50" s="1123"/>
      <c r="I50" s="1124">
        <f t="shared" si="0"/>
        <v>0</v>
      </c>
    </row>
    <row r="51" spans="2:9" ht="0.6" hidden="1" customHeight="1" thickBot="1" x14ac:dyDescent="0.3">
      <c r="B51" s="2992"/>
      <c r="C51" s="2989"/>
      <c r="D51" s="519" t="s">
        <v>1214</v>
      </c>
      <c r="E51" s="1123"/>
      <c r="F51" s="1123"/>
      <c r="G51" s="1123"/>
      <c r="H51" s="1123"/>
      <c r="I51" s="1124">
        <f t="shared" si="0"/>
        <v>0</v>
      </c>
    </row>
    <row r="52" spans="2:9" ht="14.25" hidden="1" thickBot="1" x14ac:dyDescent="0.3">
      <c r="B52" s="2992"/>
      <c r="C52" s="2987" t="str">
        <f>'POA-1'!I44</f>
        <v>Divulgación, Capacitación y Seguimiento</v>
      </c>
      <c r="D52" s="589" t="s">
        <v>412</v>
      </c>
      <c r="E52" s="1121" t="e">
        <f>'POA-3'!H30</f>
        <v>#REF!</v>
      </c>
      <c r="F52" s="1121" t="e">
        <f>'POA-3'!I30</f>
        <v>#REF!</v>
      </c>
      <c r="G52" s="1121" t="e">
        <f>'POA-3'!J30</f>
        <v>#REF!</v>
      </c>
      <c r="H52" s="1121" t="e">
        <f>'POA-3'!K30</f>
        <v>#REF!</v>
      </c>
      <c r="I52" s="1122" t="e">
        <f t="shared" si="0"/>
        <v>#REF!</v>
      </c>
    </row>
    <row r="53" spans="2:9" ht="14.25" hidden="1" thickBot="1" x14ac:dyDescent="0.3">
      <c r="B53" s="2992"/>
      <c r="C53" s="2988"/>
      <c r="D53" s="519" t="s">
        <v>413</v>
      </c>
      <c r="E53" s="1123">
        <f>+'EJEC-3II'!R51*FINANC!$G$47</f>
        <v>0</v>
      </c>
      <c r="F53" s="1123">
        <f>+'EJEC-3II'!R51*FINANC!$I$47</f>
        <v>0</v>
      </c>
      <c r="G53" s="1123">
        <f>+'EJEC-3II'!R51*FINANC!$K$47</f>
        <v>0</v>
      </c>
      <c r="H53" s="1123">
        <f>+'EJEC-3II'!R51*FINANC!$Q$47</f>
        <v>0</v>
      </c>
      <c r="I53" s="1124">
        <f t="shared" si="0"/>
        <v>0</v>
      </c>
    </row>
    <row r="54" spans="2:9" ht="14.25" hidden="1" thickBot="1" x14ac:dyDescent="0.3">
      <c r="B54" s="2992"/>
      <c r="C54" s="2988"/>
      <c r="D54" s="519" t="s">
        <v>1214</v>
      </c>
      <c r="E54" s="1123">
        <f>+'EJEC-3II'!R52*FINANC!$G$47</f>
        <v>0</v>
      </c>
      <c r="F54" s="1123">
        <f>+'EJEC-3II'!R52*FINANC!$I$47</f>
        <v>0</v>
      </c>
      <c r="G54" s="1123">
        <f>+'EJEC-3II'!R52*FINANC!$K$47</f>
        <v>0</v>
      </c>
      <c r="H54" s="1123">
        <f>+'EJEC-3II'!R52*FINANC!$Q$47</f>
        <v>0</v>
      </c>
      <c r="I54" s="1124">
        <f t="shared" si="0"/>
        <v>0</v>
      </c>
    </row>
    <row r="55" spans="2:9" ht="14.25" hidden="1" thickBot="1" x14ac:dyDescent="0.3">
      <c r="B55" s="2991" t="str">
        <f>PROYECTO!C54</f>
        <v>Establecimiento de cobertura arbórea mediante Sistemas Agroforestales / Silvopastoriles (SAF/SSP)</v>
      </c>
      <c r="C55" s="2993" t="str">
        <f>'POA-1'!I45</f>
        <v>Aprestamiento del proyecto (Gestión)</v>
      </c>
      <c r="D55" s="589" t="s">
        <v>412</v>
      </c>
      <c r="E55" s="1121" t="e">
        <f>'POA-3'!H31</f>
        <v>#REF!</v>
      </c>
      <c r="F55" s="1121" t="e">
        <f>'POA-3'!I31</f>
        <v>#REF!</v>
      </c>
      <c r="G55" s="1121" t="e">
        <f>'POA-3'!J31</f>
        <v>#REF!</v>
      </c>
      <c r="H55" s="1121" t="e">
        <f>'POA-3'!K31</f>
        <v>#REF!</v>
      </c>
      <c r="I55" s="1122" t="e">
        <f t="shared" si="0"/>
        <v>#REF!</v>
      </c>
    </row>
    <row r="56" spans="2:9" ht="14.25" hidden="1" thickBot="1" x14ac:dyDescent="0.3">
      <c r="B56" s="2992"/>
      <c r="C56" s="2988"/>
      <c r="D56" s="519" t="s">
        <v>413</v>
      </c>
      <c r="E56" s="1123">
        <f>+'EJEC-3II'!R54*FINANC!$G$47</f>
        <v>0</v>
      </c>
      <c r="F56" s="1123">
        <f>+'EJEC-3II'!R54*FINANC!$I$47</f>
        <v>0</v>
      </c>
      <c r="G56" s="1123">
        <f>+'EJEC-3II'!R54*FINANC!$K$47</f>
        <v>0</v>
      </c>
      <c r="H56" s="1123">
        <f>+'EJEC-3II'!R54*FINANC!$Q$47</f>
        <v>0</v>
      </c>
      <c r="I56" s="1124">
        <f t="shared" si="0"/>
        <v>0</v>
      </c>
    </row>
    <row r="57" spans="2:9" ht="14.25" hidden="1" thickBot="1" x14ac:dyDescent="0.3">
      <c r="B57" s="2992"/>
      <c r="C57" s="2989"/>
      <c r="D57" s="519" t="s">
        <v>1214</v>
      </c>
      <c r="E57" s="1123">
        <f>+'EJEC-3II'!R55*FINANC!$G$47</f>
        <v>0</v>
      </c>
      <c r="F57" s="1123">
        <f>+'EJEC-3II'!R55*FINANC!$I$47</f>
        <v>0</v>
      </c>
      <c r="G57" s="1123">
        <f>+'EJEC-3II'!R55*FINANC!$K$47</f>
        <v>0</v>
      </c>
      <c r="H57" s="1123">
        <f>+'EJEC-3II'!R55*FINANC!$Q$47</f>
        <v>0</v>
      </c>
      <c r="I57" s="1124">
        <f t="shared" si="0"/>
        <v>0</v>
      </c>
    </row>
    <row r="58" spans="2:9" ht="14.25" hidden="1" thickBot="1" x14ac:dyDescent="0.3">
      <c r="B58" s="2992"/>
      <c r="C58" s="2987" t="str">
        <f>'POA-1'!I46</f>
        <v>Mantenimiento</v>
      </c>
      <c r="D58" s="589" t="s">
        <v>412</v>
      </c>
      <c r="E58" s="1121" t="e">
        <f>'POA-3'!H32</f>
        <v>#REF!</v>
      </c>
      <c r="F58" s="1121" t="e">
        <f>'POA-3'!I32</f>
        <v>#REF!</v>
      </c>
      <c r="G58" s="1121" t="e">
        <f>'POA-3'!J32</f>
        <v>#REF!</v>
      </c>
      <c r="H58" s="1121" t="e">
        <f>'POA-3'!K32</f>
        <v>#REF!</v>
      </c>
      <c r="I58" s="1122" t="e">
        <f t="shared" si="0"/>
        <v>#REF!</v>
      </c>
    </row>
    <row r="59" spans="2:9" ht="14.25" hidden="1" thickBot="1" x14ac:dyDescent="0.3">
      <c r="B59" s="2992"/>
      <c r="C59" s="2988"/>
      <c r="D59" s="519" t="s">
        <v>413</v>
      </c>
      <c r="E59" s="1123">
        <f>+'EJEC-3II'!R57*FINANC!$G$47</f>
        <v>0</v>
      </c>
      <c r="F59" s="1123">
        <f>+'EJEC-3II'!R57*FINANC!$I$47</f>
        <v>0</v>
      </c>
      <c r="G59" s="1123">
        <f>+'EJEC-3II'!R57*FINANC!$K$47</f>
        <v>0</v>
      </c>
      <c r="H59" s="1123">
        <f>+'EJEC-3II'!R57*FINANC!$Q$47</f>
        <v>0</v>
      </c>
      <c r="I59" s="1124">
        <f t="shared" si="0"/>
        <v>0</v>
      </c>
    </row>
    <row r="60" spans="2:9" ht="14.25" hidden="1" thickBot="1" x14ac:dyDescent="0.3">
      <c r="B60" s="2992"/>
      <c r="C60" s="2989"/>
      <c r="D60" s="519" t="s">
        <v>1214</v>
      </c>
      <c r="E60" s="1123">
        <f>+'EJEC-3II'!R58*FINANC!$G$47</f>
        <v>0</v>
      </c>
      <c r="F60" s="1123">
        <f>+'EJEC-3II'!R58*FINANC!$I$47</f>
        <v>0</v>
      </c>
      <c r="G60" s="1123">
        <f>+'EJEC-3II'!R58*FINANC!$K$47</f>
        <v>0</v>
      </c>
      <c r="H60" s="1123">
        <f>+'EJEC-3II'!R58*FINANC!$Q$47</f>
        <v>0</v>
      </c>
      <c r="I60" s="1124">
        <f t="shared" si="0"/>
        <v>0</v>
      </c>
    </row>
    <row r="61" spans="2:9" ht="0.6" hidden="1" customHeight="1" thickBot="1" x14ac:dyDescent="0.3">
      <c r="B61" s="2992"/>
      <c r="C61" s="2987" t="str">
        <f>'POA-1'!I47</f>
        <v>Aislamiento</v>
      </c>
      <c r="D61" s="589" t="s">
        <v>412</v>
      </c>
      <c r="E61" s="1121">
        <f>'POA-3'!H33</f>
        <v>0</v>
      </c>
      <c r="F61" s="1121">
        <f>'POA-3'!I33</f>
        <v>0</v>
      </c>
      <c r="G61" s="1121">
        <f>'POA-3'!J33</f>
        <v>0</v>
      </c>
      <c r="H61" s="1121">
        <f>'POA-3'!K33</f>
        <v>0</v>
      </c>
      <c r="I61" s="1122">
        <f t="shared" si="0"/>
        <v>0</v>
      </c>
    </row>
    <row r="62" spans="2:9" ht="0.6" hidden="1" customHeight="1" thickBot="1" x14ac:dyDescent="0.3">
      <c r="B62" s="2992"/>
      <c r="C62" s="2988"/>
      <c r="D62" s="519" t="s">
        <v>413</v>
      </c>
      <c r="E62" s="1123"/>
      <c r="F62" s="1123"/>
      <c r="G62" s="1123"/>
      <c r="H62" s="1123"/>
      <c r="I62" s="1124">
        <f t="shared" si="0"/>
        <v>0</v>
      </c>
    </row>
    <row r="63" spans="2:9" ht="0.6" hidden="1" customHeight="1" thickBot="1" x14ac:dyDescent="0.3">
      <c r="B63" s="2992"/>
      <c r="C63" s="2989"/>
      <c r="D63" s="519" t="s">
        <v>1214</v>
      </c>
      <c r="E63" s="1123"/>
      <c r="F63" s="1123"/>
      <c r="G63" s="1123"/>
      <c r="H63" s="1123"/>
      <c r="I63" s="1124">
        <f t="shared" si="0"/>
        <v>0</v>
      </c>
    </row>
    <row r="64" spans="2:9" ht="14.25" hidden="1" thickBot="1" x14ac:dyDescent="0.3">
      <c r="B64" s="2992"/>
      <c r="C64" s="2987" t="str">
        <f>'POA-1'!I48</f>
        <v>Divulgación, Capacitación y Seguimiento</v>
      </c>
      <c r="D64" s="589" t="s">
        <v>412</v>
      </c>
      <c r="E64" s="1121" t="e">
        <f>'POA-3'!H34</f>
        <v>#REF!</v>
      </c>
      <c r="F64" s="1121" t="e">
        <f>'POA-3'!I34</f>
        <v>#REF!</v>
      </c>
      <c r="G64" s="1121" t="e">
        <f>'POA-3'!J34</f>
        <v>#REF!</v>
      </c>
      <c r="H64" s="1121" t="e">
        <f>'POA-3'!K34</f>
        <v>#REF!</v>
      </c>
      <c r="I64" s="1122" t="e">
        <f t="shared" si="0"/>
        <v>#REF!</v>
      </c>
    </row>
    <row r="65" spans="2:9" ht="14.25" hidden="1" thickBot="1" x14ac:dyDescent="0.3">
      <c r="B65" s="2992"/>
      <c r="C65" s="2988"/>
      <c r="D65" s="519" t="s">
        <v>413</v>
      </c>
      <c r="E65" s="1123">
        <f>+'EJEC-3II'!R63*FINANC!$G$47</f>
        <v>0</v>
      </c>
      <c r="F65" s="1123">
        <f>+'EJEC-3II'!R63*FINANC!$I$47</f>
        <v>0</v>
      </c>
      <c r="G65" s="1123">
        <f>+'EJEC-3II'!R63*FINANC!$K$47</f>
        <v>0</v>
      </c>
      <c r="H65" s="1123">
        <f>+'EJEC-3II'!R63*FINANC!$Q$47</f>
        <v>0</v>
      </c>
      <c r="I65" s="1124">
        <f t="shared" si="0"/>
        <v>0</v>
      </c>
    </row>
    <row r="66" spans="2:9" ht="14.25" hidden="1" thickBot="1" x14ac:dyDescent="0.3">
      <c r="B66" s="2994"/>
      <c r="C66" s="2990"/>
      <c r="D66" s="519" t="s">
        <v>1214</v>
      </c>
      <c r="E66" s="1123">
        <f>+'EJEC-3II'!R64*FINANC!$G$47</f>
        <v>0</v>
      </c>
      <c r="F66" s="1123">
        <f>+'EJEC-3II'!R64*FINANC!$I$47</f>
        <v>0</v>
      </c>
      <c r="G66" s="1123">
        <f>+'EJEC-3II'!R64*FINANC!$K$47</f>
        <v>0</v>
      </c>
      <c r="H66" s="1123">
        <f>+'EJEC-3II'!R64*FINANC!$Q$47</f>
        <v>0</v>
      </c>
      <c r="I66" s="1124">
        <f t="shared" si="0"/>
        <v>0</v>
      </c>
    </row>
    <row r="67" spans="2:9" ht="14.25" hidden="1" thickBot="1" x14ac:dyDescent="0.3">
      <c r="B67" s="2992" t="str">
        <f>PROYECTO!C55</f>
        <v>Cercas o Barreras Vivas (CV - BV)</v>
      </c>
      <c r="C67" s="2988" t="str">
        <f>'POA-1'!I49</f>
        <v>Aprestamiento del proyecto (Gestión)</v>
      </c>
      <c r="D67" s="589" t="s">
        <v>412</v>
      </c>
      <c r="E67" s="1121" t="e">
        <f>'POA-3'!H35</f>
        <v>#REF!</v>
      </c>
      <c r="F67" s="1121" t="e">
        <f>'POA-3'!I35</f>
        <v>#REF!</v>
      </c>
      <c r="G67" s="1121" t="e">
        <f>'POA-3'!J35</f>
        <v>#REF!</v>
      </c>
      <c r="H67" s="1121" t="e">
        <f>'POA-3'!K35</f>
        <v>#REF!</v>
      </c>
      <c r="I67" s="1122" t="e">
        <f t="shared" si="0"/>
        <v>#REF!</v>
      </c>
    </row>
    <row r="68" spans="2:9" ht="14.25" hidden="1" thickBot="1" x14ac:dyDescent="0.3">
      <c r="B68" s="2992"/>
      <c r="C68" s="2988"/>
      <c r="D68" s="519" t="s">
        <v>413</v>
      </c>
      <c r="E68" s="1123">
        <f>+'EJEC-3II'!R66*FINANC!$G$47</f>
        <v>0</v>
      </c>
      <c r="F68" s="1123">
        <f>+'EJEC-3II'!R66*FINANC!$I$47</f>
        <v>0</v>
      </c>
      <c r="G68" s="1123">
        <f>+'EJEC-3II'!R66*FINANC!$K$47</f>
        <v>0</v>
      </c>
      <c r="H68" s="1123">
        <f>+'EJEC-3II'!R66*FINANC!$Q$47</f>
        <v>0</v>
      </c>
      <c r="I68" s="1124">
        <f t="shared" si="0"/>
        <v>0</v>
      </c>
    </row>
    <row r="69" spans="2:9" ht="14.25" hidden="1" thickBot="1" x14ac:dyDescent="0.3">
      <c r="B69" s="2992"/>
      <c r="C69" s="2989"/>
      <c r="D69" s="519" t="s">
        <v>1214</v>
      </c>
      <c r="E69" s="1123">
        <f>+'EJEC-3II'!R67*FINANC!$G$47</f>
        <v>0</v>
      </c>
      <c r="F69" s="1123">
        <f>+'EJEC-3II'!R67*FINANC!$I$47</f>
        <v>0</v>
      </c>
      <c r="G69" s="1123">
        <f>+'EJEC-3II'!R67*FINANC!$K$47</f>
        <v>0</v>
      </c>
      <c r="H69" s="1123">
        <f>+'EJEC-3II'!R67*FINANC!$Q$47</f>
        <v>0</v>
      </c>
      <c r="I69" s="1124">
        <f t="shared" si="0"/>
        <v>0</v>
      </c>
    </row>
    <row r="70" spans="2:9" ht="14.25" hidden="1" thickBot="1" x14ac:dyDescent="0.3">
      <c r="B70" s="2992"/>
      <c r="C70" s="2987" t="str">
        <f>'POA-1'!I50</f>
        <v>Mantenimiento</v>
      </c>
      <c r="D70" s="589" t="s">
        <v>412</v>
      </c>
      <c r="E70" s="1121" t="e">
        <f>'POA-3'!H36</f>
        <v>#REF!</v>
      </c>
      <c r="F70" s="1121" t="e">
        <f>'POA-3'!I36</f>
        <v>#REF!</v>
      </c>
      <c r="G70" s="1121" t="e">
        <f>'POA-3'!J36</f>
        <v>#REF!</v>
      </c>
      <c r="H70" s="1121" t="e">
        <f>'POA-3'!K36</f>
        <v>#REF!</v>
      </c>
      <c r="I70" s="1122" t="e">
        <f t="shared" si="0"/>
        <v>#REF!</v>
      </c>
    </row>
    <row r="71" spans="2:9" ht="14.25" hidden="1" thickBot="1" x14ac:dyDescent="0.3">
      <c r="B71" s="2992"/>
      <c r="C71" s="2988"/>
      <c r="D71" s="519" t="s">
        <v>413</v>
      </c>
      <c r="E71" s="1123">
        <f>+'EJEC-3II'!R69*FINANC!$G$47</f>
        <v>0</v>
      </c>
      <c r="F71" s="1123">
        <f>+'EJEC-3II'!R69*FINANC!$I$47</f>
        <v>0</v>
      </c>
      <c r="G71" s="1123">
        <f>+'EJEC-3II'!R69*FINANC!$K$47</f>
        <v>0</v>
      </c>
      <c r="H71" s="1123">
        <f>+'EJEC-3II'!R69*FINANC!$Q$47</f>
        <v>0</v>
      </c>
      <c r="I71" s="1124">
        <f t="shared" si="0"/>
        <v>0</v>
      </c>
    </row>
    <row r="72" spans="2:9" ht="14.25" hidden="1" thickBot="1" x14ac:dyDescent="0.3">
      <c r="B72" s="2992"/>
      <c r="C72" s="2989"/>
      <c r="D72" s="519" t="s">
        <v>1214</v>
      </c>
      <c r="E72" s="1123">
        <f>+'EJEC-3II'!R70*FINANC!$G$47</f>
        <v>0</v>
      </c>
      <c r="F72" s="1123">
        <f>+'EJEC-3II'!R70*FINANC!$I$47</f>
        <v>0</v>
      </c>
      <c r="G72" s="1123">
        <f>+'EJEC-3II'!R70*FINANC!$K$47</f>
        <v>0</v>
      </c>
      <c r="H72" s="1123">
        <f>+'EJEC-3II'!R70*FINANC!$Q$47</f>
        <v>0</v>
      </c>
      <c r="I72" s="1124">
        <f t="shared" si="0"/>
        <v>0</v>
      </c>
    </row>
    <row r="73" spans="2:9" ht="14.25" hidden="1" thickBot="1" x14ac:dyDescent="0.3">
      <c r="B73" s="2992"/>
      <c r="C73" s="2987" t="str">
        <f>'POA-1'!I51</f>
        <v>Divulgación, Capacitación y Seguimiento</v>
      </c>
      <c r="D73" s="589" t="s">
        <v>412</v>
      </c>
      <c r="E73" s="1121" t="e">
        <f>'POA-3'!H37</f>
        <v>#REF!</v>
      </c>
      <c r="F73" s="1121" t="e">
        <f>'POA-3'!I37</f>
        <v>#REF!</v>
      </c>
      <c r="G73" s="1121" t="e">
        <f>'POA-3'!J37</f>
        <v>#REF!</v>
      </c>
      <c r="H73" s="1121" t="e">
        <f>'POA-3'!K37</f>
        <v>#REF!</v>
      </c>
      <c r="I73" s="1122" t="e">
        <f t="shared" si="0"/>
        <v>#REF!</v>
      </c>
    </row>
    <row r="74" spans="2:9" ht="14.25" hidden="1" thickBot="1" x14ac:dyDescent="0.3">
      <c r="B74" s="2992"/>
      <c r="C74" s="2988"/>
      <c r="D74" s="519" t="s">
        <v>413</v>
      </c>
      <c r="E74" s="1123">
        <f>+'EJEC-3II'!R72*FINANC!$G$47</f>
        <v>0</v>
      </c>
      <c r="F74" s="1123">
        <f>+'EJEC-3II'!R72*FINANC!$I$47</f>
        <v>0</v>
      </c>
      <c r="G74" s="1123">
        <f>+'EJEC-3II'!R72*FINANC!$K$47</f>
        <v>0</v>
      </c>
      <c r="H74" s="1123">
        <f>+'EJEC-3II'!R72*FINANC!$Q$47</f>
        <v>0</v>
      </c>
      <c r="I74" s="1124">
        <f t="shared" si="0"/>
        <v>0</v>
      </c>
    </row>
    <row r="75" spans="2:9" ht="14.25" hidden="1" thickBot="1" x14ac:dyDescent="0.3">
      <c r="B75" s="2992"/>
      <c r="C75" s="2988"/>
      <c r="D75" s="519" t="s">
        <v>1214</v>
      </c>
      <c r="E75" s="1123">
        <f>+'EJEC-3II'!R73*FINANC!$G$47</f>
        <v>0</v>
      </c>
      <c r="F75" s="1123">
        <f>+'EJEC-3II'!R73*FINANC!$I$47</f>
        <v>0</v>
      </c>
      <c r="G75" s="1123">
        <f>+'EJEC-3II'!R73*FINANC!$K$47</f>
        <v>0</v>
      </c>
      <c r="H75" s="1123">
        <f>+'EJEC-3II'!R73*FINANC!$Q$47</f>
        <v>0</v>
      </c>
      <c r="I75" s="1124">
        <f t="shared" si="0"/>
        <v>0</v>
      </c>
    </row>
    <row r="76" spans="2:9" ht="14.25" hidden="1" thickBot="1" x14ac:dyDescent="0.3">
      <c r="B76" s="2991" t="str">
        <f>PROYECTO!C56</f>
        <v>Enriquecimientos vegetales</v>
      </c>
      <c r="C76" s="2993" t="str">
        <f>'POA-1'!I52</f>
        <v>Aprestamiento del proyecto (Gestión)</v>
      </c>
      <c r="D76" s="589" t="s">
        <v>412</v>
      </c>
      <c r="E76" s="1121" t="e">
        <f>'POA-3'!H38</f>
        <v>#REF!</v>
      </c>
      <c r="F76" s="1121" t="e">
        <f>'POA-3'!I38</f>
        <v>#REF!</v>
      </c>
      <c r="G76" s="1121" t="e">
        <f>'POA-3'!J38</f>
        <v>#REF!</v>
      </c>
      <c r="H76" s="1121" t="e">
        <f>'POA-3'!K38</f>
        <v>#REF!</v>
      </c>
      <c r="I76" s="1122" t="e">
        <f t="shared" si="0"/>
        <v>#REF!</v>
      </c>
    </row>
    <row r="77" spans="2:9" ht="14.25" hidden="1" thickBot="1" x14ac:dyDescent="0.3">
      <c r="B77" s="2992"/>
      <c r="C77" s="2988"/>
      <c r="D77" s="519" t="s">
        <v>413</v>
      </c>
      <c r="E77" s="1123">
        <f>+'EJEC-3II'!R75*FINANC!$G$47</f>
        <v>0</v>
      </c>
      <c r="F77" s="1123">
        <f>+'EJEC-3II'!R75*FINANC!$I$47</f>
        <v>0</v>
      </c>
      <c r="G77" s="1123">
        <f>+'EJEC-3II'!R75*FINANC!$K$47</f>
        <v>0</v>
      </c>
      <c r="H77" s="1123">
        <f>+'EJEC-3II'!R75*FINANC!$Q$47</f>
        <v>0</v>
      </c>
      <c r="I77" s="1124">
        <f t="shared" si="0"/>
        <v>0</v>
      </c>
    </row>
    <row r="78" spans="2:9" ht="14.25" hidden="1" thickBot="1" x14ac:dyDescent="0.3">
      <c r="B78" s="2992"/>
      <c r="C78" s="2989"/>
      <c r="D78" s="519" t="s">
        <v>1214</v>
      </c>
      <c r="E78" s="1123">
        <f>+'EJEC-3II'!R76*FINANC!$G$47</f>
        <v>0</v>
      </c>
      <c r="F78" s="1123">
        <f>+'EJEC-3II'!R76*FINANC!$I$47</f>
        <v>0</v>
      </c>
      <c r="G78" s="1123">
        <f>+'EJEC-3II'!R76*FINANC!$K$47</f>
        <v>0</v>
      </c>
      <c r="H78" s="1123">
        <f>+'EJEC-3II'!R76*FINANC!$Q$47</f>
        <v>0</v>
      </c>
      <c r="I78" s="1124">
        <f t="shared" si="0"/>
        <v>0</v>
      </c>
    </row>
    <row r="79" spans="2:9" ht="14.25" hidden="1" thickBot="1" x14ac:dyDescent="0.3">
      <c r="B79" s="2992"/>
      <c r="C79" s="2987" t="str">
        <f>'POA-1'!I53</f>
        <v>Mantenimiento</v>
      </c>
      <c r="D79" s="589" t="s">
        <v>412</v>
      </c>
      <c r="E79" s="1121" t="e">
        <f>'POA-3'!H39</f>
        <v>#REF!</v>
      </c>
      <c r="F79" s="1121" t="e">
        <f>'POA-3'!I39</f>
        <v>#REF!</v>
      </c>
      <c r="G79" s="1121" t="e">
        <f>'POA-3'!J39</f>
        <v>#REF!</v>
      </c>
      <c r="H79" s="1121" t="e">
        <f>'POA-3'!K39</f>
        <v>#REF!</v>
      </c>
      <c r="I79" s="1122" t="e">
        <f t="shared" si="0"/>
        <v>#REF!</v>
      </c>
    </row>
    <row r="80" spans="2:9" ht="14.25" hidden="1" thickBot="1" x14ac:dyDescent="0.3">
      <c r="B80" s="2992"/>
      <c r="C80" s="2988"/>
      <c r="D80" s="519" t="s">
        <v>413</v>
      </c>
      <c r="E80" s="1123">
        <f>+'EJEC-3II'!R78*FINANC!$G$47</f>
        <v>0</v>
      </c>
      <c r="F80" s="1123">
        <f>+'EJEC-3II'!R78*FINANC!$I$47</f>
        <v>0</v>
      </c>
      <c r="G80" s="1123">
        <f>+'EJEC-3II'!R78*FINANC!$K$47</f>
        <v>0</v>
      </c>
      <c r="H80" s="1123">
        <f>+'EJEC-3II'!R78*FINANC!$Q$47</f>
        <v>0</v>
      </c>
      <c r="I80" s="1124">
        <f t="shared" si="0"/>
        <v>0</v>
      </c>
    </row>
    <row r="81" spans="2:9" ht="14.25" hidden="1" thickBot="1" x14ac:dyDescent="0.3">
      <c r="B81" s="2992"/>
      <c r="C81" s="2989"/>
      <c r="D81" s="519" t="s">
        <v>1214</v>
      </c>
      <c r="E81" s="1123">
        <f>+'EJEC-3II'!R79*FINANC!$G$47</f>
        <v>0</v>
      </c>
      <c r="F81" s="1123">
        <f>+'EJEC-3II'!R79*FINANC!$I$47</f>
        <v>0</v>
      </c>
      <c r="G81" s="1123">
        <f>+'EJEC-3II'!R79*FINANC!$K$47</f>
        <v>0</v>
      </c>
      <c r="H81" s="1123">
        <f>+'EJEC-3II'!R79*FINANC!$Q$47</f>
        <v>0</v>
      </c>
      <c r="I81" s="1124">
        <f t="shared" si="0"/>
        <v>0</v>
      </c>
    </row>
    <row r="82" spans="2:9" ht="0.6" hidden="1" customHeight="1" thickBot="1" x14ac:dyDescent="0.3">
      <c r="B82" s="2992"/>
      <c r="C82" s="2987" t="str">
        <f>'POA-1'!I54</f>
        <v>Aislamiento</v>
      </c>
      <c r="D82" s="589" t="s">
        <v>412</v>
      </c>
      <c r="E82" s="1121">
        <f>'POA-3'!H40</f>
        <v>0</v>
      </c>
      <c r="F82" s="1121">
        <f>'POA-3'!I40</f>
        <v>0</v>
      </c>
      <c r="G82" s="1121">
        <f>'POA-3'!J40</f>
        <v>0</v>
      </c>
      <c r="H82" s="1121">
        <f>'POA-3'!K40</f>
        <v>0</v>
      </c>
      <c r="I82" s="1122">
        <f t="shared" si="0"/>
        <v>0</v>
      </c>
    </row>
    <row r="83" spans="2:9" ht="0.6" hidden="1" customHeight="1" thickBot="1" x14ac:dyDescent="0.3">
      <c r="B83" s="2992"/>
      <c r="C83" s="2988"/>
      <c r="D83" s="519" t="s">
        <v>413</v>
      </c>
      <c r="E83" s="1123"/>
      <c r="F83" s="1123"/>
      <c r="G83" s="1123"/>
      <c r="H83" s="1123"/>
      <c r="I83" s="1124">
        <f t="shared" si="0"/>
        <v>0</v>
      </c>
    </row>
    <row r="84" spans="2:9" ht="0.6" hidden="1" customHeight="1" thickBot="1" x14ac:dyDescent="0.3">
      <c r="B84" s="2992"/>
      <c r="C84" s="2989"/>
      <c r="D84" s="519" t="s">
        <v>1214</v>
      </c>
      <c r="E84" s="1123"/>
      <c r="F84" s="1123"/>
      <c r="G84" s="1123"/>
      <c r="H84" s="1123"/>
      <c r="I84" s="1124">
        <f t="shared" ref="I84:I96" si="1">SUM(E84:H84)</f>
        <v>0</v>
      </c>
    </row>
    <row r="85" spans="2:9" ht="14.25" hidden="1" thickBot="1" x14ac:dyDescent="0.3">
      <c r="B85" s="2992"/>
      <c r="C85" s="2987" t="str">
        <f>'POA-1'!I55</f>
        <v>Divulgación, Capacitación y Seguimiento</v>
      </c>
      <c r="D85" s="589" t="s">
        <v>412</v>
      </c>
      <c r="E85" s="1121" t="e">
        <f>'POA-3'!H41</f>
        <v>#REF!</v>
      </c>
      <c r="F85" s="1121" t="e">
        <f>'POA-3'!I41</f>
        <v>#REF!</v>
      </c>
      <c r="G85" s="1121" t="e">
        <f>'POA-3'!J41</f>
        <v>#REF!</v>
      </c>
      <c r="H85" s="1121" t="e">
        <f>'POA-3'!K41</f>
        <v>#REF!</v>
      </c>
      <c r="I85" s="1122" t="e">
        <f t="shared" si="1"/>
        <v>#REF!</v>
      </c>
    </row>
    <row r="86" spans="2:9" ht="14.25" hidden="1" thickBot="1" x14ac:dyDescent="0.3">
      <c r="B86" s="2992"/>
      <c r="C86" s="2988"/>
      <c r="D86" s="519" t="s">
        <v>413</v>
      </c>
      <c r="E86" s="1123">
        <f>+'EJEC-3II'!R84*FINANC!$G$47</f>
        <v>0</v>
      </c>
      <c r="F86" s="1123">
        <f>+'EJEC-3II'!R84*FINANC!$I$47</f>
        <v>0</v>
      </c>
      <c r="G86" s="1123">
        <f>+'EJEC-3II'!R84*FINANC!$K$47</f>
        <v>0</v>
      </c>
      <c r="H86" s="1123">
        <f>+'EJEC-3II'!R84*FINANC!$Q$47</f>
        <v>0</v>
      </c>
      <c r="I86" s="1124">
        <f t="shared" si="1"/>
        <v>0</v>
      </c>
    </row>
    <row r="87" spans="2:9" ht="14.25" hidden="1" thickBot="1" x14ac:dyDescent="0.3">
      <c r="B87" s="2994"/>
      <c r="C87" s="2990"/>
      <c r="D87" s="519" t="s">
        <v>1214</v>
      </c>
      <c r="E87" s="1123">
        <f>+'EJEC-3II'!R85*FINANC!$G$47</f>
        <v>0</v>
      </c>
      <c r="F87" s="1123">
        <f>+'EJEC-3II'!R85*FINANC!$I$47</f>
        <v>0</v>
      </c>
      <c r="G87" s="1123">
        <f>+'EJEC-3II'!R85*FINANC!$K$47</f>
        <v>0</v>
      </c>
      <c r="H87" s="1123">
        <f>+'EJEC-3II'!R85*FINANC!$Q$47</f>
        <v>0</v>
      </c>
      <c r="I87" s="1124">
        <f t="shared" si="1"/>
        <v>0</v>
      </c>
    </row>
    <row r="88" spans="2:9" ht="14.25" hidden="1" thickBot="1" x14ac:dyDescent="0.3">
      <c r="B88" s="2991" t="str">
        <f>PROYECTO!C57</f>
        <v>Conservación de Bosque Natural - Aislamiento</v>
      </c>
      <c r="C88" s="2993" t="str">
        <f>'POA-1'!I56</f>
        <v>Aprestamiento del proyecto (Gestión)</v>
      </c>
      <c r="D88" s="589" t="s">
        <v>412</v>
      </c>
      <c r="E88" s="1121" t="e">
        <f>'POA-3'!H42</f>
        <v>#REF!</v>
      </c>
      <c r="F88" s="1121" t="e">
        <f>'POA-3'!I42</f>
        <v>#REF!</v>
      </c>
      <c r="G88" s="1121" t="e">
        <f>'POA-3'!J42</f>
        <v>#REF!</v>
      </c>
      <c r="H88" s="1121" t="e">
        <f>'POA-3'!K42</f>
        <v>#REF!</v>
      </c>
      <c r="I88" s="1122" t="e">
        <f t="shared" si="1"/>
        <v>#REF!</v>
      </c>
    </row>
    <row r="89" spans="2:9" ht="14.25" hidden="1" thickBot="1" x14ac:dyDescent="0.3">
      <c r="B89" s="2992"/>
      <c r="C89" s="2988"/>
      <c r="D89" s="519" t="s">
        <v>413</v>
      </c>
      <c r="E89" s="1123"/>
      <c r="F89" s="1123"/>
      <c r="G89" s="1123"/>
      <c r="H89" s="1123"/>
      <c r="I89" s="1124">
        <f t="shared" si="1"/>
        <v>0</v>
      </c>
    </row>
    <row r="90" spans="2:9" ht="14.25" hidden="1" thickBot="1" x14ac:dyDescent="0.3">
      <c r="B90" s="2992"/>
      <c r="C90" s="2989"/>
      <c r="D90" s="519" t="s">
        <v>1214</v>
      </c>
      <c r="E90" s="1123"/>
      <c r="F90" s="1123"/>
      <c r="G90" s="1123"/>
      <c r="H90" s="1123"/>
      <c r="I90" s="1124">
        <f t="shared" si="1"/>
        <v>0</v>
      </c>
    </row>
    <row r="91" spans="2:9" ht="14.25" hidden="1" thickBot="1" x14ac:dyDescent="0.3">
      <c r="B91" s="2992"/>
      <c r="C91" s="2987" t="str">
        <f>'POA-1'!I57</f>
        <v>Establecimiento</v>
      </c>
      <c r="D91" s="589" t="s">
        <v>412</v>
      </c>
      <c r="E91" s="1121" t="e">
        <f>'POA-3'!H43</f>
        <v>#REF!</v>
      </c>
      <c r="F91" s="1121" t="e">
        <f>'POA-3'!I43</f>
        <v>#REF!</v>
      </c>
      <c r="G91" s="1121" t="e">
        <f>'POA-3'!J43</f>
        <v>#REF!</v>
      </c>
      <c r="H91" s="1121" t="e">
        <f>'POA-3'!K43</f>
        <v>#REF!</v>
      </c>
      <c r="I91" s="1122" t="e">
        <f t="shared" si="1"/>
        <v>#REF!</v>
      </c>
    </row>
    <row r="92" spans="2:9" ht="14.25" hidden="1" thickBot="1" x14ac:dyDescent="0.3">
      <c r="B92" s="2992"/>
      <c r="C92" s="2988"/>
      <c r="D92" s="519" t="s">
        <v>413</v>
      </c>
      <c r="E92" s="1123"/>
      <c r="F92" s="1123"/>
      <c r="G92" s="1123"/>
      <c r="H92" s="1123"/>
      <c r="I92" s="1124">
        <f t="shared" si="1"/>
        <v>0</v>
      </c>
    </row>
    <row r="93" spans="2:9" ht="14.25" hidden="1" thickBot="1" x14ac:dyDescent="0.3">
      <c r="B93" s="2992"/>
      <c r="C93" s="2989"/>
      <c r="D93" s="519" t="s">
        <v>1214</v>
      </c>
      <c r="E93" s="1123"/>
      <c r="F93" s="1123"/>
      <c r="G93" s="1123"/>
      <c r="H93" s="1123"/>
      <c r="I93" s="1124">
        <f t="shared" si="1"/>
        <v>0</v>
      </c>
    </row>
    <row r="94" spans="2:9" ht="14.25" hidden="1" thickBot="1" x14ac:dyDescent="0.3">
      <c r="B94" s="2992"/>
      <c r="C94" s="2987" t="str">
        <f>'POA-1'!I58</f>
        <v>Divulgación, Capacitación y Seguimiento</v>
      </c>
      <c r="D94" s="589" t="s">
        <v>412</v>
      </c>
      <c r="E94" s="1121" t="e">
        <f>'POA-3'!H44</f>
        <v>#REF!</v>
      </c>
      <c r="F94" s="1121" t="e">
        <f>'POA-3'!I44</f>
        <v>#REF!</v>
      </c>
      <c r="G94" s="1121" t="e">
        <f>'POA-3'!J44</f>
        <v>#REF!</v>
      </c>
      <c r="H94" s="1121" t="e">
        <f>'POA-3'!K44</f>
        <v>#REF!</v>
      </c>
      <c r="I94" s="1122" t="e">
        <f t="shared" si="1"/>
        <v>#REF!</v>
      </c>
    </row>
    <row r="95" spans="2:9" ht="14.25" hidden="1" thickBot="1" x14ac:dyDescent="0.3">
      <c r="B95" s="2992"/>
      <c r="C95" s="2988"/>
      <c r="D95" s="519" t="s">
        <v>413</v>
      </c>
      <c r="E95" s="1123"/>
      <c r="F95" s="1123"/>
      <c r="G95" s="1123"/>
      <c r="H95" s="1123"/>
      <c r="I95" s="1124">
        <f t="shared" si="1"/>
        <v>0</v>
      </c>
    </row>
    <row r="96" spans="2:9" ht="14.25" hidden="1" thickBot="1" x14ac:dyDescent="0.3">
      <c r="B96" s="2992"/>
      <c r="C96" s="2988"/>
      <c r="D96" s="520" t="s">
        <v>1214</v>
      </c>
      <c r="E96" s="1125"/>
      <c r="F96" s="1125"/>
      <c r="G96" s="1125"/>
      <c r="H96" s="1125"/>
      <c r="I96" s="1126">
        <f t="shared" si="1"/>
        <v>0</v>
      </c>
    </row>
    <row r="97" spans="1:9" s="1130" customFormat="1" ht="18.75" customHeight="1" x14ac:dyDescent="0.2">
      <c r="A97" s="413"/>
      <c r="B97" s="3069" t="s">
        <v>1233</v>
      </c>
      <c r="C97" s="3070"/>
      <c r="D97" s="3070"/>
      <c r="E97" s="1434" t="e">
        <f>E94+E91+E88+E85+E82+E79+E76+E73+E70+E67+E64+E61+E58+E55+E52+E49+E46+E43+E40+E37+E34+E31+E28+E25+E22+E19</f>
        <v>#REF!</v>
      </c>
      <c r="F97" s="1434" t="e">
        <f t="shared" ref="F97:H97" si="2">F94+F91+F88+F85+F82+F79+F76+F73+F70+F67+F64+F61+F58+F55+F52+F49+F46+F43+F40+F37+F34+F31+F28+F25+F22+F19</f>
        <v>#REF!</v>
      </c>
      <c r="G97" s="1434" t="e">
        <f t="shared" si="2"/>
        <v>#REF!</v>
      </c>
      <c r="H97" s="1434" t="e">
        <f t="shared" si="2"/>
        <v>#REF!</v>
      </c>
      <c r="I97" s="1435" t="e">
        <f t="shared" ref="I97:I99" si="3">SUM(E97:H97)</f>
        <v>#REF!</v>
      </c>
    </row>
    <row r="98" spans="1:9" s="1130" customFormat="1" ht="17.25" customHeight="1" x14ac:dyDescent="0.2">
      <c r="A98" s="413"/>
      <c r="B98" s="3031" t="s">
        <v>1234</v>
      </c>
      <c r="C98" s="3032"/>
      <c r="D98" s="3032"/>
      <c r="E98" s="1128">
        <f t="shared" ref="E98:H99" si="4">E95+E92+E89+E86+E83+E80+E77+E74+E71+E68+E65+E62+E59+E56+E53+E50+E47+E44+E41+E38+E35+E32+E29+E26+E23+E20</f>
        <v>0</v>
      </c>
      <c r="F98" s="1128">
        <f t="shared" si="4"/>
        <v>0</v>
      </c>
      <c r="G98" s="1128">
        <f t="shared" si="4"/>
        <v>0</v>
      </c>
      <c r="H98" s="1128">
        <f t="shared" si="4"/>
        <v>0</v>
      </c>
      <c r="I98" s="1129">
        <f t="shared" si="3"/>
        <v>0</v>
      </c>
    </row>
    <row r="99" spans="1:9" s="1130" customFormat="1" ht="19.5" customHeight="1" thickBot="1" x14ac:dyDescent="0.25">
      <c r="A99" s="413"/>
      <c r="B99" s="2995" t="s">
        <v>1235</v>
      </c>
      <c r="C99" s="2996"/>
      <c r="D99" s="2996"/>
      <c r="E99" s="1131">
        <f t="shared" si="4"/>
        <v>0</v>
      </c>
      <c r="F99" s="1131">
        <f t="shared" si="4"/>
        <v>0</v>
      </c>
      <c r="G99" s="1131">
        <f t="shared" si="4"/>
        <v>0</v>
      </c>
      <c r="H99" s="1131">
        <f t="shared" si="4"/>
        <v>0</v>
      </c>
      <c r="I99" s="1132">
        <f t="shared" si="3"/>
        <v>0</v>
      </c>
    </row>
    <row r="100" spans="1:9" s="415" customFormat="1" ht="14.25" thickBot="1" x14ac:dyDescent="0.3">
      <c r="A100" s="413"/>
      <c r="B100" s="1127" t="s">
        <v>63</v>
      </c>
      <c r="C100" s="590"/>
      <c r="D100" s="591"/>
      <c r="E100" s="590"/>
      <c r="F100" s="590"/>
      <c r="G100" s="590"/>
      <c r="H100" s="590"/>
      <c r="I100" s="592"/>
    </row>
    <row r="101" spans="1:9" s="415" customFormat="1" x14ac:dyDescent="0.25">
      <c r="A101" s="413"/>
      <c r="B101" s="2997"/>
      <c r="C101" s="2998"/>
      <c r="D101" s="2998"/>
      <c r="E101" s="2998"/>
      <c r="F101" s="2998"/>
      <c r="G101" s="2998"/>
      <c r="H101" s="2998"/>
      <c r="I101" s="2999"/>
    </row>
    <row r="102" spans="1:9" s="415" customFormat="1" x14ac:dyDescent="0.25">
      <c r="A102" s="413"/>
      <c r="B102" s="3000"/>
      <c r="C102" s="3001"/>
      <c r="D102" s="3001"/>
      <c r="E102" s="3001"/>
      <c r="F102" s="3001"/>
      <c r="G102" s="3001"/>
      <c r="H102" s="3001"/>
      <c r="I102" s="3002"/>
    </row>
    <row r="103" spans="1:9" s="415" customFormat="1" x14ac:dyDescent="0.25">
      <c r="A103" s="413"/>
      <c r="B103" s="3000"/>
      <c r="C103" s="3001"/>
      <c r="D103" s="3001"/>
      <c r="E103" s="3001"/>
      <c r="F103" s="3001"/>
      <c r="G103" s="3001"/>
      <c r="H103" s="3001"/>
      <c r="I103" s="3002"/>
    </row>
    <row r="104" spans="1:9" s="415" customFormat="1" x14ac:dyDescent="0.25">
      <c r="A104" s="413"/>
      <c r="B104" s="3000"/>
      <c r="C104" s="3001"/>
      <c r="D104" s="3001"/>
      <c r="E104" s="3001"/>
      <c r="F104" s="3001"/>
      <c r="G104" s="3001"/>
      <c r="H104" s="3001"/>
      <c r="I104" s="3002"/>
    </row>
    <row r="105" spans="1:9" s="415" customFormat="1" ht="14.25" thickBot="1" x14ac:dyDescent="0.3">
      <c r="A105" s="413"/>
      <c r="B105" s="3003"/>
      <c r="C105" s="3004"/>
      <c r="D105" s="3004"/>
      <c r="E105" s="3004"/>
      <c r="F105" s="3004"/>
      <c r="G105" s="3004"/>
      <c r="H105" s="3004"/>
      <c r="I105" s="3005"/>
    </row>
    <row r="106" spans="1:9" s="415" customFormat="1" x14ac:dyDescent="0.25">
      <c r="A106" s="413"/>
      <c r="B106" s="413"/>
      <c r="C106" s="413"/>
      <c r="D106" s="414"/>
      <c r="E106" s="413"/>
      <c r="F106" s="413"/>
      <c r="G106" s="413"/>
      <c r="H106" s="413"/>
      <c r="I106" s="413"/>
    </row>
    <row r="107" spans="1:9" s="415" customFormat="1" x14ac:dyDescent="0.25">
      <c r="A107" s="413"/>
      <c r="B107" s="413"/>
      <c r="C107" s="413"/>
      <c r="D107" s="414"/>
      <c r="E107" s="413"/>
      <c r="F107" s="413"/>
      <c r="G107" s="413"/>
      <c r="H107" s="413"/>
      <c r="I107" s="413"/>
    </row>
    <row r="108" spans="1:9" s="415" customFormat="1" x14ac:dyDescent="0.25">
      <c r="A108" s="413"/>
      <c r="B108" s="413"/>
      <c r="C108" s="413"/>
      <c r="D108" s="414"/>
      <c r="E108" s="413"/>
      <c r="F108" s="413"/>
      <c r="G108" s="413"/>
      <c r="H108" s="413"/>
      <c r="I108" s="413"/>
    </row>
    <row r="109" spans="1:9" s="415" customFormat="1" x14ac:dyDescent="0.25">
      <c r="A109" s="413"/>
      <c r="B109" s="413"/>
      <c r="C109" s="413"/>
      <c r="D109" s="414"/>
      <c r="E109" s="413"/>
      <c r="F109" s="413"/>
      <c r="G109" s="413"/>
      <c r="H109" s="413"/>
      <c r="I109" s="413"/>
    </row>
    <row r="110" spans="1:9" s="415" customFormat="1" x14ac:dyDescent="0.25">
      <c r="A110" s="413"/>
      <c r="B110" s="413"/>
      <c r="C110" s="413"/>
      <c r="D110" s="414"/>
      <c r="E110" s="413"/>
      <c r="F110" s="413"/>
      <c r="G110" s="413"/>
      <c r="H110" s="413"/>
      <c r="I110" s="413"/>
    </row>
    <row r="111" spans="1:9" s="415" customFormat="1" x14ac:dyDescent="0.25">
      <c r="A111" s="413"/>
      <c r="B111" s="413"/>
      <c r="C111" s="413"/>
      <c r="D111" s="414"/>
      <c r="E111" s="413"/>
      <c r="F111" s="413"/>
      <c r="G111" s="413"/>
      <c r="H111" s="413"/>
      <c r="I111" s="413"/>
    </row>
    <row r="112" spans="1:9" s="415" customFormat="1" x14ac:dyDescent="0.25">
      <c r="A112" s="413"/>
      <c r="B112" s="413"/>
      <c r="C112" s="413"/>
      <c r="D112" s="414"/>
      <c r="E112" s="413"/>
      <c r="F112" s="413"/>
      <c r="G112" s="413"/>
      <c r="H112" s="413"/>
      <c r="I112" s="413"/>
    </row>
    <row r="113" spans="1:9" s="415" customFormat="1" x14ac:dyDescent="0.25">
      <c r="A113" s="413"/>
      <c r="B113" s="413"/>
      <c r="C113" s="413"/>
      <c r="D113" s="414"/>
      <c r="E113" s="413"/>
      <c r="F113" s="413"/>
      <c r="G113" s="413"/>
      <c r="H113" s="413"/>
      <c r="I113" s="413"/>
    </row>
    <row r="114" spans="1:9" s="415" customFormat="1" x14ac:dyDescent="0.25">
      <c r="A114" s="413"/>
      <c r="B114" s="413"/>
      <c r="C114" s="413"/>
      <c r="D114" s="414"/>
      <c r="E114" s="413"/>
      <c r="F114" s="413"/>
      <c r="G114" s="413"/>
      <c r="H114" s="413"/>
      <c r="I114" s="413"/>
    </row>
    <row r="115" spans="1:9" s="415" customFormat="1" x14ac:dyDescent="0.25">
      <c r="A115" s="413"/>
      <c r="B115" s="413"/>
      <c r="C115" s="413"/>
      <c r="D115" s="414"/>
      <c r="E115" s="413"/>
      <c r="F115" s="413"/>
      <c r="G115" s="413"/>
      <c r="H115" s="413"/>
      <c r="I115" s="413"/>
    </row>
    <row r="116" spans="1:9" s="415" customFormat="1" x14ac:dyDescent="0.25">
      <c r="A116" s="413"/>
      <c r="B116" s="413"/>
      <c r="C116" s="413"/>
      <c r="D116" s="414"/>
      <c r="E116" s="413"/>
      <c r="F116" s="413"/>
      <c r="G116" s="413"/>
      <c r="H116" s="413"/>
      <c r="I116" s="413"/>
    </row>
    <row r="117" spans="1:9" s="415" customFormat="1" x14ac:dyDescent="0.25">
      <c r="A117" s="413"/>
      <c r="B117" s="413"/>
      <c r="C117" s="413"/>
      <c r="D117" s="414"/>
      <c r="E117" s="413"/>
      <c r="F117" s="413"/>
      <c r="G117" s="413"/>
      <c r="H117" s="413"/>
      <c r="I117" s="413"/>
    </row>
    <row r="118" spans="1:9" s="415" customFormat="1" x14ac:dyDescent="0.25">
      <c r="A118" s="413"/>
      <c r="B118" s="413"/>
      <c r="C118" s="413"/>
      <c r="D118" s="414"/>
      <c r="E118" s="413"/>
      <c r="F118" s="413"/>
      <c r="G118" s="413"/>
      <c r="H118" s="413"/>
      <c r="I118" s="413"/>
    </row>
    <row r="119" spans="1:9" s="415" customFormat="1" x14ac:dyDescent="0.25">
      <c r="A119" s="413"/>
      <c r="B119" s="413"/>
      <c r="C119" s="413"/>
      <c r="D119" s="414"/>
      <c r="E119" s="413"/>
      <c r="F119" s="413"/>
      <c r="G119" s="413"/>
      <c r="H119" s="413"/>
      <c r="I119" s="413"/>
    </row>
    <row r="120" spans="1:9" s="415" customFormat="1" x14ac:dyDescent="0.25">
      <c r="A120" s="413"/>
      <c r="B120" s="413"/>
      <c r="C120" s="413"/>
      <c r="D120" s="414"/>
      <c r="E120" s="413"/>
      <c r="F120" s="413"/>
      <c r="G120" s="413"/>
      <c r="H120" s="413"/>
      <c r="I120" s="413"/>
    </row>
    <row r="121" spans="1:9" s="415" customFormat="1" x14ac:dyDescent="0.25">
      <c r="A121" s="413"/>
      <c r="B121" s="413"/>
      <c r="C121" s="413"/>
      <c r="D121" s="414"/>
      <c r="E121" s="413"/>
      <c r="F121" s="413"/>
      <c r="G121" s="413"/>
      <c r="H121" s="413"/>
      <c r="I121" s="413"/>
    </row>
    <row r="122" spans="1:9" s="415" customFormat="1" x14ac:dyDescent="0.25">
      <c r="A122" s="413"/>
      <c r="B122" s="413"/>
      <c r="C122" s="413"/>
      <c r="D122" s="414"/>
      <c r="E122" s="413"/>
      <c r="F122" s="413"/>
      <c r="G122" s="413"/>
      <c r="H122" s="413"/>
      <c r="I122" s="413"/>
    </row>
    <row r="123" spans="1:9" s="415" customFormat="1" x14ac:dyDescent="0.25">
      <c r="A123" s="413"/>
      <c r="B123" s="413"/>
      <c r="C123" s="413"/>
      <c r="D123" s="414"/>
      <c r="E123" s="413"/>
      <c r="F123" s="413"/>
      <c r="G123" s="413"/>
      <c r="H123" s="413"/>
      <c r="I123" s="413"/>
    </row>
    <row r="124" spans="1:9" s="415" customFormat="1" x14ac:dyDescent="0.25">
      <c r="A124" s="413"/>
      <c r="B124" s="413"/>
      <c r="C124" s="413"/>
      <c r="D124" s="414"/>
      <c r="E124" s="413"/>
      <c r="F124" s="413"/>
      <c r="G124" s="413"/>
      <c r="H124" s="413"/>
      <c r="I124" s="413"/>
    </row>
    <row r="125" spans="1:9" s="415" customFormat="1" x14ac:dyDescent="0.25">
      <c r="A125" s="413"/>
      <c r="B125" s="413"/>
      <c r="C125" s="413"/>
      <c r="D125" s="414"/>
      <c r="E125" s="413"/>
      <c r="F125" s="413"/>
      <c r="G125" s="413"/>
      <c r="H125" s="413"/>
      <c r="I125" s="413"/>
    </row>
    <row r="126" spans="1:9" s="415" customFormat="1" x14ac:dyDescent="0.25">
      <c r="A126" s="413"/>
      <c r="B126" s="413"/>
      <c r="C126" s="413"/>
      <c r="D126" s="414"/>
      <c r="E126" s="413"/>
      <c r="F126" s="413"/>
      <c r="G126" s="413"/>
      <c r="H126" s="413"/>
      <c r="I126" s="413"/>
    </row>
    <row r="127" spans="1:9" s="415" customFormat="1" x14ac:dyDescent="0.25">
      <c r="A127" s="413"/>
      <c r="B127" s="413"/>
      <c r="C127" s="413"/>
      <c r="D127" s="414"/>
      <c r="E127" s="413"/>
      <c r="F127" s="413"/>
      <c r="G127" s="413"/>
      <c r="H127" s="413"/>
      <c r="I127" s="413"/>
    </row>
    <row r="128" spans="1:9" s="415" customFormat="1" x14ac:dyDescent="0.25">
      <c r="A128" s="413"/>
      <c r="B128" s="413"/>
      <c r="C128" s="413"/>
      <c r="D128" s="414"/>
      <c r="E128" s="413"/>
      <c r="F128" s="413"/>
      <c r="G128" s="413"/>
      <c r="H128" s="413"/>
      <c r="I128" s="413"/>
    </row>
    <row r="129" spans="1:9" s="415" customFormat="1" x14ac:dyDescent="0.25">
      <c r="A129" s="413"/>
      <c r="B129" s="413"/>
      <c r="C129" s="413"/>
      <c r="D129" s="414"/>
      <c r="E129" s="413"/>
      <c r="F129" s="413"/>
      <c r="G129" s="413"/>
      <c r="H129" s="413"/>
      <c r="I129" s="413"/>
    </row>
    <row r="130" spans="1:9" s="415" customFormat="1" x14ac:dyDescent="0.25">
      <c r="A130" s="413"/>
      <c r="B130" s="413"/>
      <c r="C130" s="413"/>
      <c r="D130" s="414"/>
      <c r="E130" s="413"/>
      <c r="F130" s="413"/>
      <c r="G130" s="413"/>
      <c r="H130" s="413"/>
      <c r="I130" s="413"/>
    </row>
    <row r="131" spans="1:9" s="415" customFormat="1" x14ac:dyDescent="0.25">
      <c r="A131" s="413"/>
      <c r="B131" s="413"/>
      <c r="C131" s="413"/>
      <c r="D131" s="414"/>
      <c r="E131" s="413"/>
      <c r="F131" s="413"/>
      <c r="G131" s="413"/>
      <c r="H131" s="413"/>
      <c r="I131" s="413"/>
    </row>
    <row r="132" spans="1:9" s="415" customFormat="1" x14ac:dyDescent="0.25">
      <c r="A132" s="413"/>
      <c r="B132" s="413"/>
      <c r="C132" s="413"/>
      <c r="D132" s="414"/>
      <c r="E132" s="413"/>
      <c r="F132" s="413"/>
      <c r="G132" s="413"/>
      <c r="H132" s="413"/>
      <c r="I132" s="413"/>
    </row>
    <row r="133" spans="1:9" s="415" customFormat="1" x14ac:dyDescent="0.25">
      <c r="A133" s="413"/>
      <c r="B133" s="413"/>
      <c r="C133" s="413"/>
      <c r="D133" s="414"/>
      <c r="E133" s="413"/>
      <c r="F133" s="413"/>
      <c r="G133" s="413"/>
      <c r="H133" s="413"/>
      <c r="I133" s="413"/>
    </row>
    <row r="134" spans="1:9" s="415" customFormat="1" x14ac:dyDescent="0.25">
      <c r="A134" s="413"/>
      <c r="B134" s="413"/>
      <c r="C134" s="413"/>
      <c r="D134" s="414"/>
      <c r="E134" s="413"/>
      <c r="F134" s="413"/>
      <c r="G134" s="413"/>
      <c r="H134" s="413"/>
      <c r="I134" s="413"/>
    </row>
    <row r="135" spans="1:9" s="415" customFormat="1" x14ac:dyDescent="0.25">
      <c r="A135" s="413"/>
      <c r="B135" s="413"/>
      <c r="C135" s="413"/>
      <c r="D135" s="414"/>
      <c r="E135" s="413"/>
      <c r="F135" s="413"/>
      <c r="G135" s="413"/>
      <c r="H135" s="413"/>
      <c r="I135" s="413"/>
    </row>
    <row r="136" spans="1:9" s="415" customFormat="1" x14ac:dyDescent="0.25">
      <c r="A136" s="413"/>
      <c r="B136" s="413"/>
      <c r="C136" s="413"/>
      <c r="D136" s="414"/>
      <c r="E136" s="413"/>
      <c r="F136" s="413"/>
      <c r="G136" s="413"/>
      <c r="H136" s="413"/>
      <c r="I136" s="413"/>
    </row>
    <row r="137" spans="1:9" s="415" customFormat="1" x14ac:dyDescent="0.25">
      <c r="A137" s="413"/>
      <c r="B137" s="413"/>
      <c r="C137" s="413"/>
      <c r="D137" s="414"/>
      <c r="E137" s="413"/>
      <c r="F137" s="413"/>
      <c r="G137" s="413"/>
      <c r="H137" s="413"/>
      <c r="I137" s="413"/>
    </row>
    <row r="138" spans="1:9" s="415" customFormat="1" x14ac:dyDescent="0.25">
      <c r="A138" s="413"/>
      <c r="B138" s="413"/>
      <c r="C138" s="413"/>
      <c r="D138" s="414"/>
      <c r="E138" s="413"/>
      <c r="F138" s="413"/>
      <c r="G138" s="413"/>
      <c r="H138" s="413"/>
      <c r="I138" s="413"/>
    </row>
    <row r="139" spans="1:9" s="415" customFormat="1" x14ac:dyDescent="0.25">
      <c r="A139" s="413"/>
      <c r="B139" s="413"/>
      <c r="C139" s="413"/>
      <c r="D139" s="414"/>
      <c r="E139" s="413"/>
      <c r="F139" s="413"/>
      <c r="G139" s="413"/>
      <c r="H139" s="413"/>
      <c r="I139" s="413"/>
    </row>
    <row r="140" spans="1:9" s="415" customFormat="1" x14ac:dyDescent="0.25">
      <c r="A140" s="413"/>
      <c r="B140" s="413"/>
      <c r="C140" s="413"/>
      <c r="D140" s="414"/>
      <c r="E140" s="413"/>
      <c r="F140" s="413"/>
      <c r="G140" s="413"/>
      <c r="H140" s="413"/>
      <c r="I140" s="413"/>
    </row>
    <row r="141" spans="1:9" s="415" customFormat="1" x14ac:dyDescent="0.25">
      <c r="A141" s="413"/>
      <c r="B141" s="413"/>
      <c r="C141" s="413"/>
      <c r="D141" s="414"/>
      <c r="E141" s="413"/>
      <c r="F141" s="413"/>
      <c r="G141" s="413"/>
      <c r="H141" s="413"/>
      <c r="I141" s="413"/>
    </row>
    <row r="142" spans="1:9" s="415" customFormat="1" x14ac:dyDescent="0.25">
      <c r="A142" s="413"/>
      <c r="B142" s="413"/>
      <c r="C142" s="413"/>
      <c r="D142" s="414"/>
      <c r="E142" s="413"/>
      <c r="F142" s="413"/>
      <c r="G142" s="413"/>
      <c r="H142" s="413"/>
      <c r="I142" s="413"/>
    </row>
    <row r="143" spans="1:9" s="415" customFormat="1" x14ac:dyDescent="0.25">
      <c r="A143" s="413"/>
      <c r="B143" s="413"/>
      <c r="C143" s="413"/>
      <c r="D143" s="414"/>
      <c r="E143" s="413"/>
      <c r="F143" s="413"/>
      <c r="G143" s="413"/>
      <c r="H143" s="413"/>
      <c r="I143" s="413"/>
    </row>
    <row r="144" spans="1:9" s="415" customFormat="1" x14ac:dyDescent="0.25">
      <c r="A144" s="413"/>
      <c r="B144" s="413"/>
      <c r="C144" s="413"/>
      <c r="D144" s="414"/>
      <c r="E144" s="413"/>
      <c r="F144" s="413"/>
      <c r="G144" s="413"/>
      <c r="H144" s="413"/>
      <c r="I144" s="413"/>
    </row>
  </sheetData>
  <sheetProtection algorithmName="SHA-512" hashValue="AaA7snuwirhsiF/1fHPQrst3v7m7ndcQshKFCWSsXrA3/ADTT9gnhX1O5dqjcDcGyd5AEvg4AU0f5+St0IcS6Q==" saltValue="ylqH0/rwcmpPZEQv9sV/vw==" spinCount="100000" sheet="1" objects="1" scenarios="1"/>
  <mergeCells count="57">
    <mergeCell ref="C8:I8"/>
    <mergeCell ref="C7:I7"/>
    <mergeCell ref="B2:B4"/>
    <mergeCell ref="C2:G3"/>
    <mergeCell ref="H2:I4"/>
    <mergeCell ref="C4:G4"/>
    <mergeCell ref="C5:G5"/>
    <mergeCell ref="H5:I5"/>
    <mergeCell ref="C9:I9"/>
    <mergeCell ref="C10:I10"/>
    <mergeCell ref="C11:D11"/>
    <mergeCell ref="G11:H11"/>
    <mergeCell ref="C13:D13"/>
    <mergeCell ref="G13:H13"/>
    <mergeCell ref="C15:I15"/>
    <mergeCell ref="B16:I16"/>
    <mergeCell ref="B17:B18"/>
    <mergeCell ref="C17:C18"/>
    <mergeCell ref="D17:D18"/>
    <mergeCell ref="E17:I17"/>
    <mergeCell ref="B31:B42"/>
    <mergeCell ref="C31:C33"/>
    <mergeCell ref="C34:C36"/>
    <mergeCell ref="C37:C39"/>
    <mergeCell ref="C40:C42"/>
    <mergeCell ref="B19:B30"/>
    <mergeCell ref="C19:C21"/>
    <mergeCell ref="C22:C24"/>
    <mergeCell ref="C25:C27"/>
    <mergeCell ref="C28:C30"/>
    <mergeCell ref="B55:B66"/>
    <mergeCell ref="C55:C57"/>
    <mergeCell ref="C58:C60"/>
    <mergeCell ref="C61:C63"/>
    <mergeCell ref="C64:C66"/>
    <mergeCell ref="B43:B54"/>
    <mergeCell ref="C43:C45"/>
    <mergeCell ref="C46:C48"/>
    <mergeCell ref="C49:C51"/>
    <mergeCell ref="C52:C54"/>
    <mergeCell ref="B67:B75"/>
    <mergeCell ref="C67:C69"/>
    <mergeCell ref="C70:C72"/>
    <mergeCell ref="C73:C75"/>
    <mergeCell ref="B76:B87"/>
    <mergeCell ref="C76:C78"/>
    <mergeCell ref="C79:C81"/>
    <mergeCell ref="C82:C84"/>
    <mergeCell ref="C85:C87"/>
    <mergeCell ref="B99:D99"/>
    <mergeCell ref="B101:I105"/>
    <mergeCell ref="B88:B96"/>
    <mergeCell ref="C88:C90"/>
    <mergeCell ref="C91:C93"/>
    <mergeCell ref="C94:C96"/>
    <mergeCell ref="B97:D97"/>
    <mergeCell ref="B98:D98"/>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8">
    <tabColor rgb="FF00B050"/>
    <pageSetUpPr fitToPage="1"/>
  </sheetPr>
  <dimension ref="A1:Z114"/>
  <sheetViews>
    <sheetView showGridLines="0" zoomScaleNormal="100" workbookViewId="0">
      <selection activeCell="I8" sqref="I8:J8"/>
    </sheetView>
  </sheetViews>
  <sheetFormatPr baseColWidth="10" defaultRowHeight="12.75" x14ac:dyDescent="0.2"/>
  <cols>
    <col min="1" max="1" width="2.5703125" style="402" customWidth="1"/>
    <col min="2" max="2" width="34.140625" customWidth="1"/>
    <col min="3" max="3" width="29" customWidth="1"/>
    <col min="4" max="4" width="38.7109375" customWidth="1"/>
    <col min="6" max="10" width="12.7109375" customWidth="1"/>
    <col min="11" max="26" width="11.42578125" style="402"/>
  </cols>
  <sheetData>
    <row r="1" spans="2:10" s="402" customFormat="1" ht="13.5" thickBot="1" x14ac:dyDescent="0.25"/>
    <row r="2" spans="2:10" ht="5.25" customHeight="1" x14ac:dyDescent="0.2">
      <c r="B2" s="3076" t="s">
        <v>1532</v>
      </c>
      <c r="C2" s="2824" t="s">
        <v>1541</v>
      </c>
      <c r="D2" s="2825"/>
      <c r="E2" s="2825"/>
      <c r="F2" s="2825"/>
      <c r="G2" s="2825"/>
      <c r="H2" s="2826"/>
      <c r="I2" s="2526"/>
      <c r="J2" s="2527"/>
    </row>
    <row r="3" spans="2:10" ht="5.25" customHeight="1" x14ac:dyDescent="0.2">
      <c r="B3" s="3077"/>
      <c r="C3" s="2827"/>
      <c r="D3" s="2828"/>
      <c r="E3" s="2828"/>
      <c r="F3" s="2828"/>
      <c r="G3" s="2828"/>
      <c r="H3" s="2829"/>
      <c r="I3" s="2528"/>
      <c r="J3" s="2529"/>
    </row>
    <row r="4" spans="2:10" ht="6" customHeight="1" x14ac:dyDescent="0.2">
      <c r="B4" s="3077"/>
      <c r="C4" s="2827"/>
      <c r="D4" s="2828"/>
      <c r="E4" s="2828"/>
      <c r="F4" s="2828"/>
      <c r="G4" s="2828"/>
      <c r="H4" s="2829"/>
      <c r="I4" s="2528"/>
      <c r="J4" s="2529"/>
    </row>
    <row r="5" spans="2:10" ht="7.5" customHeight="1" x14ac:dyDescent="0.2">
      <c r="B5" s="3077"/>
      <c r="C5" s="2827"/>
      <c r="D5" s="2828"/>
      <c r="E5" s="2828"/>
      <c r="F5" s="2828"/>
      <c r="G5" s="2828"/>
      <c r="H5" s="2829"/>
      <c r="I5" s="2528"/>
      <c r="J5" s="2529"/>
    </row>
    <row r="6" spans="2:10" ht="6" customHeight="1" x14ac:dyDescent="0.2">
      <c r="B6" s="3077"/>
      <c r="C6" s="2827"/>
      <c r="D6" s="2828"/>
      <c r="E6" s="2828"/>
      <c r="F6" s="2828"/>
      <c r="G6" s="2828"/>
      <c r="H6" s="2829"/>
      <c r="I6" s="2528"/>
      <c r="J6" s="2529"/>
    </row>
    <row r="7" spans="2:10" ht="18" customHeight="1" x14ac:dyDescent="0.2">
      <c r="B7" s="3077"/>
      <c r="C7" s="1701" t="s">
        <v>1530</v>
      </c>
      <c r="D7" s="2620"/>
      <c r="E7" s="2620"/>
      <c r="F7" s="2620"/>
      <c r="G7" s="2620"/>
      <c r="H7" s="2621"/>
      <c r="I7" s="2528"/>
      <c r="J7" s="2529"/>
    </row>
    <row r="8" spans="2:10" ht="12.75" customHeight="1" x14ac:dyDescent="0.25">
      <c r="B8" s="1625" t="s">
        <v>1529</v>
      </c>
      <c r="C8" s="2505" t="s">
        <v>1545</v>
      </c>
      <c r="D8" s="2894"/>
      <c r="E8" s="2894"/>
      <c r="F8" s="2894"/>
      <c r="G8" s="2894"/>
      <c r="H8" s="2895"/>
      <c r="I8" s="2896" t="s">
        <v>1548</v>
      </c>
      <c r="J8" s="2381"/>
    </row>
    <row r="9" spans="2:10" x14ac:dyDescent="0.2">
      <c r="B9" s="404"/>
      <c r="C9" s="1569"/>
      <c r="D9" s="1569"/>
      <c r="E9" s="1569"/>
      <c r="F9" s="1569"/>
      <c r="G9" s="1569"/>
      <c r="H9" s="1569"/>
      <c r="I9" s="1569"/>
      <c r="J9" s="405"/>
    </row>
    <row r="10" spans="2:10" ht="18.75" customHeight="1" x14ac:dyDescent="0.2">
      <c r="B10" s="406" t="s">
        <v>294</v>
      </c>
      <c r="C10" s="2388">
        <f>+PROYECTO!C7</f>
        <v>0</v>
      </c>
      <c r="D10" s="2388"/>
      <c r="E10" s="2388"/>
      <c r="F10" s="2388"/>
      <c r="G10" s="2388"/>
      <c r="H10" s="2388"/>
      <c r="I10" s="2388"/>
      <c r="J10" s="2389"/>
    </row>
    <row r="11" spans="2:10" x14ac:dyDescent="0.2">
      <c r="B11" s="403"/>
      <c r="J11" s="409"/>
    </row>
    <row r="12" spans="2:10" ht="34.5" customHeight="1" x14ac:dyDescent="0.2">
      <c r="B12" s="406" t="s">
        <v>1188</v>
      </c>
      <c r="C12" s="2390">
        <f>+PROYECTO!B17</f>
        <v>0</v>
      </c>
      <c r="D12" s="2390"/>
      <c r="E12" s="2390"/>
      <c r="F12" s="2390"/>
      <c r="G12" s="2390"/>
      <c r="H12" s="2390"/>
      <c r="I12" s="2390"/>
      <c r="J12" s="2391"/>
    </row>
    <row r="13" spans="2:10" x14ac:dyDescent="0.2">
      <c r="B13" s="406"/>
      <c r="C13" s="2461"/>
      <c r="D13" s="2461"/>
      <c r="E13" s="2461"/>
      <c r="F13" s="2461"/>
      <c r="G13" s="2461"/>
      <c r="H13" s="2461"/>
      <c r="I13" s="2461"/>
      <c r="J13" s="2462"/>
    </row>
    <row r="14" spans="2:10" ht="17.25" customHeight="1" x14ac:dyDescent="0.2">
      <c r="B14" s="406" t="s">
        <v>415</v>
      </c>
      <c r="C14" s="1619">
        <f>'EJEC-1I'!I11</f>
        <v>41090</v>
      </c>
      <c r="D14" s="1496"/>
      <c r="E14" s="1496"/>
      <c r="F14" s="1496"/>
      <c r="G14" s="1496"/>
      <c r="H14" s="1496"/>
      <c r="I14" s="1496"/>
      <c r="J14" s="521"/>
    </row>
    <row r="15" spans="2:10" ht="13.5" thickBot="1" x14ac:dyDescent="0.25">
      <c r="B15" s="406"/>
      <c r="C15" s="1496"/>
      <c r="D15" s="1496"/>
      <c r="E15" s="1496"/>
      <c r="F15" s="1496"/>
      <c r="G15" s="1496"/>
      <c r="H15" s="1496"/>
      <c r="I15" s="1496"/>
      <c r="J15" s="521"/>
    </row>
    <row r="16" spans="2:10" ht="21.75" customHeight="1" thickBot="1" x14ac:dyDescent="0.25">
      <c r="B16" s="2931" t="s">
        <v>417</v>
      </c>
      <c r="C16" s="2932"/>
      <c r="D16" s="2932"/>
      <c r="E16" s="2932"/>
      <c r="F16" s="2932"/>
      <c r="G16" s="2932"/>
      <c r="H16" s="2932"/>
      <c r="I16" s="2932"/>
      <c r="J16" s="2933"/>
    </row>
    <row r="17" spans="2:10" ht="12.75" customHeight="1" x14ac:dyDescent="0.2">
      <c r="B17" s="2499" t="s">
        <v>296</v>
      </c>
      <c r="C17" s="2464" t="s">
        <v>402</v>
      </c>
      <c r="D17" s="3071" t="s">
        <v>416</v>
      </c>
      <c r="E17" s="3072"/>
      <c r="F17" s="3072"/>
      <c r="G17" s="3072"/>
      <c r="H17" s="3072"/>
      <c r="I17" s="3072"/>
      <c r="J17" s="3073"/>
    </row>
    <row r="18" spans="2:10" ht="12.75" customHeight="1" x14ac:dyDescent="0.2">
      <c r="B18" s="2426"/>
      <c r="C18" s="2428"/>
      <c r="D18" s="2888"/>
      <c r="E18" s="3074"/>
      <c r="F18" s="3074"/>
      <c r="G18" s="3074"/>
      <c r="H18" s="3074"/>
      <c r="I18" s="3074"/>
      <c r="J18" s="3075"/>
    </row>
    <row r="19" spans="2:10" x14ac:dyDescent="0.2">
      <c r="B19" s="2885"/>
      <c r="C19" s="2886"/>
      <c r="D19" s="2888"/>
      <c r="E19" s="3074"/>
      <c r="F19" s="3074"/>
      <c r="G19" s="3074"/>
      <c r="H19" s="3074"/>
      <c r="I19" s="3074"/>
      <c r="J19" s="3075"/>
    </row>
    <row r="20" spans="2:10" ht="50.25" customHeight="1" x14ac:dyDescent="0.2">
      <c r="B20" s="2952" t="str">
        <f>PROYECTO!C51</f>
        <v>Plantación de Material Vegetal en sistema tradicional</v>
      </c>
      <c r="C20" s="1313" t="str">
        <f>'POA-1'!I33</f>
        <v>Aprestamiento del proyecto (Gestión)</v>
      </c>
      <c r="D20" s="3033"/>
      <c r="E20" s="3033"/>
      <c r="F20" s="3033"/>
      <c r="G20" s="3033"/>
      <c r="H20" s="3033"/>
      <c r="I20" s="3033"/>
      <c r="J20" s="3034"/>
    </row>
    <row r="21" spans="2:10" ht="50.25" customHeight="1" x14ac:dyDescent="0.2">
      <c r="B21" s="3045"/>
      <c r="C21" s="1313" t="str">
        <f>'POA-1'!I34</f>
        <v>Mantenimiento</v>
      </c>
      <c r="D21" s="3033"/>
      <c r="E21" s="3033"/>
      <c r="F21" s="3033"/>
      <c r="G21" s="3033"/>
      <c r="H21" s="3033"/>
      <c r="I21" s="3033"/>
      <c r="J21" s="3034"/>
    </row>
    <row r="22" spans="2:10" ht="0.6" customHeight="1" x14ac:dyDescent="0.2">
      <c r="B22" s="3045"/>
      <c r="C22" s="1313" t="str">
        <f>'POA-1'!I35</f>
        <v>Aislamiento</v>
      </c>
      <c r="D22" s="3033"/>
      <c r="E22" s="3033"/>
      <c r="F22" s="3033"/>
      <c r="G22" s="3033"/>
      <c r="H22" s="3033"/>
      <c r="I22" s="3033"/>
      <c r="J22" s="3034"/>
    </row>
    <row r="23" spans="2:10" ht="50.25" customHeight="1" thickBot="1" x14ac:dyDescent="0.25">
      <c r="B23" s="3046"/>
      <c r="C23" s="1620" t="str">
        <f>'POA-1'!I36</f>
        <v>Divulgación, Capacitación y Seguimiento</v>
      </c>
      <c r="D23" s="3041"/>
      <c r="E23" s="3041"/>
      <c r="F23" s="3041"/>
      <c r="G23" s="3041"/>
      <c r="H23" s="3041"/>
      <c r="I23" s="3041"/>
      <c r="J23" s="3042"/>
    </row>
    <row r="24" spans="2:10" ht="50.25" hidden="1" customHeight="1" x14ac:dyDescent="0.2">
      <c r="B24" s="2923" t="str">
        <f>PROYECTO!C52</f>
        <v>Plantación de Material Vegetal al azar o por núcleos</v>
      </c>
      <c r="C24" s="512" t="str">
        <f>'POA-1'!I37</f>
        <v>Aprestamiento del proyecto (Gestión)</v>
      </c>
      <c r="D24" s="3043">
        <f>+D20</f>
        <v>0</v>
      </c>
      <c r="E24" s="3043"/>
      <c r="F24" s="3043"/>
      <c r="G24" s="3043"/>
      <c r="H24" s="3043"/>
      <c r="I24" s="3043"/>
      <c r="J24" s="3044"/>
    </row>
    <row r="25" spans="2:10" ht="50.25" hidden="1" customHeight="1" x14ac:dyDescent="0.2">
      <c r="B25" s="2924"/>
      <c r="C25" s="505" t="str">
        <f>'POA-1'!I38</f>
        <v>Mantenimiento</v>
      </c>
      <c r="D25" s="3033"/>
      <c r="E25" s="3033"/>
      <c r="F25" s="3033"/>
      <c r="G25" s="3033"/>
      <c r="H25" s="3033"/>
      <c r="I25" s="3033"/>
      <c r="J25" s="3034"/>
    </row>
    <row r="26" spans="2:10" ht="0.6" hidden="1" customHeight="1" x14ac:dyDescent="0.2">
      <c r="B26" s="2924"/>
      <c r="C26" s="505" t="str">
        <f>'POA-1'!I39</f>
        <v>Aislamiento</v>
      </c>
      <c r="D26" s="3033"/>
      <c r="E26" s="3033"/>
      <c r="F26" s="3033"/>
      <c r="G26" s="3033"/>
      <c r="H26" s="3033"/>
      <c r="I26" s="3033"/>
      <c r="J26" s="3034"/>
    </row>
    <row r="27" spans="2:10" ht="50.25" hidden="1" customHeight="1" x14ac:dyDescent="0.2">
      <c r="B27" s="3047"/>
      <c r="C27" s="505" t="str">
        <f>'POA-1'!I40</f>
        <v>Divulgación, Capacitación y Seguimiento</v>
      </c>
      <c r="D27" s="3033">
        <f>+D23</f>
        <v>0</v>
      </c>
      <c r="E27" s="3033"/>
      <c r="F27" s="3033"/>
      <c r="G27" s="3033"/>
      <c r="H27" s="3033"/>
      <c r="I27" s="3033"/>
      <c r="J27" s="3034"/>
    </row>
    <row r="28" spans="2:10" ht="50.25" hidden="1" customHeight="1" x14ac:dyDescent="0.2">
      <c r="B28" s="2950" t="str">
        <f>PROYECTO!C53</f>
        <v>Reforestación Protectora - Productora con Guadua</v>
      </c>
      <c r="C28" s="505" t="str">
        <f>'POA-1'!I41</f>
        <v>Aprestamiento del proyecto (Gestión)</v>
      </c>
      <c r="D28" s="3033">
        <f>+D20</f>
        <v>0</v>
      </c>
      <c r="E28" s="3033"/>
      <c r="F28" s="3033"/>
      <c r="G28" s="3033"/>
      <c r="H28" s="3033"/>
      <c r="I28" s="3033"/>
      <c r="J28" s="3034"/>
    </row>
    <row r="29" spans="2:10" ht="50.25" hidden="1" customHeight="1" x14ac:dyDescent="0.2">
      <c r="B29" s="2924"/>
      <c r="C29" s="505" t="str">
        <f>'POA-1'!I42</f>
        <v>Mantenimiento</v>
      </c>
      <c r="D29" s="3033"/>
      <c r="E29" s="3033"/>
      <c r="F29" s="3033"/>
      <c r="G29" s="3033"/>
      <c r="H29" s="3033"/>
      <c r="I29" s="3033"/>
      <c r="J29" s="3034"/>
    </row>
    <row r="30" spans="2:10" ht="0.6" hidden="1" customHeight="1" x14ac:dyDescent="0.2">
      <c r="B30" s="2924"/>
      <c r="C30" s="505" t="str">
        <f>'POA-1'!I43</f>
        <v>Aislamiento</v>
      </c>
      <c r="D30" s="3033"/>
      <c r="E30" s="3033"/>
      <c r="F30" s="3033"/>
      <c r="G30" s="3033"/>
      <c r="H30" s="3033"/>
      <c r="I30" s="3033"/>
      <c r="J30" s="3034"/>
    </row>
    <row r="31" spans="2:10" ht="50.25" hidden="1" customHeight="1" x14ac:dyDescent="0.2">
      <c r="B31" s="3047"/>
      <c r="C31" s="505" t="str">
        <f>'POA-1'!I44</f>
        <v>Divulgación, Capacitación y Seguimiento</v>
      </c>
      <c r="D31" s="3033">
        <f>+D23</f>
        <v>0</v>
      </c>
      <c r="E31" s="3033"/>
      <c r="F31" s="3033"/>
      <c r="G31" s="3033"/>
      <c r="H31" s="3033"/>
      <c r="I31" s="3033"/>
      <c r="J31" s="3034"/>
    </row>
    <row r="32" spans="2:10" ht="50.25" hidden="1" customHeight="1" x14ac:dyDescent="0.2">
      <c r="B32" s="2950" t="str">
        <f>PROYECTO!C54</f>
        <v>Establecimiento de cobertura arbórea mediante Sistemas Agroforestales / Silvopastoriles (SAF/SSP)</v>
      </c>
      <c r="C32" s="505" t="str">
        <f>'POA-1'!I45</f>
        <v>Aprestamiento del proyecto (Gestión)</v>
      </c>
      <c r="D32" s="3033">
        <f>+D20</f>
        <v>0</v>
      </c>
      <c r="E32" s="3033"/>
      <c r="F32" s="3033"/>
      <c r="G32" s="3033"/>
      <c r="H32" s="3033"/>
      <c r="I32" s="3033"/>
      <c r="J32" s="3034"/>
    </row>
    <row r="33" spans="2:10" ht="50.25" hidden="1" customHeight="1" x14ac:dyDescent="0.2">
      <c r="B33" s="2924"/>
      <c r="C33" s="505" t="str">
        <f>'POA-1'!I46</f>
        <v>Mantenimiento</v>
      </c>
      <c r="D33" s="3033"/>
      <c r="E33" s="3033"/>
      <c r="F33" s="3033"/>
      <c r="G33" s="3033"/>
      <c r="H33" s="3033"/>
      <c r="I33" s="3033"/>
      <c r="J33" s="3034"/>
    </row>
    <row r="34" spans="2:10" ht="0.6" hidden="1" customHeight="1" x14ac:dyDescent="0.2">
      <c r="B34" s="2924"/>
      <c r="C34" s="505" t="str">
        <f>'POA-1'!I47</f>
        <v>Aislamiento</v>
      </c>
      <c r="D34" s="3033"/>
      <c r="E34" s="3033"/>
      <c r="F34" s="3033"/>
      <c r="G34" s="3033"/>
      <c r="H34" s="3033"/>
      <c r="I34" s="3033"/>
      <c r="J34" s="3034"/>
    </row>
    <row r="35" spans="2:10" ht="50.25" hidden="1" customHeight="1" x14ac:dyDescent="0.2">
      <c r="B35" s="3047"/>
      <c r="C35" s="505" t="str">
        <f>'POA-1'!I48</f>
        <v>Divulgación, Capacitación y Seguimiento</v>
      </c>
      <c r="D35" s="3033">
        <f>+D23</f>
        <v>0</v>
      </c>
      <c r="E35" s="3033"/>
      <c r="F35" s="3033"/>
      <c r="G35" s="3033"/>
      <c r="H35" s="3033"/>
      <c r="I35" s="3033"/>
      <c r="J35" s="3034"/>
    </row>
    <row r="36" spans="2:10" ht="50.25" hidden="1" customHeight="1" x14ac:dyDescent="0.2">
      <c r="B36" s="2950" t="str">
        <f>PROYECTO!C55</f>
        <v>Cercas o Barreras Vivas (CV - BV)</v>
      </c>
      <c r="C36" s="505" t="str">
        <f>'POA-1'!I49</f>
        <v>Aprestamiento del proyecto (Gestión)</v>
      </c>
      <c r="D36" s="3033">
        <f>+D20</f>
        <v>0</v>
      </c>
      <c r="E36" s="3033"/>
      <c r="F36" s="3033"/>
      <c r="G36" s="3033"/>
      <c r="H36" s="3033"/>
      <c r="I36" s="3033"/>
      <c r="J36" s="3034"/>
    </row>
    <row r="37" spans="2:10" ht="50.25" hidden="1" customHeight="1" x14ac:dyDescent="0.2">
      <c r="B37" s="2924"/>
      <c r="C37" s="505" t="str">
        <f>'POA-1'!I50</f>
        <v>Mantenimiento</v>
      </c>
      <c r="D37" s="3033"/>
      <c r="E37" s="3033"/>
      <c r="F37" s="3033"/>
      <c r="G37" s="3033"/>
      <c r="H37" s="3033"/>
      <c r="I37" s="3033"/>
      <c r="J37" s="3034"/>
    </row>
    <row r="38" spans="2:10" ht="50.25" hidden="1" customHeight="1" x14ac:dyDescent="0.2">
      <c r="B38" s="2924"/>
      <c r="C38" s="505" t="str">
        <f>'POA-1'!I51</f>
        <v>Divulgación, Capacitación y Seguimiento</v>
      </c>
      <c r="D38" s="3033">
        <f>+D23</f>
        <v>0</v>
      </c>
      <c r="E38" s="3033"/>
      <c r="F38" s="3033"/>
      <c r="G38" s="3033"/>
      <c r="H38" s="3033"/>
      <c r="I38" s="3033"/>
      <c r="J38" s="3034"/>
    </row>
    <row r="39" spans="2:10" ht="50.25" hidden="1" customHeight="1" x14ac:dyDescent="0.2">
      <c r="B39" s="2950" t="str">
        <f>PROYECTO!C56</f>
        <v>Enriquecimientos vegetales</v>
      </c>
      <c r="C39" s="505" t="str">
        <f>'POA-1'!I52</f>
        <v>Aprestamiento del proyecto (Gestión)</v>
      </c>
      <c r="D39" s="3033">
        <f>+D20</f>
        <v>0</v>
      </c>
      <c r="E39" s="3033"/>
      <c r="F39" s="3033"/>
      <c r="G39" s="3033"/>
      <c r="H39" s="3033"/>
      <c r="I39" s="3033"/>
      <c r="J39" s="3034"/>
    </row>
    <row r="40" spans="2:10" ht="50.25" hidden="1" customHeight="1" x14ac:dyDescent="0.2">
      <c r="B40" s="2924"/>
      <c r="C40" s="505" t="str">
        <f>'POA-1'!I53</f>
        <v>Mantenimiento</v>
      </c>
      <c r="D40" s="3033"/>
      <c r="E40" s="3033"/>
      <c r="F40" s="3033"/>
      <c r="G40" s="3033"/>
      <c r="H40" s="3033"/>
      <c r="I40" s="3033"/>
      <c r="J40" s="3034"/>
    </row>
    <row r="41" spans="2:10" ht="0.6" hidden="1" customHeight="1" x14ac:dyDescent="0.2">
      <c r="B41" s="2924"/>
      <c r="C41" s="505" t="str">
        <f>'POA-1'!I54</f>
        <v>Aislamiento</v>
      </c>
      <c r="D41" s="3033"/>
      <c r="E41" s="3033"/>
      <c r="F41" s="3033"/>
      <c r="G41" s="3033"/>
      <c r="H41" s="3033"/>
      <c r="I41" s="3033"/>
      <c r="J41" s="3034"/>
    </row>
    <row r="42" spans="2:10" ht="54.75" hidden="1" customHeight="1" x14ac:dyDescent="0.2">
      <c r="B42" s="3047"/>
      <c r="C42" s="505" t="str">
        <f>'POA-1'!I55</f>
        <v>Divulgación, Capacitación y Seguimiento</v>
      </c>
      <c r="D42" s="3033">
        <f>+D23</f>
        <v>0</v>
      </c>
      <c r="E42" s="3033"/>
      <c r="F42" s="3033"/>
      <c r="G42" s="3033"/>
      <c r="H42" s="3033"/>
      <c r="I42" s="3033"/>
      <c r="J42" s="3034"/>
    </row>
    <row r="43" spans="2:10" ht="50.25" hidden="1" customHeight="1" x14ac:dyDescent="0.2">
      <c r="B43" s="2950" t="str">
        <f>PROYECTO!C57</f>
        <v>Conservación de Bosque Natural - Aislamiento</v>
      </c>
      <c r="C43" s="505" t="str">
        <f>'POA-1'!I56</f>
        <v>Aprestamiento del proyecto (Gestión)</v>
      </c>
      <c r="D43" s="1756"/>
      <c r="E43" s="1756"/>
      <c r="F43" s="1756"/>
      <c r="G43" s="1756"/>
      <c r="H43" s="1756"/>
      <c r="I43" s="1756"/>
      <c r="J43" s="1757"/>
    </row>
    <row r="44" spans="2:10" ht="50.25" hidden="1" customHeight="1" x14ac:dyDescent="0.2">
      <c r="B44" s="2924"/>
      <c r="C44" s="505" t="str">
        <f>'POA-1'!I57</f>
        <v>Establecimiento</v>
      </c>
      <c r="D44" s="1756"/>
      <c r="E44" s="1756"/>
      <c r="F44" s="1756"/>
      <c r="G44" s="1756"/>
      <c r="H44" s="1756"/>
      <c r="I44" s="1756"/>
      <c r="J44" s="1757"/>
    </row>
    <row r="45" spans="2:10" ht="50.25" hidden="1" customHeight="1" thickBot="1" x14ac:dyDescent="0.25">
      <c r="B45" s="2925"/>
      <c r="C45" s="506" t="str">
        <f>'POA-1'!I58</f>
        <v>Divulgación, Capacitación y Seguimiento</v>
      </c>
      <c r="D45" s="2853"/>
      <c r="E45" s="2853"/>
      <c r="F45" s="2853"/>
      <c r="G45" s="2853"/>
      <c r="H45" s="2853"/>
      <c r="I45" s="2853"/>
      <c r="J45" s="3048"/>
    </row>
    <row r="46" spans="2:10" s="402" customFormat="1" x14ac:dyDescent="0.2"/>
    <row r="47" spans="2:10" s="402" customFormat="1" x14ac:dyDescent="0.2"/>
    <row r="48" spans="2:10" s="402" customFormat="1" x14ac:dyDescent="0.2"/>
    <row r="49" s="402" customFormat="1" x14ac:dyDescent="0.2"/>
    <row r="50" s="402" customFormat="1" x14ac:dyDescent="0.2"/>
    <row r="51" s="402" customFormat="1" x14ac:dyDescent="0.2"/>
    <row r="52" s="402" customFormat="1" x14ac:dyDescent="0.2"/>
    <row r="53" s="402" customFormat="1" x14ac:dyDescent="0.2"/>
    <row r="54" s="402" customFormat="1" x14ac:dyDescent="0.2"/>
    <row r="55" s="402" customFormat="1" x14ac:dyDescent="0.2"/>
    <row r="56" s="402" customFormat="1" x14ac:dyDescent="0.2"/>
    <row r="57" s="402" customFormat="1" x14ac:dyDescent="0.2"/>
    <row r="58" s="402" customFormat="1" x14ac:dyDescent="0.2"/>
    <row r="59" s="402" customFormat="1" x14ac:dyDescent="0.2"/>
    <row r="60" s="402" customFormat="1" x14ac:dyDescent="0.2"/>
    <row r="61" s="402" customFormat="1" x14ac:dyDescent="0.2"/>
    <row r="62" s="402" customFormat="1" x14ac:dyDescent="0.2"/>
    <row r="63" s="402" customFormat="1" x14ac:dyDescent="0.2"/>
    <row r="64"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sheetData>
  <sheetProtection algorithmName="SHA-512" hashValue="fIqxd2wNrgc0pyXzgVLfKraA83kKWmbLcGT6m0LEiFsW+OFgyqIjpwmWYELKFAD4DG0FZM78KbUlmP0cJ8bxHQ==" saltValue="r306m8PHaXxJlQCcXwv3pA==" spinCount="100000" sheet="1" objects="1" scenarios="1"/>
  <mergeCells count="46">
    <mergeCell ref="C12:J12"/>
    <mergeCell ref="C10:J10"/>
    <mergeCell ref="B2:B7"/>
    <mergeCell ref="C2:H6"/>
    <mergeCell ref="I2:J7"/>
    <mergeCell ref="C8:H8"/>
    <mergeCell ref="I8:J8"/>
    <mergeCell ref="C7:H7"/>
    <mergeCell ref="B20:B23"/>
    <mergeCell ref="D20:J20"/>
    <mergeCell ref="D21:J21"/>
    <mergeCell ref="D22:J22"/>
    <mergeCell ref="D23:J23"/>
    <mergeCell ref="C13:J13"/>
    <mergeCell ref="B16:J16"/>
    <mergeCell ref="B17:B19"/>
    <mergeCell ref="C17:C19"/>
    <mergeCell ref="D17:J19"/>
    <mergeCell ref="D41:J41"/>
    <mergeCell ref="D42:J42"/>
    <mergeCell ref="B24:B27"/>
    <mergeCell ref="D24:J24"/>
    <mergeCell ref="D25:J25"/>
    <mergeCell ref="D26:J26"/>
    <mergeCell ref="D27:J27"/>
    <mergeCell ref="B28:B31"/>
    <mergeCell ref="D28:J28"/>
    <mergeCell ref="D29:J29"/>
    <mergeCell ref="D30:J30"/>
    <mergeCell ref="D31:J31"/>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tabColor rgb="FF0070C0"/>
    <pageSetUpPr fitToPage="1"/>
  </sheetPr>
  <dimension ref="A1:AJ112"/>
  <sheetViews>
    <sheetView showGridLines="0" zoomScale="90" zoomScaleNormal="90" workbookViewId="0">
      <selection activeCell="R5" sqref="R5:S5"/>
    </sheetView>
  </sheetViews>
  <sheetFormatPr baseColWidth="10" defaultRowHeight="12.75" x14ac:dyDescent="0.2"/>
  <cols>
    <col min="1" max="1" width="2.140625" style="402" customWidth="1"/>
    <col min="2" max="2" width="34.140625" customWidth="1"/>
    <col min="3" max="3" width="27.7109375" customWidth="1"/>
    <col min="4" max="4" width="14.28515625" customWidth="1"/>
    <col min="5" max="5" width="19.140625" customWidth="1"/>
    <col min="6" max="17" width="12.7109375" customWidth="1"/>
    <col min="20" max="36" width="11.42578125" style="402"/>
  </cols>
  <sheetData>
    <row r="1" spans="1:36" s="402" customFormat="1" ht="13.5" thickBot="1" x14ac:dyDescent="0.25"/>
    <row r="2" spans="1:36" ht="15.75" customHeight="1" x14ac:dyDescent="0.2">
      <c r="B2" s="1761" t="s">
        <v>1532</v>
      </c>
      <c r="C2" s="2824" t="s">
        <v>1541</v>
      </c>
      <c r="D2" s="2825"/>
      <c r="E2" s="2825"/>
      <c r="F2" s="2825"/>
      <c r="G2" s="2825"/>
      <c r="H2" s="2825"/>
      <c r="I2" s="2825"/>
      <c r="J2" s="2825"/>
      <c r="K2" s="2825"/>
      <c r="L2" s="2825"/>
      <c r="M2" s="2825"/>
      <c r="N2" s="2825"/>
      <c r="O2" s="2825"/>
      <c r="P2" s="2825"/>
      <c r="Q2" s="2826"/>
      <c r="R2" s="2526"/>
      <c r="S2" s="2527"/>
    </row>
    <row r="3" spans="1:36" ht="9.75" customHeight="1" x14ac:dyDescent="0.2">
      <c r="B3" s="1762"/>
      <c r="C3" s="2827"/>
      <c r="D3" s="2828"/>
      <c r="E3" s="2828"/>
      <c r="F3" s="2828"/>
      <c r="G3" s="2828"/>
      <c r="H3" s="2828"/>
      <c r="I3" s="2828"/>
      <c r="J3" s="2828"/>
      <c r="K3" s="2828"/>
      <c r="L3" s="2828"/>
      <c r="M3" s="2828"/>
      <c r="N3" s="2828"/>
      <c r="O3" s="2828"/>
      <c r="P3" s="2828"/>
      <c r="Q3" s="2829"/>
      <c r="R3" s="2528"/>
      <c r="S3" s="2529"/>
    </row>
    <row r="4" spans="1:36" ht="17.25" customHeight="1" x14ac:dyDescent="0.2">
      <c r="B4" s="1762"/>
      <c r="C4" s="1764" t="s">
        <v>1530</v>
      </c>
      <c r="D4" s="1764"/>
      <c r="E4" s="1764"/>
      <c r="F4" s="1764"/>
      <c r="G4" s="1764"/>
      <c r="H4" s="1764"/>
      <c r="I4" s="1764"/>
      <c r="J4" s="1764"/>
      <c r="K4" s="1764"/>
      <c r="L4" s="1764"/>
      <c r="M4" s="1764"/>
      <c r="N4" s="1764"/>
      <c r="O4" s="1764"/>
      <c r="P4" s="1764"/>
      <c r="Q4" s="1764"/>
      <c r="R4" s="2528"/>
      <c r="S4" s="2529"/>
    </row>
    <row r="5" spans="1:36" ht="17.25" customHeight="1" x14ac:dyDescent="0.25">
      <c r="B5" s="1624" t="s">
        <v>1529</v>
      </c>
      <c r="C5" s="2896" t="s">
        <v>1545</v>
      </c>
      <c r="D5" s="2380"/>
      <c r="E5" s="2380"/>
      <c r="F5" s="2380"/>
      <c r="G5" s="2380"/>
      <c r="H5" s="2380"/>
      <c r="I5" s="2380"/>
      <c r="J5" s="2380"/>
      <c r="K5" s="2380"/>
      <c r="L5" s="2380"/>
      <c r="M5" s="2380"/>
      <c r="N5" s="2380"/>
      <c r="O5" s="2380"/>
      <c r="P5" s="2380"/>
      <c r="Q5" s="2918"/>
      <c r="R5" s="2896" t="s">
        <v>1548</v>
      </c>
      <c r="S5" s="2381"/>
    </row>
    <row r="6" spans="1:36" ht="12.75" customHeight="1" x14ac:dyDescent="0.2">
      <c r="B6" s="403"/>
      <c r="C6" s="107"/>
      <c r="D6" s="107"/>
      <c r="E6" s="107"/>
      <c r="F6" s="107"/>
      <c r="G6" s="107"/>
      <c r="H6" s="107"/>
      <c r="I6" s="107"/>
      <c r="J6" s="107"/>
      <c r="K6" s="107"/>
      <c r="L6" s="107"/>
      <c r="M6" s="107"/>
      <c r="N6" s="107"/>
      <c r="O6" s="107"/>
      <c r="P6" s="107"/>
      <c r="Q6" s="107"/>
      <c r="S6" s="416"/>
    </row>
    <row r="7" spans="1:36" ht="16.5" x14ac:dyDescent="0.2">
      <c r="B7" s="877" t="s">
        <v>294</v>
      </c>
      <c r="C7" s="2873">
        <f>+PROYECTO!C7</f>
        <v>0</v>
      </c>
      <c r="D7" s="2873"/>
      <c r="E7" s="2873"/>
      <c r="F7" s="2873"/>
      <c r="G7" s="2873"/>
      <c r="H7" s="2873"/>
      <c r="I7" s="2873"/>
      <c r="J7" s="2873"/>
      <c r="K7" s="2873"/>
      <c r="L7" s="2873"/>
      <c r="M7" s="2873"/>
      <c r="N7" s="2873"/>
      <c r="O7" s="2873"/>
      <c r="P7" s="2873"/>
      <c r="Q7" s="2873"/>
      <c r="R7" s="2873"/>
      <c r="S7" s="2874"/>
    </row>
    <row r="8" spans="1:36" ht="9.75" customHeight="1" x14ac:dyDescent="0.2">
      <c r="B8" s="403"/>
      <c r="S8" s="409"/>
    </row>
    <row r="9" spans="1:36" ht="16.5" x14ac:dyDescent="0.3">
      <c r="B9" s="877" t="s">
        <v>1188</v>
      </c>
      <c r="C9" s="2875">
        <f>+PROYECTO!B17</f>
        <v>0</v>
      </c>
      <c r="D9" s="2875"/>
      <c r="E9" s="2875"/>
      <c r="F9" s="2875"/>
      <c r="G9" s="2875"/>
      <c r="H9" s="2875"/>
      <c r="I9" s="2875"/>
      <c r="J9" s="2875"/>
      <c r="K9" s="2875"/>
      <c r="L9" s="2875"/>
      <c r="M9" s="2875"/>
      <c r="N9" s="2875"/>
      <c r="O9" s="2875"/>
      <c r="P9" s="2875"/>
      <c r="Q9" s="2875"/>
      <c r="R9" s="2875"/>
      <c r="S9" s="2876"/>
    </row>
    <row r="10" spans="1:36" ht="9.75" customHeight="1" x14ac:dyDescent="0.2">
      <c r="B10" s="403"/>
      <c r="S10" s="409"/>
    </row>
    <row r="11" spans="1:36" ht="16.5" x14ac:dyDescent="0.3">
      <c r="B11" s="877" t="s">
        <v>1207</v>
      </c>
      <c r="C11" s="2899">
        <f>+SEGUIMIENTO!C12</f>
        <v>0</v>
      </c>
      <c r="D11" s="2900"/>
      <c r="E11" s="2900"/>
      <c r="F11" s="679"/>
      <c r="G11" s="2901" t="s">
        <v>415</v>
      </c>
      <c r="H11" s="2901"/>
      <c r="I11" s="2898">
        <f>SEGUIMIENTO!P12</f>
        <v>41090</v>
      </c>
      <c r="J11" s="2898"/>
      <c r="K11" s="2898"/>
      <c r="L11" s="773"/>
      <c r="M11" s="679"/>
      <c r="N11" s="878" t="s">
        <v>1208</v>
      </c>
      <c r="O11" s="773"/>
      <c r="P11" s="2393" t="str">
        <f>SEGUIMIENTO!U12</f>
        <v>De avance</v>
      </c>
      <c r="Q11" s="2393"/>
      <c r="R11" s="2393"/>
      <c r="S11" s="2394"/>
    </row>
    <row r="12" spans="1:36" s="773" customFormat="1" ht="9.75" customHeight="1" x14ac:dyDescent="0.3">
      <c r="A12" s="402"/>
      <c r="B12" s="879"/>
      <c r="S12" s="880"/>
      <c r="T12" s="402"/>
      <c r="U12" s="402"/>
      <c r="V12" s="402"/>
      <c r="W12" s="402"/>
      <c r="X12" s="402"/>
      <c r="Y12" s="402"/>
      <c r="Z12" s="402"/>
      <c r="AA12" s="402"/>
      <c r="AB12" s="402"/>
      <c r="AC12" s="402"/>
      <c r="AD12" s="402"/>
      <c r="AE12" s="402"/>
      <c r="AF12" s="402"/>
      <c r="AG12" s="402"/>
      <c r="AH12" s="402"/>
      <c r="AI12" s="402"/>
      <c r="AJ12" s="402"/>
    </row>
    <row r="13" spans="1:36" ht="31.5" customHeight="1" x14ac:dyDescent="0.3">
      <c r="B13" s="1015" t="s">
        <v>1209</v>
      </c>
      <c r="C13" s="2902" t="e">
        <f>FINANC!E47</f>
        <v>#REF!</v>
      </c>
      <c r="D13" s="2902"/>
      <c r="E13" s="773"/>
      <c r="F13" s="2606" t="s">
        <v>1210</v>
      </c>
      <c r="G13" s="2606"/>
      <c r="H13" s="2606"/>
      <c r="I13" s="2902" t="e">
        <f>FINANC!F47</f>
        <v>#REF!</v>
      </c>
      <c r="J13" s="2902"/>
      <c r="K13" s="2902"/>
      <c r="M13" s="2903" t="s">
        <v>1211</v>
      </c>
      <c r="N13" s="2903"/>
      <c r="O13" s="2903"/>
      <c r="P13" s="1439" t="e">
        <f>+I13/C13</f>
        <v>#REF!</v>
      </c>
      <c r="Q13" s="679"/>
      <c r="R13" s="679"/>
      <c r="S13" s="881"/>
    </row>
    <row r="14" spans="1:36" ht="9.75" customHeight="1" x14ac:dyDescent="0.2">
      <c r="B14" s="403"/>
      <c r="C14" s="107"/>
      <c r="D14" s="107"/>
      <c r="E14" s="107"/>
      <c r="F14" s="107"/>
      <c r="G14" s="107"/>
      <c r="H14" s="107"/>
      <c r="I14" s="107"/>
      <c r="J14" s="107"/>
      <c r="K14" s="107"/>
      <c r="L14" s="107"/>
      <c r="M14" s="107"/>
      <c r="N14" s="107"/>
      <c r="O14" s="107"/>
      <c r="P14" s="107"/>
      <c r="Q14" s="107"/>
      <c r="R14" s="331"/>
      <c r="S14" s="416"/>
    </row>
    <row r="15" spans="1:36" ht="22.5" customHeight="1" x14ac:dyDescent="0.2">
      <c r="B15" s="1015" t="s">
        <v>1319</v>
      </c>
      <c r="C15" s="1387">
        <f>OBJETIVOS!M12</f>
        <v>0</v>
      </c>
      <c r="D15" s="1388">
        <f>+OBJETIVOS!Q12</f>
        <v>0</v>
      </c>
      <c r="E15" s="107"/>
      <c r="F15" s="107"/>
      <c r="G15" s="2606" t="s">
        <v>1320</v>
      </c>
      <c r="H15" s="2606"/>
      <c r="I15" s="3078">
        <f>OBJETIVOS!M16</f>
        <v>0</v>
      </c>
      <c r="J15" s="3078"/>
      <c r="K15" s="1388">
        <f>+OBJETIVOS!Q16</f>
        <v>0</v>
      </c>
      <c r="L15" s="107"/>
      <c r="M15" s="107"/>
      <c r="N15" s="107"/>
      <c r="O15" s="107"/>
      <c r="P15" s="107"/>
      <c r="Q15" s="107"/>
      <c r="R15" s="331"/>
      <c r="S15" s="416"/>
    </row>
    <row r="16" spans="1:36" s="773" customFormat="1" ht="9.75" customHeight="1" x14ac:dyDescent="0.3">
      <c r="A16" s="402"/>
      <c r="B16" s="879"/>
      <c r="E16" s="1014"/>
      <c r="S16" s="880"/>
      <c r="T16" s="402"/>
      <c r="U16" s="402"/>
      <c r="V16" s="402"/>
      <c r="W16" s="402"/>
      <c r="X16" s="402"/>
      <c r="Y16" s="402"/>
      <c r="Z16" s="402"/>
      <c r="AA16" s="402"/>
      <c r="AB16" s="402"/>
      <c r="AC16" s="402"/>
      <c r="AD16" s="402"/>
      <c r="AE16" s="402"/>
      <c r="AF16" s="402"/>
      <c r="AG16" s="402"/>
      <c r="AH16" s="402"/>
      <c r="AI16" s="402"/>
      <c r="AJ16" s="402"/>
    </row>
    <row r="17" spans="1:36" s="1" customFormat="1" ht="18" customHeight="1" x14ac:dyDescent="0.2">
      <c r="A17" s="335"/>
      <c r="B17" s="1074"/>
      <c r="C17" s="1390" t="s">
        <v>218</v>
      </c>
      <c r="D17" s="2890" t="s">
        <v>310</v>
      </c>
      <c r="E17" s="2891"/>
      <c r="F17" s="2890" t="s">
        <v>1252</v>
      </c>
      <c r="G17" s="2892"/>
      <c r="H17" s="2891"/>
      <c r="I17" s="2890" t="s">
        <v>1253</v>
      </c>
      <c r="J17" s="2892"/>
      <c r="K17" s="2891"/>
      <c r="L17" s="2890" t="s">
        <v>1254</v>
      </c>
      <c r="M17" s="2892"/>
      <c r="N17" s="2891"/>
      <c r="O17" s="1103"/>
      <c r="P17" s="1103"/>
      <c r="Q17" s="1103"/>
      <c r="R17" s="1103"/>
      <c r="S17" s="1104"/>
      <c r="T17" s="335"/>
      <c r="U17" s="335"/>
      <c r="V17" s="335"/>
      <c r="W17" s="335"/>
      <c r="X17" s="335"/>
      <c r="Y17" s="335"/>
      <c r="Z17" s="335"/>
      <c r="AA17" s="335"/>
      <c r="AB17" s="335"/>
      <c r="AC17" s="335"/>
      <c r="AD17" s="335"/>
      <c r="AE17" s="335"/>
      <c r="AF17" s="335"/>
      <c r="AG17" s="335"/>
      <c r="AH17" s="335"/>
      <c r="AI17" s="335"/>
      <c r="AJ17" s="335"/>
    </row>
    <row r="18" spans="1:36" ht="17.25" customHeight="1" x14ac:dyDescent="0.3">
      <c r="B18" s="616"/>
      <c r="C18" s="1391" t="str">
        <f>'POA-1'!C20</f>
        <v>Sucre</v>
      </c>
      <c r="D18" s="2821" t="str">
        <f>'POA-1'!E20</f>
        <v>San Benito Abad, San Marcos, Sucre, Caimito, La Union.</v>
      </c>
      <c r="E18" s="2822"/>
      <c r="F18" s="2821" t="str">
        <f>'POA-1'!I20</f>
        <v>Río San Jorge</v>
      </c>
      <c r="G18" s="2823"/>
      <c r="H18" s="2822"/>
      <c r="I18" s="2821">
        <f>'POA-1'!K20</f>
        <v>0</v>
      </c>
      <c r="J18" s="2823"/>
      <c r="K18" s="2822"/>
      <c r="L18" s="2821">
        <f>'POA-1'!M20</f>
        <v>0</v>
      </c>
      <c r="M18" s="2823"/>
      <c r="N18" s="2822"/>
      <c r="O18" s="617"/>
      <c r="P18" s="617"/>
      <c r="Q18" s="617"/>
      <c r="R18" s="617"/>
      <c r="S18" s="618"/>
    </row>
    <row r="19" spans="1:36" ht="17.25" customHeight="1" x14ac:dyDescent="0.3">
      <c r="B19" s="616"/>
      <c r="C19" s="1392">
        <f>'POA-1'!C21</f>
        <v>0</v>
      </c>
      <c r="D19" s="2821">
        <f>'POA-1'!E21</f>
        <v>0</v>
      </c>
      <c r="E19" s="2822"/>
      <c r="F19" s="2821" t="str">
        <f>'POA-1'!I21</f>
        <v>Río San Jorge</v>
      </c>
      <c r="G19" s="2823"/>
      <c r="H19" s="2822"/>
      <c r="I19" s="2821">
        <f>'POA-1'!K21</f>
        <v>0</v>
      </c>
      <c r="J19" s="2823"/>
      <c r="K19" s="2822"/>
      <c r="L19" s="2821">
        <f>'POA-1'!M21</f>
        <v>0</v>
      </c>
      <c r="M19" s="2823"/>
      <c r="N19" s="2822"/>
      <c r="O19" s="617"/>
      <c r="P19" s="617"/>
      <c r="Q19" s="617"/>
      <c r="R19" s="617"/>
      <c r="S19" s="618"/>
    </row>
    <row r="20" spans="1:36" ht="17.25" customHeight="1" x14ac:dyDescent="0.3">
      <c r="B20" s="616"/>
      <c r="C20" s="1392">
        <f>'POA-1'!C22</f>
        <v>0</v>
      </c>
      <c r="D20" s="2821">
        <f>'POA-1'!E22</f>
        <v>0</v>
      </c>
      <c r="E20" s="2822"/>
      <c r="F20" s="2821">
        <f>'POA-1'!I22</f>
        <v>0</v>
      </c>
      <c r="G20" s="2823"/>
      <c r="H20" s="2822"/>
      <c r="I20" s="2821">
        <f>'POA-1'!K22</f>
        <v>0</v>
      </c>
      <c r="J20" s="2823"/>
      <c r="K20" s="2822"/>
      <c r="L20" s="2821">
        <f>'POA-1'!M22</f>
        <v>0</v>
      </c>
      <c r="M20" s="2823"/>
      <c r="N20" s="2822"/>
      <c r="O20" s="617"/>
      <c r="P20" s="617"/>
      <c r="Q20" s="617"/>
      <c r="R20" s="617"/>
      <c r="S20" s="618"/>
    </row>
    <row r="21" spans="1:36" ht="17.25" customHeight="1" x14ac:dyDescent="0.3">
      <c r="B21" s="616"/>
      <c r="C21" s="1392">
        <f>'POA-1'!C23</f>
        <v>0</v>
      </c>
      <c r="D21" s="2821">
        <f>'POA-1'!E23</f>
        <v>0</v>
      </c>
      <c r="E21" s="2822"/>
      <c r="F21" s="2821">
        <f>'POA-1'!I23</f>
        <v>0</v>
      </c>
      <c r="G21" s="2823"/>
      <c r="H21" s="2822"/>
      <c r="I21" s="2821">
        <f>'POA-1'!K23</f>
        <v>0</v>
      </c>
      <c r="J21" s="2823"/>
      <c r="K21" s="2822"/>
      <c r="L21" s="2821">
        <f>'POA-1'!M23</f>
        <v>0</v>
      </c>
      <c r="M21" s="2823"/>
      <c r="N21" s="2822"/>
      <c r="O21" s="617"/>
      <c r="P21" s="617"/>
      <c r="Q21" s="617"/>
      <c r="R21" s="617"/>
      <c r="S21" s="618"/>
    </row>
    <row r="22" spans="1:36" ht="17.25" customHeight="1" x14ac:dyDescent="0.3">
      <c r="B22" s="616"/>
      <c r="C22" s="1392">
        <f>'POA-1'!C24</f>
        <v>0</v>
      </c>
      <c r="D22" s="2821">
        <f>'POA-1'!E24</f>
        <v>0</v>
      </c>
      <c r="E22" s="2822"/>
      <c r="F22" s="2821">
        <f>'POA-1'!I24</f>
        <v>0</v>
      </c>
      <c r="G22" s="2823"/>
      <c r="H22" s="2822"/>
      <c r="I22" s="2821">
        <f>'POA-1'!K24</f>
        <v>0</v>
      </c>
      <c r="J22" s="2823"/>
      <c r="K22" s="2822"/>
      <c r="L22" s="2821">
        <f>'POA-1'!M24</f>
        <v>0</v>
      </c>
      <c r="M22" s="2823"/>
      <c r="N22" s="2822"/>
      <c r="O22" s="617"/>
      <c r="P22" s="617"/>
      <c r="Q22" s="617"/>
      <c r="R22" s="617"/>
      <c r="S22" s="618"/>
    </row>
    <row r="23" spans="1:36" ht="17.25" customHeight="1" x14ac:dyDescent="0.3">
      <c r="B23" s="616"/>
      <c r="C23" s="1392">
        <f>'POA-1'!C25</f>
        <v>0</v>
      </c>
      <c r="D23" s="2821">
        <f>'POA-1'!E25</f>
        <v>0</v>
      </c>
      <c r="E23" s="2822"/>
      <c r="F23" s="2821">
        <f>'POA-1'!I25</f>
        <v>0</v>
      </c>
      <c r="G23" s="2823"/>
      <c r="H23" s="2822"/>
      <c r="I23" s="2821">
        <f>'POA-1'!K25</f>
        <v>0</v>
      </c>
      <c r="J23" s="2823"/>
      <c r="K23" s="2822"/>
      <c r="L23" s="2821">
        <f>'POA-1'!M25</f>
        <v>0</v>
      </c>
      <c r="M23" s="2823"/>
      <c r="N23" s="2822"/>
      <c r="O23" s="617"/>
      <c r="P23" s="617"/>
      <c r="Q23" s="617"/>
      <c r="R23" s="617"/>
      <c r="S23" s="618"/>
    </row>
    <row r="24" spans="1:36" ht="17.25" customHeight="1" x14ac:dyDescent="0.3">
      <c r="B24" s="616"/>
      <c r="C24" s="1392">
        <f>'POA-1'!C26</f>
        <v>0</v>
      </c>
      <c r="D24" s="2821">
        <f>'POA-1'!E26</f>
        <v>0</v>
      </c>
      <c r="E24" s="2822"/>
      <c r="F24" s="2821">
        <f>'POA-1'!I26</f>
        <v>0</v>
      </c>
      <c r="G24" s="2823"/>
      <c r="H24" s="2822"/>
      <c r="I24" s="2821">
        <f>'POA-1'!K26</f>
        <v>0</v>
      </c>
      <c r="J24" s="2823"/>
      <c r="K24" s="2822"/>
      <c r="L24" s="2821">
        <f>'POA-1'!M26</f>
        <v>0</v>
      </c>
      <c r="M24" s="2823"/>
      <c r="N24" s="2822"/>
      <c r="O24" s="617"/>
      <c r="P24" s="617"/>
      <c r="Q24" s="617"/>
      <c r="R24" s="617"/>
      <c r="S24" s="618"/>
    </row>
    <row r="25" spans="1:36" ht="12.75" customHeight="1" x14ac:dyDescent="0.3">
      <c r="B25" s="616"/>
      <c r="C25" s="617"/>
      <c r="D25" s="617"/>
      <c r="E25" s="617"/>
      <c r="F25" s="617"/>
      <c r="G25" s="617"/>
      <c r="H25" s="617"/>
      <c r="I25" s="617"/>
      <c r="J25" s="617"/>
      <c r="K25" s="617"/>
      <c r="L25" s="617"/>
      <c r="M25" s="617"/>
      <c r="N25" s="617"/>
      <c r="O25" s="617"/>
      <c r="P25" s="617"/>
      <c r="Q25" s="617"/>
      <c r="R25" s="617"/>
      <c r="S25" s="618"/>
    </row>
    <row r="26" spans="1:36" ht="12.75" customHeight="1" x14ac:dyDescent="0.2">
      <c r="B26" s="2849" t="s">
        <v>1212</v>
      </c>
      <c r="C26" s="2847">
        <f>OBJETIVOS!B36</f>
        <v>0</v>
      </c>
      <c r="D26" s="2847"/>
      <c r="E26" s="2847"/>
      <c r="F26" s="2847"/>
      <c r="G26" s="2847"/>
      <c r="H26" s="2847"/>
      <c r="I26" s="2847"/>
      <c r="J26" s="2847"/>
      <c r="K26" s="2847"/>
      <c r="L26" s="2847"/>
      <c r="M26" s="2847"/>
      <c r="N26" s="2847"/>
      <c r="O26" s="2847"/>
      <c r="P26" s="2847"/>
      <c r="Q26" s="2847"/>
      <c r="R26" s="2847"/>
      <c r="S26" s="2848"/>
    </row>
    <row r="27" spans="1:36" ht="21" customHeight="1" x14ac:dyDescent="0.2">
      <c r="B27" s="2849"/>
      <c r="C27" s="2847"/>
      <c r="D27" s="2847"/>
      <c r="E27" s="2847"/>
      <c r="F27" s="2847"/>
      <c r="G27" s="2847"/>
      <c r="H27" s="2847"/>
      <c r="I27" s="2847"/>
      <c r="J27" s="2847"/>
      <c r="K27" s="2847"/>
      <c r="L27" s="2847"/>
      <c r="M27" s="2847"/>
      <c r="N27" s="2847"/>
      <c r="O27" s="2847"/>
      <c r="P27" s="2847"/>
      <c r="Q27" s="2847"/>
      <c r="R27" s="2847"/>
      <c r="S27" s="2848"/>
    </row>
    <row r="28" spans="1:36" ht="12.75" customHeight="1" x14ac:dyDescent="0.3">
      <c r="B28" s="616"/>
      <c r="C28" s="617"/>
      <c r="D28" s="617"/>
      <c r="E28" s="617"/>
      <c r="F28" s="617"/>
      <c r="G28" s="617"/>
      <c r="H28" s="617"/>
      <c r="I28" s="617"/>
      <c r="J28" s="617"/>
      <c r="K28" s="617"/>
      <c r="L28" s="617"/>
      <c r="M28" s="617"/>
      <c r="N28" s="617"/>
      <c r="O28" s="617"/>
      <c r="P28" s="617"/>
      <c r="Q28" s="617"/>
      <c r="R28" s="617"/>
      <c r="S28" s="618"/>
    </row>
    <row r="29" spans="1:36" ht="12.75" customHeight="1" x14ac:dyDescent="0.3">
      <c r="B29" s="616" t="s">
        <v>1213</v>
      </c>
      <c r="C29" s="617"/>
      <c r="J29" s="617"/>
      <c r="K29" s="617"/>
      <c r="L29" s="617"/>
      <c r="M29" s="617"/>
      <c r="N29" s="617"/>
      <c r="O29" s="617"/>
      <c r="P29" s="617"/>
      <c r="Q29" s="617"/>
      <c r="R29" s="617"/>
      <c r="S29" s="618"/>
    </row>
    <row r="30" spans="1:36" ht="12.75" customHeight="1" x14ac:dyDescent="0.3">
      <c r="B30" s="616"/>
      <c r="C30" s="617"/>
      <c r="D30" s="617"/>
      <c r="E30" s="617"/>
      <c r="F30" s="617"/>
      <c r="G30" s="617"/>
      <c r="H30" s="617"/>
      <c r="I30" s="617"/>
      <c r="J30" s="617"/>
      <c r="K30" s="617"/>
      <c r="L30" s="617"/>
      <c r="M30" s="617"/>
      <c r="N30" s="617"/>
      <c r="O30" s="617"/>
      <c r="P30" s="617"/>
      <c r="Q30" s="617"/>
      <c r="R30" s="617"/>
      <c r="S30" s="618"/>
    </row>
    <row r="31" spans="1:36" s="1" customFormat="1" ht="19.5" customHeight="1" x14ac:dyDescent="0.2">
      <c r="A31" s="335"/>
      <c r="B31" s="2841" t="str">
        <f>PROYECTO!C21</f>
        <v>Desarrollar labores de mantenimiento del año 2  a plantaciones con procesos de restauracion en las microcuencas de los caños Mojana, Rabon y arroyo Vijagual</v>
      </c>
      <c r="C31" s="2842"/>
      <c r="D31" s="2842"/>
      <c r="E31" s="2842"/>
      <c r="F31" s="2842"/>
      <c r="G31" s="2842"/>
      <c r="H31" s="2842"/>
      <c r="I31" s="2842"/>
      <c r="J31" s="2842"/>
      <c r="K31" s="2842"/>
      <c r="L31" s="2842"/>
      <c r="M31" s="2842"/>
      <c r="N31" s="2842"/>
      <c r="O31" s="2842"/>
      <c r="P31" s="2842"/>
      <c r="Q31" s="2842"/>
      <c r="R31" s="2842"/>
      <c r="S31" s="2843"/>
      <c r="T31" s="335"/>
      <c r="U31" s="335"/>
      <c r="V31" s="335"/>
      <c r="W31" s="335"/>
      <c r="X31" s="335"/>
      <c r="Y31" s="335"/>
      <c r="Z31" s="335"/>
      <c r="AA31" s="335"/>
      <c r="AB31" s="335"/>
      <c r="AC31" s="335"/>
      <c r="AD31" s="335"/>
      <c r="AE31" s="335"/>
      <c r="AF31" s="335"/>
      <c r="AG31" s="335"/>
      <c r="AH31" s="335"/>
      <c r="AI31" s="335"/>
      <c r="AJ31" s="335"/>
    </row>
    <row r="32" spans="1:36" ht="7.5" customHeight="1" x14ac:dyDescent="0.3">
      <c r="B32" s="619"/>
      <c r="C32" s="620"/>
      <c r="D32" s="620"/>
      <c r="E32" s="620"/>
      <c r="F32" s="620"/>
      <c r="G32" s="620"/>
      <c r="H32" s="620"/>
      <c r="I32" s="620"/>
      <c r="J32" s="620"/>
      <c r="K32" s="620"/>
      <c r="L32" s="620"/>
      <c r="M32" s="620"/>
      <c r="N32" s="620"/>
      <c r="O32" s="620"/>
      <c r="P32" s="620"/>
      <c r="Q32" s="620"/>
      <c r="R32" s="620"/>
      <c r="S32" s="621"/>
    </row>
    <row r="33" spans="1:36" s="1" customFormat="1" ht="19.5" hidden="1" customHeight="1" x14ac:dyDescent="0.2">
      <c r="A33" s="335"/>
      <c r="B33" s="2844" t="str">
        <f>PROYECTO!C25</f>
        <v>Objetivo del sistema Corredores Biológicos SIN INCLUIR METAS</v>
      </c>
      <c r="C33" s="2845"/>
      <c r="D33" s="2845"/>
      <c r="E33" s="2845"/>
      <c r="F33" s="2845"/>
      <c r="G33" s="2845"/>
      <c r="H33" s="2845"/>
      <c r="I33" s="2845"/>
      <c r="J33" s="2845"/>
      <c r="K33" s="2845"/>
      <c r="L33" s="2845"/>
      <c r="M33" s="2845"/>
      <c r="N33" s="2845"/>
      <c r="O33" s="2845"/>
      <c r="P33" s="2845"/>
      <c r="Q33" s="2845"/>
      <c r="R33" s="2845"/>
      <c r="S33" s="2846"/>
      <c r="T33" s="335"/>
      <c r="U33" s="335"/>
      <c r="V33" s="335"/>
      <c r="W33" s="335"/>
      <c r="X33" s="335"/>
      <c r="Y33" s="335"/>
      <c r="Z33" s="335"/>
      <c r="AA33" s="335"/>
      <c r="AB33" s="335"/>
      <c r="AC33" s="335"/>
      <c r="AD33" s="335"/>
      <c r="AE33" s="335"/>
      <c r="AF33" s="335"/>
      <c r="AG33" s="335"/>
      <c r="AH33" s="335"/>
      <c r="AI33" s="335"/>
      <c r="AJ33" s="335"/>
    </row>
    <row r="34" spans="1:36" ht="8.25" hidden="1" customHeight="1" x14ac:dyDescent="0.3">
      <c r="B34" s="619"/>
      <c r="C34" s="620"/>
      <c r="D34" s="620"/>
      <c r="E34" s="620"/>
      <c r="F34" s="620"/>
      <c r="G34" s="620"/>
      <c r="H34" s="620"/>
      <c r="I34" s="620"/>
      <c r="J34" s="620"/>
      <c r="K34" s="620"/>
      <c r="L34" s="620"/>
      <c r="M34" s="620"/>
      <c r="N34" s="620"/>
      <c r="O34" s="620"/>
      <c r="P34" s="620"/>
      <c r="Q34" s="620"/>
      <c r="R34" s="620"/>
      <c r="S34" s="621"/>
    </row>
    <row r="35" spans="1:36" s="1" customFormat="1" ht="19.5" hidden="1" customHeight="1" x14ac:dyDescent="0.2">
      <c r="A35" s="335"/>
      <c r="B35" s="2844" t="str">
        <f>PROYECTO!C29</f>
        <v>Objetivo del sistema Reforestación Protectora Productora con Guadua SIN INCLUIR METAS</v>
      </c>
      <c r="C35" s="2845"/>
      <c r="D35" s="2845"/>
      <c r="E35" s="2845"/>
      <c r="F35" s="2845"/>
      <c r="G35" s="2845"/>
      <c r="H35" s="2845"/>
      <c r="I35" s="2845"/>
      <c r="J35" s="2845"/>
      <c r="K35" s="2845"/>
      <c r="L35" s="2845"/>
      <c r="M35" s="2845"/>
      <c r="N35" s="2845"/>
      <c r="O35" s="2845"/>
      <c r="P35" s="2845"/>
      <c r="Q35" s="2845"/>
      <c r="R35" s="2845"/>
      <c r="S35" s="2846"/>
      <c r="T35" s="335"/>
      <c r="U35" s="335"/>
      <c r="V35" s="335"/>
      <c r="W35" s="335"/>
      <c r="X35" s="335"/>
      <c r="Y35" s="335"/>
      <c r="Z35" s="335"/>
      <c r="AA35" s="335"/>
      <c r="AB35" s="335"/>
      <c r="AC35" s="335"/>
      <c r="AD35" s="335"/>
      <c r="AE35" s="335"/>
      <c r="AF35" s="335"/>
      <c r="AG35" s="335"/>
      <c r="AH35" s="335"/>
      <c r="AI35" s="335"/>
      <c r="AJ35" s="335"/>
    </row>
    <row r="36" spans="1:36" ht="6.75" hidden="1" customHeight="1" x14ac:dyDescent="0.3">
      <c r="B36" s="619"/>
      <c r="C36" s="620"/>
      <c r="D36" s="620"/>
      <c r="E36" s="620"/>
      <c r="F36" s="620"/>
      <c r="G36" s="620"/>
      <c r="H36" s="620"/>
      <c r="I36" s="620"/>
      <c r="J36" s="620"/>
      <c r="K36" s="620"/>
      <c r="L36" s="620"/>
      <c r="M36" s="620"/>
      <c r="N36" s="620"/>
      <c r="O36" s="620"/>
      <c r="P36" s="620"/>
      <c r="Q36" s="620"/>
      <c r="R36" s="620"/>
      <c r="S36" s="621"/>
    </row>
    <row r="37" spans="1:36" s="1" customFormat="1" ht="19.5" hidden="1" customHeight="1" x14ac:dyDescent="0.2">
      <c r="A37" s="335"/>
      <c r="B37" s="2844" t="str">
        <f>PROYECTO!C33</f>
        <v>Objetivo del sistema Sistemas Agroforestales SIN INCLUIR METAS</v>
      </c>
      <c r="C37" s="2845"/>
      <c r="D37" s="2845"/>
      <c r="E37" s="2845"/>
      <c r="F37" s="2845"/>
      <c r="G37" s="2845"/>
      <c r="H37" s="2845"/>
      <c r="I37" s="2845"/>
      <c r="J37" s="2845"/>
      <c r="K37" s="2845"/>
      <c r="L37" s="2845"/>
      <c r="M37" s="2845"/>
      <c r="N37" s="2845"/>
      <c r="O37" s="2845"/>
      <c r="P37" s="2845"/>
      <c r="Q37" s="2845"/>
      <c r="R37" s="2845"/>
      <c r="S37" s="2846"/>
      <c r="T37" s="335"/>
      <c r="U37" s="335"/>
      <c r="V37" s="335"/>
      <c r="W37" s="335"/>
      <c r="X37" s="335"/>
      <c r="Y37" s="335"/>
      <c r="Z37" s="335"/>
      <c r="AA37" s="335"/>
      <c r="AB37" s="335"/>
      <c r="AC37" s="335"/>
      <c r="AD37" s="335"/>
      <c r="AE37" s="335"/>
      <c r="AF37" s="335"/>
      <c r="AG37" s="335"/>
      <c r="AH37" s="335"/>
      <c r="AI37" s="335"/>
      <c r="AJ37" s="335"/>
    </row>
    <row r="38" spans="1:36" ht="7.5" hidden="1" customHeight="1" x14ac:dyDescent="0.3">
      <c r="B38" s="619"/>
      <c r="C38" s="620"/>
      <c r="D38" s="620"/>
      <c r="E38" s="620"/>
      <c r="F38" s="620"/>
      <c r="G38" s="620"/>
      <c r="H38" s="620"/>
      <c r="I38" s="620"/>
      <c r="J38" s="620"/>
      <c r="K38" s="620"/>
      <c r="L38" s="620"/>
      <c r="M38" s="620"/>
      <c r="N38" s="620"/>
      <c r="O38" s="620"/>
      <c r="P38" s="620"/>
      <c r="Q38" s="620"/>
      <c r="R38" s="620"/>
      <c r="S38" s="621"/>
    </row>
    <row r="39" spans="1:36" s="1" customFormat="1" ht="19.5" hidden="1" customHeight="1" x14ac:dyDescent="0.2">
      <c r="A39" s="335"/>
      <c r="B39" s="2844" t="str">
        <f>PROYECTO!C37</f>
        <v>Objetivo del sistema Cercas Vivas SIN INCLUIR METAS</v>
      </c>
      <c r="C39" s="2845"/>
      <c r="D39" s="2845"/>
      <c r="E39" s="2845"/>
      <c r="F39" s="2845"/>
      <c r="G39" s="2845"/>
      <c r="H39" s="2845"/>
      <c r="I39" s="2845"/>
      <c r="J39" s="2845"/>
      <c r="K39" s="2845"/>
      <c r="L39" s="2845"/>
      <c r="M39" s="2845"/>
      <c r="N39" s="2845"/>
      <c r="O39" s="2845"/>
      <c r="P39" s="2845"/>
      <c r="Q39" s="2845"/>
      <c r="R39" s="2845"/>
      <c r="S39" s="2846"/>
      <c r="T39" s="335"/>
      <c r="U39" s="335"/>
      <c r="V39" s="335"/>
      <c r="W39" s="335"/>
      <c r="X39" s="335"/>
      <c r="Y39" s="335"/>
      <c r="Z39" s="335"/>
      <c r="AA39" s="335"/>
      <c r="AB39" s="335"/>
      <c r="AC39" s="335"/>
      <c r="AD39" s="335"/>
      <c r="AE39" s="335"/>
      <c r="AF39" s="335"/>
      <c r="AG39" s="335"/>
      <c r="AH39" s="335"/>
      <c r="AI39" s="335"/>
      <c r="AJ39" s="335"/>
    </row>
    <row r="40" spans="1:36" ht="7.5" hidden="1" customHeight="1" x14ac:dyDescent="0.3">
      <c r="B40" s="619"/>
      <c r="C40" s="620"/>
      <c r="D40" s="620"/>
      <c r="E40" s="620"/>
      <c r="F40" s="620"/>
      <c r="G40" s="620"/>
      <c r="H40" s="620"/>
      <c r="I40" s="620"/>
      <c r="J40" s="620"/>
      <c r="K40" s="620"/>
      <c r="L40" s="620"/>
      <c r="M40" s="620"/>
      <c r="N40" s="620"/>
      <c r="O40" s="620"/>
      <c r="P40" s="620"/>
      <c r="Q40" s="620"/>
      <c r="R40" s="620"/>
      <c r="S40" s="621"/>
    </row>
    <row r="41" spans="1:36" s="1" customFormat="1" ht="19.5" hidden="1" customHeight="1" x14ac:dyDescent="0.2">
      <c r="A41" s="335"/>
      <c r="B41" s="2844" t="str">
        <f>PROYECTO!C40</f>
        <v>Objetivo del sistema Enriquecimientos Vegetales SIN INCLUIR METAS</v>
      </c>
      <c r="C41" s="2845"/>
      <c r="D41" s="2845"/>
      <c r="E41" s="2845"/>
      <c r="F41" s="2845"/>
      <c r="G41" s="2845"/>
      <c r="H41" s="2845"/>
      <c r="I41" s="2845"/>
      <c r="J41" s="2845"/>
      <c r="K41" s="2845"/>
      <c r="L41" s="2845"/>
      <c r="M41" s="2845"/>
      <c r="N41" s="2845"/>
      <c r="O41" s="2845"/>
      <c r="P41" s="2845"/>
      <c r="Q41" s="2845"/>
      <c r="R41" s="2845"/>
      <c r="S41" s="2846"/>
      <c r="T41" s="335"/>
      <c r="U41" s="335"/>
      <c r="V41" s="335"/>
      <c r="W41" s="335"/>
      <c r="X41" s="335"/>
      <c r="Y41" s="335"/>
      <c r="Z41" s="335"/>
      <c r="AA41" s="335"/>
      <c r="AB41" s="335"/>
      <c r="AC41" s="335"/>
      <c r="AD41" s="335"/>
      <c r="AE41" s="335"/>
      <c r="AF41" s="335"/>
      <c r="AG41" s="335"/>
      <c r="AH41" s="335"/>
      <c r="AI41" s="335"/>
      <c r="AJ41" s="335"/>
    </row>
    <row r="42" spans="1:36" ht="0.6" hidden="1" customHeight="1" x14ac:dyDescent="0.3">
      <c r="B42" s="619"/>
      <c r="C42" s="620"/>
      <c r="D42" s="620"/>
      <c r="E42" s="620"/>
      <c r="F42" s="620"/>
      <c r="G42" s="620"/>
      <c r="H42" s="620"/>
      <c r="I42" s="620"/>
      <c r="J42" s="620"/>
      <c r="K42" s="620"/>
      <c r="L42" s="620"/>
      <c r="M42" s="620"/>
      <c r="N42" s="620"/>
      <c r="O42" s="620"/>
      <c r="P42" s="620"/>
      <c r="Q42" s="620"/>
      <c r="R42" s="620"/>
      <c r="S42" s="621"/>
    </row>
    <row r="43" spans="1:36" s="1" customFormat="1" ht="0.6" customHeight="1" x14ac:dyDescent="0.2">
      <c r="A43" s="335"/>
      <c r="B43" s="2844" t="str">
        <f>PROYECTO!C44</f>
        <v>Objetivo del sistema Conservación de Bosque Natural - Aislamiento</v>
      </c>
      <c r="C43" s="2845"/>
      <c r="D43" s="2845"/>
      <c r="E43" s="2845"/>
      <c r="F43" s="2845"/>
      <c r="G43" s="2845"/>
      <c r="H43" s="2845"/>
      <c r="I43" s="2845"/>
      <c r="J43" s="2845"/>
      <c r="K43" s="2845"/>
      <c r="L43" s="2845"/>
      <c r="M43" s="2845"/>
      <c r="N43" s="2845"/>
      <c r="O43" s="2845"/>
      <c r="P43" s="2845"/>
      <c r="Q43" s="2845"/>
      <c r="R43" s="2845"/>
      <c r="S43" s="2846"/>
      <c r="T43" s="335"/>
      <c r="U43" s="335"/>
      <c r="V43" s="335"/>
      <c r="W43" s="335"/>
      <c r="X43" s="335"/>
      <c r="Y43" s="335"/>
      <c r="Z43" s="335"/>
      <c r="AA43" s="335"/>
      <c r="AB43" s="335"/>
      <c r="AC43" s="335"/>
      <c r="AD43" s="335"/>
      <c r="AE43" s="335"/>
      <c r="AF43" s="335"/>
      <c r="AG43" s="335"/>
      <c r="AH43" s="335"/>
      <c r="AI43" s="335"/>
      <c r="AJ43" s="335"/>
    </row>
    <row r="44" spans="1:36" ht="6" customHeight="1" thickBot="1" x14ac:dyDescent="0.35">
      <c r="B44" s="616"/>
      <c r="C44" s="617"/>
      <c r="D44" s="617"/>
      <c r="E44" s="617"/>
      <c r="F44" s="617"/>
      <c r="G44" s="617"/>
      <c r="H44" s="617"/>
      <c r="I44" s="617"/>
      <c r="J44" s="617"/>
      <c r="K44" s="617"/>
      <c r="L44" s="617"/>
      <c r="M44" s="617"/>
      <c r="N44" s="617"/>
      <c r="O44" s="617"/>
      <c r="P44" s="617"/>
      <c r="Q44" s="617"/>
      <c r="R44" s="617"/>
      <c r="S44" s="618"/>
    </row>
    <row r="45" spans="1:36" ht="21" customHeight="1" thickBot="1" x14ac:dyDescent="0.25">
      <c r="B45" s="1933" t="s">
        <v>406</v>
      </c>
      <c r="C45" s="1934"/>
      <c r="D45" s="1934"/>
      <c r="E45" s="1934"/>
      <c r="F45" s="1934"/>
      <c r="G45" s="1934"/>
      <c r="H45" s="1934"/>
      <c r="I45" s="1934"/>
      <c r="J45" s="1934"/>
      <c r="K45" s="1934"/>
      <c r="L45" s="1934"/>
      <c r="M45" s="1934"/>
      <c r="N45" s="1934"/>
      <c r="O45" s="1934"/>
      <c r="P45" s="1934"/>
      <c r="Q45" s="1934"/>
      <c r="R45" s="1934"/>
      <c r="S45" s="1935"/>
    </row>
    <row r="46" spans="1:36" s="1" customFormat="1" ht="18" customHeight="1" x14ac:dyDescent="0.2">
      <c r="A46" s="335"/>
      <c r="B46" s="2884" t="s">
        <v>296</v>
      </c>
      <c r="C46" s="2452" t="s">
        <v>398</v>
      </c>
      <c r="D46" s="2452" t="s">
        <v>399</v>
      </c>
      <c r="E46" s="2887" t="s">
        <v>401</v>
      </c>
      <c r="F46" s="2858" t="s">
        <v>407</v>
      </c>
      <c r="G46" s="2858"/>
      <c r="H46" s="2858"/>
      <c r="I46" s="2858"/>
      <c r="J46" s="2858"/>
      <c r="K46" s="2858"/>
      <c r="L46" s="2858"/>
      <c r="M46" s="2858"/>
      <c r="N46" s="2858"/>
      <c r="O46" s="2858"/>
      <c r="P46" s="2858"/>
      <c r="Q46" s="2858"/>
      <c r="R46" s="2858"/>
      <c r="S46" s="2859"/>
      <c r="T46" s="335"/>
      <c r="U46" s="335"/>
      <c r="V46" s="335"/>
      <c r="W46" s="335"/>
      <c r="X46" s="335"/>
      <c r="Y46" s="335"/>
      <c r="Z46" s="335"/>
      <c r="AA46" s="335"/>
      <c r="AB46" s="335"/>
      <c r="AC46" s="335"/>
      <c r="AD46" s="335"/>
      <c r="AE46" s="335"/>
      <c r="AF46" s="335"/>
      <c r="AG46" s="335"/>
      <c r="AH46" s="335"/>
      <c r="AI46" s="335"/>
      <c r="AJ46" s="335"/>
    </row>
    <row r="47" spans="1:36" hidden="1" x14ac:dyDescent="0.2">
      <c r="B47" s="2426"/>
      <c r="C47" s="2428"/>
      <c r="D47" s="2428"/>
      <c r="E47" s="2888"/>
      <c r="F47" s="1393" t="s">
        <v>160</v>
      </c>
      <c r="G47" s="1393" t="s">
        <v>161</v>
      </c>
      <c r="H47" s="1393" t="s">
        <v>162</v>
      </c>
      <c r="I47" s="1393" t="s">
        <v>163</v>
      </c>
      <c r="J47" s="1393" t="s">
        <v>164</v>
      </c>
      <c r="K47" s="1393" t="s">
        <v>165</v>
      </c>
      <c r="L47" s="1393" t="s">
        <v>166</v>
      </c>
      <c r="M47" s="1393" t="s">
        <v>167</v>
      </c>
      <c r="N47" s="1393" t="s">
        <v>168</v>
      </c>
      <c r="O47" s="1393" t="s">
        <v>169</v>
      </c>
      <c r="P47" s="1393" t="s">
        <v>170</v>
      </c>
      <c r="Q47" s="1393" t="s">
        <v>171</v>
      </c>
      <c r="R47" s="2897" t="s">
        <v>66</v>
      </c>
      <c r="S47" s="2860" t="s">
        <v>408</v>
      </c>
    </row>
    <row r="48" spans="1:36" ht="26.25" customHeight="1" x14ac:dyDescent="0.2">
      <c r="B48" s="2885"/>
      <c r="C48" s="2886"/>
      <c r="D48" s="2886"/>
      <c r="E48" s="2889"/>
      <c r="F48" s="1394" t="str">
        <f>'POA-5'!D16</f>
        <v>0-18</v>
      </c>
      <c r="G48" s="1394" t="str">
        <f>'POA-5'!E16</f>
        <v>0-18</v>
      </c>
      <c r="H48" s="1394" t="str">
        <f>'POA-5'!F16</f>
        <v>0-18</v>
      </c>
      <c r="I48" s="1394" t="str">
        <f>'POA-5'!G16</f>
        <v>0-18</v>
      </c>
      <c r="J48" s="1394" t="str">
        <f>'POA-5'!H16</f>
        <v>0-18</v>
      </c>
      <c r="K48" s="1394" t="str">
        <f>'POA-5'!I16</f>
        <v>0-18</v>
      </c>
      <c r="L48" s="1394" t="str">
        <f>'POA-5'!J16</f>
        <v>0-18</v>
      </c>
      <c r="M48" s="1394" t="str">
        <f>'POA-5'!K16</f>
        <v>0-18</v>
      </c>
      <c r="N48" s="1394" t="str">
        <f>'POA-5'!L16</f>
        <v>0-18</v>
      </c>
      <c r="O48" s="1394" t="str">
        <f>'POA-5'!M16</f>
        <v>0-18</v>
      </c>
      <c r="P48" s="1394" t="e">
        <f>'POA-5'!N16</f>
        <v>#VALUE!</v>
      </c>
      <c r="Q48" s="1394" t="e">
        <f>'POA-5'!O16</f>
        <v>#VALUE!</v>
      </c>
      <c r="R48" s="2897"/>
      <c r="S48" s="2860"/>
    </row>
    <row r="49" spans="2:19" x14ac:dyDescent="0.2">
      <c r="B49" s="2877" t="str">
        <f>PROYECTO!C51</f>
        <v>Plantación de Material Vegetal en sistema tradicional</v>
      </c>
      <c r="C49" s="2880" t="str">
        <f>'POA-2'!E16</f>
        <v>Area mantenida</v>
      </c>
      <c r="D49" s="2883">
        <f>'POA-2'!F16</f>
        <v>10</v>
      </c>
      <c r="E49" s="1759" t="str">
        <f>'POA-2'!H16</f>
        <v>Sucre</v>
      </c>
      <c r="F49" s="2854"/>
      <c r="G49" s="2854"/>
      <c r="H49" s="2854">
        <f>+SEGUIMIENTO!$J$39</f>
        <v>0</v>
      </c>
      <c r="I49" s="2854"/>
      <c r="J49" s="2854"/>
      <c r="K49" s="2854">
        <f>+SEGUIMIENTO!$AC$39</f>
        <v>0</v>
      </c>
      <c r="L49" s="2854"/>
      <c r="M49" s="2854"/>
      <c r="N49" s="2854">
        <f>+SEGUIMIENTO!$AV$39</f>
        <v>0</v>
      </c>
      <c r="O49" s="2854"/>
      <c r="P49" s="2854"/>
      <c r="Q49" s="2854"/>
      <c r="R49" s="3061">
        <f>SUM(F49:Q52)</f>
        <v>0</v>
      </c>
      <c r="S49" s="3062">
        <f>R49/D49</f>
        <v>0</v>
      </c>
    </row>
    <row r="50" spans="2:19" x14ac:dyDescent="0.2">
      <c r="B50" s="2878"/>
      <c r="C50" s="2881"/>
      <c r="D50" s="2881"/>
      <c r="E50" s="2414"/>
      <c r="F50" s="2854"/>
      <c r="G50" s="2854"/>
      <c r="H50" s="2854"/>
      <c r="I50" s="2854"/>
      <c r="J50" s="2854"/>
      <c r="K50" s="2854"/>
      <c r="L50" s="2854"/>
      <c r="M50" s="2854"/>
      <c r="N50" s="2854"/>
      <c r="O50" s="2854"/>
      <c r="P50" s="2854"/>
      <c r="Q50" s="2854"/>
      <c r="R50" s="3061"/>
      <c r="S50" s="3062"/>
    </row>
    <row r="51" spans="2:19" x14ac:dyDescent="0.2">
      <c r="B51" s="2878"/>
      <c r="C51" s="2881"/>
      <c r="D51" s="2881"/>
      <c r="E51" s="2414"/>
      <c r="F51" s="2854"/>
      <c r="G51" s="2854"/>
      <c r="H51" s="2854"/>
      <c r="I51" s="2854"/>
      <c r="J51" s="2854"/>
      <c r="K51" s="2854"/>
      <c r="L51" s="2854"/>
      <c r="M51" s="2854"/>
      <c r="N51" s="2854"/>
      <c r="O51" s="2854"/>
      <c r="P51" s="2854"/>
      <c r="Q51" s="2854"/>
      <c r="R51" s="3061"/>
      <c r="S51" s="3062"/>
    </row>
    <row r="52" spans="2:19" x14ac:dyDescent="0.2">
      <c r="B52" s="2879"/>
      <c r="C52" s="2882"/>
      <c r="D52" s="2882"/>
      <c r="E52" s="2868"/>
      <c r="F52" s="2854"/>
      <c r="G52" s="2854"/>
      <c r="H52" s="2854"/>
      <c r="I52" s="2854"/>
      <c r="J52" s="2854"/>
      <c r="K52" s="2854"/>
      <c r="L52" s="2854"/>
      <c r="M52" s="2854"/>
      <c r="N52" s="2854"/>
      <c r="O52" s="2854"/>
      <c r="P52" s="2854"/>
      <c r="Q52" s="2854"/>
      <c r="R52" s="3061"/>
      <c r="S52" s="3062"/>
    </row>
    <row r="53" spans="2:19" hidden="1" x14ac:dyDescent="0.2">
      <c r="B53" s="2861" t="str">
        <f>PROYECTO!C52</f>
        <v>Plantación de Material Vegetal al azar o por núcleos</v>
      </c>
      <c r="C53" s="2864" t="str">
        <f>'POA-2'!E21</f>
        <v>Area mantenida</v>
      </c>
      <c r="D53" s="2867">
        <f>'POA-2'!F21</f>
        <v>0</v>
      </c>
      <c r="E53" s="1759">
        <f>'POA-2'!H21</f>
        <v>0</v>
      </c>
      <c r="F53" s="2854"/>
      <c r="G53" s="2854"/>
      <c r="H53" s="2854">
        <f>+SEGUIMIENTO!$J$61</f>
        <v>0</v>
      </c>
      <c r="I53" s="2854"/>
      <c r="J53" s="2854"/>
      <c r="K53" s="2854">
        <f>+SEGUIMIENTO!$AC$61</f>
        <v>0</v>
      </c>
      <c r="L53" s="2854"/>
      <c r="M53" s="2854"/>
      <c r="N53" s="2854">
        <f>+SEGUIMIENTO!$AV$61</f>
        <v>0</v>
      </c>
      <c r="O53" s="2854"/>
      <c r="P53" s="2854"/>
      <c r="Q53" s="2854"/>
      <c r="R53" s="2855">
        <f>SUM(F53:Q56)</f>
        <v>0</v>
      </c>
      <c r="S53" s="2850" t="e">
        <f t="shared" ref="S53" si="0">R53/D53</f>
        <v>#DIV/0!</v>
      </c>
    </row>
    <row r="54" spans="2:19" hidden="1" x14ac:dyDescent="0.2">
      <c r="B54" s="2862"/>
      <c r="C54" s="2865"/>
      <c r="D54" s="2865"/>
      <c r="E54" s="2414"/>
      <c r="F54" s="2854"/>
      <c r="G54" s="2854"/>
      <c r="H54" s="2854"/>
      <c r="I54" s="2854"/>
      <c r="J54" s="2854"/>
      <c r="K54" s="2854"/>
      <c r="L54" s="2854"/>
      <c r="M54" s="2854"/>
      <c r="N54" s="2854"/>
      <c r="O54" s="2854"/>
      <c r="P54" s="2854"/>
      <c r="Q54" s="2854"/>
      <c r="R54" s="2855"/>
      <c r="S54" s="2850"/>
    </row>
    <row r="55" spans="2:19" hidden="1" x14ac:dyDescent="0.2">
      <c r="B55" s="2862"/>
      <c r="C55" s="2865"/>
      <c r="D55" s="2865"/>
      <c r="E55" s="2414"/>
      <c r="F55" s="2854"/>
      <c r="G55" s="2854"/>
      <c r="H55" s="2854"/>
      <c r="I55" s="2854"/>
      <c r="J55" s="2854"/>
      <c r="K55" s="2854"/>
      <c r="L55" s="2854"/>
      <c r="M55" s="2854"/>
      <c r="N55" s="2854"/>
      <c r="O55" s="2854"/>
      <c r="P55" s="2854"/>
      <c r="Q55" s="2854"/>
      <c r="R55" s="2855"/>
      <c r="S55" s="2850"/>
    </row>
    <row r="56" spans="2:19" hidden="1" x14ac:dyDescent="0.2">
      <c r="B56" s="2863"/>
      <c r="C56" s="2866"/>
      <c r="D56" s="2866"/>
      <c r="E56" s="2868"/>
      <c r="F56" s="2854"/>
      <c r="G56" s="2854"/>
      <c r="H56" s="2854"/>
      <c r="I56" s="2854"/>
      <c r="J56" s="2854"/>
      <c r="K56" s="2854"/>
      <c r="L56" s="2854"/>
      <c r="M56" s="2854"/>
      <c r="N56" s="2854"/>
      <c r="O56" s="2854"/>
      <c r="P56" s="2854"/>
      <c r="Q56" s="2854"/>
      <c r="R56" s="2855"/>
      <c r="S56" s="2850"/>
    </row>
    <row r="57" spans="2:19" hidden="1" x14ac:dyDescent="0.2">
      <c r="B57" s="2861" t="str">
        <f>PROYECTO!C53</f>
        <v>Reforestación Protectora - Productora con Guadua</v>
      </c>
      <c r="C57" s="2864" t="str">
        <f>'POA-2'!E26</f>
        <v>Area mantenida</v>
      </c>
      <c r="D57" s="2867">
        <f>'POA-2'!F26</f>
        <v>0</v>
      </c>
      <c r="E57" s="1759">
        <f>'POA-2'!H26</f>
        <v>0</v>
      </c>
      <c r="F57" s="2854"/>
      <c r="G57" s="2854"/>
      <c r="H57" s="2854">
        <f>+SEGUIMIENTO!$J$83</f>
        <v>0</v>
      </c>
      <c r="I57" s="2854"/>
      <c r="J57" s="2854"/>
      <c r="K57" s="2854">
        <f>+SEGUIMIENTO!$AC$83</f>
        <v>0</v>
      </c>
      <c r="L57" s="2854"/>
      <c r="M57" s="2854"/>
      <c r="N57" s="2854">
        <f>+SEGUIMIENTO!$AV$83</f>
        <v>0</v>
      </c>
      <c r="O57" s="2854"/>
      <c r="P57" s="2854"/>
      <c r="Q57" s="2854"/>
      <c r="R57" s="2855">
        <f>SUM(F57:Q60)</f>
        <v>0</v>
      </c>
      <c r="S57" s="2850" t="e">
        <f t="shared" ref="S57" si="1">R57/D57</f>
        <v>#DIV/0!</v>
      </c>
    </row>
    <row r="58" spans="2:19" hidden="1" x14ac:dyDescent="0.2">
      <c r="B58" s="2862"/>
      <c r="C58" s="2865"/>
      <c r="D58" s="2865"/>
      <c r="E58" s="2414"/>
      <c r="F58" s="2854"/>
      <c r="G58" s="2854"/>
      <c r="H58" s="2854"/>
      <c r="I58" s="2854"/>
      <c r="J58" s="2854"/>
      <c r="K58" s="2854"/>
      <c r="L58" s="2854"/>
      <c r="M58" s="2854"/>
      <c r="N58" s="2854"/>
      <c r="O58" s="2854"/>
      <c r="P58" s="2854"/>
      <c r="Q58" s="2854"/>
      <c r="R58" s="2855"/>
      <c r="S58" s="2850"/>
    </row>
    <row r="59" spans="2:19" hidden="1" x14ac:dyDescent="0.2">
      <c r="B59" s="2862"/>
      <c r="C59" s="2865"/>
      <c r="D59" s="2865"/>
      <c r="E59" s="2414"/>
      <c r="F59" s="2854"/>
      <c r="G59" s="2854"/>
      <c r="H59" s="2854"/>
      <c r="I59" s="2854"/>
      <c r="J59" s="2854"/>
      <c r="K59" s="2854"/>
      <c r="L59" s="2854"/>
      <c r="M59" s="2854"/>
      <c r="N59" s="2854"/>
      <c r="O59" s="2854"/>
      <c r="P59" s="2854"/>
      <c r="Q59" s="2854"/>
      <c r="R59" s="2855"/>
      <c r="S59" s="2850"/>
    </row>
    <row r="60" spans="2:19" hidden="1" x14ac:dyDescent="0.2">
      <c r="B60" s="2863"/>
      <c r="C60" s="2866"/>
      <c r="D60" s="2866"/>
      <c r="E60" s="2868"/>
      <c r="F60" s="2854"/>
      <c r="G60" s="2854"/>
      <c r="H60" s="2854"/>
      <c r="I60" s="2854"/>
      <c r="J60" s="2854"/>
      <c r="K60" s="2854"/>
      <c r="L60" s="2854"/>
      <c r="M60" s="2854"/>
      <c r="N60" s="2854"/>
      <c r="O60" s="2854"/>
      <c r="P60" s="2854"/>
      <c r="Q60" s="2854"/>
      <c r="R60" s="2855"/>
      <c r="S60" s="2850"/>
    </row>
    <row r="61" spans="2:19" hidden="1" x14ac:dyDescent="0.2">
      <c r="B61" s="2861" t="str">
        <f>PROYECTO!C54</f>
        <v>Establecimiento de cobertura arbórea mediante Sistemas Agroforestales / Silvopastoriles (SAF/SSP)</v>
      </c>
      <c r="C61" s="2864" t="str">
        <f>'POA-2'!E31</f>
        <v>Area mantenida</v>
      </c>
      <c r="D61" s="2867">
        <f>'POA-2'!F31</f>
        <v>0</v>
      </c>
      <c r="E61" s="1759">
        <f>'POA-2'!H31</f>
        <v>0</v>
      </c>
      <c r="F61" s="2854"/>
      <c r="G61" s="2854"/>
      <c r="H61" s="2854">
        <f>+SEGUIMIENTO!$J$105</f>
        <v>0</v>
      </c>
      <c r="I61" s="2854"/>
      <c r="J61" s="2854"/>
      <c r="K61" s="2854">
        <f>+SEGUIMIENTO!$AC$105</f>
        <v>0</v>
      </c>
      <c r="L61" s="2854"/>
      <c r="M61" s="2854"/>
      <c r="N61" s="2854">
        <f>+SEGUIMIENTO!$AV$105</f>
        <v>0</v>
      </c>
      <c r="O61" s="2854"/>
      <c r="P61" s="2854"/>
      <c r="Q61" s="2854"/>
      <c r="R61" s="2855">
        <f>SUM(F61:Q64)</f>
        <v>0</v>
      </c>
      <c r="S61" s="2850" t="e">
        <f t="shared" ref="S61" si="2">R61/D61</f>
        <v>#DIV/0!</v>
      </c>
    </row>
    <row r="62" spans="2:19" hidden="1" x14ac:dyDescent="0.2">
      <c r="B62" s="2862"/>
      <c r="C62" s="2865"/>
      <c r="D62" s="2865"/>
      <c r="E62" s="2414"/>
      <c r="F62" s="2854"/>
      <c r="G62" s="2854"/>
      <c r="H62" s="2854"/>
      <c r="I62" s="2854"/>
      <c r="J62" s="2854"/>
      <c r="K62" s="2854"/>
      <c r="L62" s="2854"/>
      <c r="M62" s="2854"/>
      <c r="N62" s="2854"/>
      <c r="O62" s="2854"/>
      <c r="P62" s="2854"/>
      <c r="Q62" s="2854"/>
      <c r="R62" s="2855"/>
      <c r="S62" s="2850"/>
    </row>
    <row r="63" spans="2:19" hidden="1" x14ac:dyDescent="0.2">
      <c r="B63" s="2862"/>
      <c r="C63" s="2865"/>
      <c r="D63" s="2865"/>
      <c r="E63" s="2414"/>
      <c r="F63" s="2854"/>
      <c r="G63" s="2854"/>
      <c r="H63" s="2854"/>
      <c r="I63" s="2854"/>
      <c r="J63" s="2854"/>
      <c r="K63" s="2854"/>
      <c r="L63" s="2854"/>
      <c r="M63" s="2854"/>
      <c r="N63" s="2854"/>
      <c r="O63" s="2854"/>
      <c r="P63" s="2854"/>
      <c r="Q63" s="2854"/>
      <c r="R63" s="2855"/>
      <c r="S63" s="2850"/>
    </row>
    <row r="64" spans="2:19" hidden="1" x14ac:dyDescent="0.2">
      <c r="B64" s="2863"/>
      <c r="C64" s="2866"/>
      <c r="D64" s="2866"/>
      <c r="E64" s="2868"/>
      <c r="F64" s="2854"/>
      <c r="G64" s="2854"/>
      <c r="H64" s="2854"/>
      <c r="I64" s="2854"/>
      <c r="J64" s="2854"/>
      <c r="K64" s="2854"/>
      <c r="L64" s="2854"/>
      <c r="M64" s="2854"/>
      <c r="N64" s="2854"/>
      <c r="O64" s="2854"/>
      <c r="P64" s="2854"/>
      <c r="Q64" s="2854"/>
      <c r="R64" s="2855"/>
      <c r="S64" s="2850"/>
    </row>
    <row r="65" spans="1:36" hidden="1" x14ac:dyDescent="0.2">
      <c r="B65" s="2861" t="str">
        <f>PROYECTO!C55</f>
        <v>Cercas o Barreras Vivas (CV - BV)</v>
      </c>
      <c r="C65" s="2864" t="str">
        <f>'POA-2'!E36</f>
        <v>Area mantenida</v>
      </c>
      <c r="D65" s="2867" t="e">
        <f>'POA-2'!F36</f>
        <v>#REF!</v>
      </c>
      <c r="E65" s="1759">
        <f>'POA-2'!H36</f>
        <v>0</v>
      </c>
      <c r="F65" s="2854"/>
      <c r="G65" s="2854"/>
      <c r="H65" s="2854">
        <f>+SEGUIMIENTO!$J$127</f>
        <v>0</v>
      </c>
      <c r="I65" s="2854"/>
      <c r="J65" s="2854"/>
      <c r="K65" s="2854">
        <f>+SEGUIMIENTO!$AC$127</f>
        <v>0</v>
      </c>
      <c r="L65" s="2854"/>
      <c r="M65" s="2854"/>
      <c r="N65" s="2854">
        <f>+SEGUIMIENTO!$AV$127</f>
        <v>0</v>
      </c>
      <c r="O65" s="2854"/>
      <c r="P65" s="2854"/>
      <c r="Q65" s="2854"/>
      <c r="R65" s="2855">
        <f>SUM(F65:Q67)</f>
        <v>0</v>
      </c>
      <c r="S65" s="2850" t="e">
        <f>R65/D65</f>
        <v>#REF!</v>
      </c>
    </row>
    <row r="66" spans="1:36" hidden="1" x14ac:dyDescent="0.2">
      <c r="B66" s="2862"/>
      <c r="C66" s="2865"/>
      <c r="D66" s="2865"/>
      <c r="E66" s="2414"/>
      <c r="F66" s="2854"/>
      <c r="G66" s="2854"/>
      <c r="H66" s="2854"/>
      <c r="I66" s="2854"/>
      <c r="J66" s="2854"/>
      <c r="K66" s="2854"/>
      <c r="L66" s="2854"/>
      <c r="M66" s="2854"/>
      <c r="N66" s="2854"/>
      <c r="O66" s="2854"/>
      <c r="P66" s="2854"/>
      <c r="Q66" s="2854"/>
      <c r="R66" s="2855"/>
      <c r="S66" s="2850"/>
    </row>
    <row r="67" spans="1:36" hidden="1" x14ac:dyDescent="0.2">
      <c r="B67" s="2862"/>
      <c r="C67" s="2865"/>
      <c r="D67" s="2865"/>
      <c r="E67" s="2414"/>
      <c r="F67" s="2854"/>
      <c r="G67" s="2854"/>
      <c r="H67" s="2854"/>
      <c r="I67" s="2854"/>
      <c r="J67" s="2854"/>
      <c r="K67" s="2854"/>
      <c r="L67" s="2854"/>
      <c r="M67" s="2854"/>
      <c r="N67" s="2854"/>
      <c r="O67" s="2854"/>
      <c r="P67" s="2854"/>
      <c r="Q67" s="2854"/>
      <c r="R67" s="2855"/>
      <c r="S67" s="2850"/>
    </row>
    <row r="68" spans="1:36" hidden="1" x14ac:dyDescent="0.2">
      <c r="B68" s="2861" t="str">
        <f>PROYECTO!C56</f>
        <v>Enriquecimientos vegetales</v>
      </c>
      <c r="C68" s="2864" t="str">
        <f>'POA-2'!E40</f>
        <v>Area mantenida</v>
      </c>
      <c r="D68" s="2867" t="e">
        <f>'POA-2'!F40</f>
        <v>#REF!</v>
      </c>
      <c r="E68" s="1759">
        <f>'POA-2'!H40</f>
        <v>0</v>
      </c>
      <c r="F68" s="2854"/>
      <c r="G68" s="2854"/>
      <c r="H68" s="2854">
        <f>+SEGUIMIENTO!$J$149</f>
        <v>0</v>
      </c>
      <c r="I68" s="2854"/>
      <c r="J68" s="2854"/>
      <c r="K68" s="2854">
        <f>+SEGUIMIENTO!$AC$149</f>
        <v>0</v>
      </c>
      <c r="L68" s="2854"/>
      <c r="M68" s="2854"/>
      <c r="N68" s="2854">
        <f>+SEGUIMIENTO!$AV$149</f>
        <v>0</v>
      </c>
      <c r="O68" s="2854"/>
      <c r="P68" s="2854"/>
      <c r="Q68" s="2854"/>
      <c r="R68" s="2855">
        <f>SUM(F68:Q71)</f>
        <v>0</v>
      </c>
      <c r="S68" s="2850" t="e">
        <f>R68/D68</f>
        <v>#REF!</v>
      </c>
    </row>
    <row r="69" spans="1:36" hidden="1" x14ac:dyDescent="0.2">
      <c r="B69" s="2862"/>
      <c r="C69" s="2865"/>
      <c r="D69" s="2865"/>
      <c r="E69" s="2414"/>
      <c r="F69" s="2854"/>
      <c r="G69" s="2854"/>
      <c r="H69" s="2854"/>
      <c r="I69" s="2854"/>
      <c r="J69" s="2854"/>
      <c r="K69" s="2854"/>
      <c r="L69" s="2854"/>
      <c r="M69" s="2854"/>
      <c r="N69" s="2854"/>
      <c r="O69" s="2854"/>
      <c r="P69" s="2854"/>
      <c r="Q69" s="2854"/>
      <c r="R69" s="2855"/>
      <c r="S69" s="2850"/>
    </row>
    <row r="70" spans="1:36" hidden="1" x14ac:dyDescent="0.2">
      <c r="B70" s="2862"/>
      <c r="C70" s="2865"/>
      <c r="D70" s="2865"/>
      <c r="E70" s="2414"/>
      <c r="F70" s="2854"/>
      <c r="G70" s="2854"/>
      <c r="H70" s="2854"/>
      <c r="I70" s="2854"/>
      <c r="J70" s="2854"/>
      <c r="K70" s="2854"/>
      <c r="L70" s="2854"/>
      <c r="M70" s="2854"/>
      <c r="N70" s="2854"/>
      <c r="O70" s="2854"/>
      <c r="P70" s="2854"/>
      <c r="Q70" s="2854"/>
      <c r="R70" s="2855"/>
      <c r="S70" s="2850"/>
    </row>
    <row r="71" spans="1:36" hidden="1" x14ac:dyDescent="0.2">
      <c r="B71" s="2863"/>
      <c r="C71" s="2866"/>
      <c r="D71" s="2866"/>
      <c r="E71" s="2868"/>
      <c r="F71" s="2854"/>
      <c r="G71" s="2854"/>
      <c r="H71" s="2854"/>
      <c r="I71" s="2854"/>
      <c r="J71" s="2854"/>
      <c r="K71" s="2854"/>
      <c r="L71" s="2854"/>
      <c r="M71" s="2854"/>
      <c r="N71" s="2854"/>
      <c r="O71" s="2854"/>
      <c r="P71" s="2854"/>
      <c r="Q71" s="2854"/>
      <c r="R71" s="2855"/>
      <c r="S71" s="2850"/>
    </row>
    <row r="72" spans="1:36" hidden="1" x14ac:dyDescent="0.2">
      <c r="B72" s="2869" t="str">
        <f>PROYECTO!C57</f>
        <v>Conservación de Bosque Natural - Aislamiento</v>
      </c>
      <c r="C72" s="2856" t="str">
        <f>'POA-2'!E45</f>
        <v>Hectáreas conservadas y monitoreadas</v>
      </c>
      <c r="D72" s="2872">
        <f>'POA-2'!F45</f>
        <v>0</v>
      </c>
      <c r="E72" s="1756">
        <f>'POA-2'!H45</f>
        <v>0</v>
      </c>
      <c r="F72" s="1756"/>
      <c r="G72" s="1756"/>
      <c r="H72" s="1756"/>
      <c r="I72" s="1756"/>
      <c r="J72" s="1756"/>
      <c r="K72" s="1756"/>
      <c r="L72" s="1756"/>
      <c r="M72" s="1756"/>
      <c r="N72" s="1756"/>
      <c r="O72" s="1756"/>
      <c r="P72" s="1756"/>
      <c r="Q72" s="1756"/>
      <c r="R72" s="2856">
        <f>SUM(F72:Q74)</f>
        <v>0</v>
      </c>
      <c r="S72" s="2851" t="e">
        <f>R72/D72</f>
        <v>#DIV/0!</v>
      </c>
    </row>
    <row r="73" spans="1:36" hidden="1" x14ac:dyDescent="0.2">
      <c r="B73" s="2870"/>
      <c r="C73" s="2856"/>
      <c r="D73" s="2856"/>
      <c r="E73" s="1756"/>
      <c r="F73" s="1756"/>
      <c r="G73" s="1756"/>
      <c r="H73" s="1756"/>
      <c r="I73" s="1756"/>
      <c r="J73" s="1756"/>
      <c r="K73" s="1756"/>
      <c r="L73" s="1756"/>
      <c r="M73" s="1756"/>
      <c r="N73" s="1756"/>
      <c r="O73" s="1756"/>
      <c r="P73" s="1756"/>
      <c r="Q73" s="1756"/>
      <c r="R73" s="2856"/>
      <c r="S73" s="2851"/>
    </row>
    <row r="74" spans="1:36" ht="13.5" hidden="1" thickBot="1" x14ac:dyDescent="0.25">
      <c r="B74" s="2871"/>
      <c r="C74" s="2857"/>
      <c r="D74" s="2857"/>
      <c r="E74" s="2853"/>
      <c r="F74" s="2853"/>
      <c r="G74" s="2853"/>
      <c r="H74" s="2853"/>
      <c r="I74" s="2853"/>
      <c r="J74" s="2853"/>
      <c r="K74" s="2853"/>
      <c r="L74" s="2853"/>
      <c r="M74" s="2853"/>
      <c r="N74" s="2853"/>
      <c r="O74" s="2853"/>
      <c r="P74" s="2853"/>
      <c r="Q74" s="2853"/>
      <c r="R74" s="2857"/>
      <c r="S74" s="2852"/>
    </row>
    <row r="75" spans="1:36" s="402" customFormat="1" x14ac:dyDescent="0.2">
      <c r="B75" s="482"/>
      <c r="C75" s="483"/>
      <c r="D75" s="483"/>
      <c r="E75" s="483"/>
      <c r="F75" s="483"/>
      <c r="G75" s="483"/>
      <c r="H75" s="483"/>
      <c r="I75" s="483"/>
      <c r="J75" s="483"/>
      <c r="K75" s="483"/>
      <c r="L75" s="483"/>
      <c r="M75" s="483"/>
      <c r="N75" s="483"/>
      <c r="O75" s="483"/>
      <c r="P75" s="483"/>
      <c r="Q75" s="483"/>
      <c r="R75" s="483"/>
      <c r="S75" s="490"/>
    </row>
    <row r="76" spans="1:36" s="773" customFormat="1" ht="16.5" x14ac:dyDescent="0.3">
      <c r="A76" s="402"/>
      <c r="B76" s="882" t="s">
        <v>63</v>
      </c>
      <c r="C76" s="679"/>
      <c r="D76" s="679"/>
      <c r="E76" s="679"/>
      <c r="F76" s="679"/>
      <c r="G76" s="679"/>
      <c r="H76" s="679"/>
      <c r="I76" s="679"/>
      <c r="J76" s="679"/>
      <c r="K76" s="679"/>
      <c r="L76" s="679"/>
      <c r="M76" s="679"/>
      <c r="N76" s="679"/>
      <c r="O76" s="679"/>
      <c r="P76" s="679"/>
      <c r="Q76" s="679"/>
      <c r="R76" s="679"/>
      <c r="S76" s="881"/>
      <c r="T76" s="402"/>
      <c r="U76" s="402"/>
      <c r="V76" s="402"/>
      <c r="W76" s="402"/>
      <c r="X76" s="402"/>
      <c r="Y76" s="402"/>
      <c r="Z76" s="402"/>
      <c r="AA76" s="402"/>
      <c r="AB76" s="402"/>
      <c r="AC76" s="402"/>
      <c r="AD76" s="402"/>
      <c r="AE76" s="402"/>
      <c r="AF76" s="402"/>
      <c r="AG76" s="402"/>
      <c r="AH76" s="402"/>
      <c r="AI76" s="402"/>
      <c r="AJ76" s="402"/>
    </row>
    <row r="77" spans="1:36" s="402" customFormat="1" ht="13.5" thickBot="1" x14ac:dyDescent="0.25">
      <c r="B77" s="482"/>
      <c r="C77" s="483"/>
      <c r="D77" s="483"/>
      <c r="E77" s="483"/>
      <c r="F77" s="483"/>
      <c r="G77" s="483"/>
      <c r="H77" s="483"/>
      <c r="I77" s="483"/>
      <c r="J77" s="483"/>
      <c r="K77" s="483"/>
      <c r="L77" s="483"/>
      <c r="M77" s="483"/>
      <c r="N77" s="483"/>
      <c r="O77" s="483"/>
      <c r="P77" s="483"/>
      <c r="Q77" s="483"/>
      <c r="R77" s="483"/>
      <c r="S77" s="490"/>
    </row>
    <row r="78" spans="1:36" s="402" customFormat="1" x14ac:dyDescent="0.2">
      <c r="B78" s="2832"/>
      <c r="C78" s="2833"/>
      <c r="D78" s="2833"/>
      <c r="E78" s="2833"/>
      <c r="F78" s="2833"/>
      <c r="G78" s="2833"/>
      <c r="H78" s="2833"/>
      <c r="I78" s="2833"/>
      <c r="J78" s="2833"/>
      <c r="K78" s="2833"/>
      <c r="L78" s="2833"/>
      <c r="M78" s="2833"/>
      <c r="N78" s="2833"/>
      <c r="O78" s="2833"/>
      <c r="P78" s="2833"/>
      <c r="Q78" s="2833"/>
      <c r="R78" s="2833"/>
      <c r="S78" s="2834"/>
    </row>
    <row r="79" spans="1:36" s="402" customFormat="1" x14ac:dyDescent="0.2">
      <c r="B79" s="2835"/>
      <c r="C79" s="2836"/>
      <c r="D79" s="2836"/>
      <c r="E79" s="2836"/>
      <c r="F79" s="2836"/>
      <c r="G79" s="2836"/>
      <c r="H79" s="2836"/>
      <c r="I79" s="2836"/>
      <c r="J79" s="2836"/>
      <c r="K79" s="2836"/>
      <c r="L79" s="2836"/>
      <c r="M79" s="2836"/>
      <c r="N79" s="2836"/>
      <c r="O79" s="2836"/>
      <c r="P79" s="2836"/>
      <c r="Q79" s="2836"/>
      <c r="R79" s="2836"/>
      <c r="S79" s="2837"/>
    </row>
    <row r="80" spans="1:36" s="402" customFormat="1" x14ac:dyDescent="0.2">
      <c r="B80" s="2835"/>
      <c r="C80" s="2836"/>
      <c r="D80" s="2836"/>
      <c r="E80" s="2836"/>
      <c r="F80" s="2836"/>
      <c r="G80" s="2836"/>
      <c r="H80" s="2836"/>
      <c r="I80" s="2836"/>
      <c r="J80" s="2836"/>
      <c r="K80" s="2836"/>
      <c r="L80" s="2836"/>
      <c r="M80" s="2836"/>
      <c r="N80" s="2836"/>
      <c r="O80" s="2836"/>
      <c r="P80" s="2836"/>
      <c r="Q80" s="2836"/>
      <c r="R80" s="2836"/>
      <c r="S80" s="2837"/>
    </row>
    <row r="81" spans="2:19" s="402" customFormat="1" x14ac:dyDescent="0.2">
      <c r="B81" s="2835"/>
      <c r="C81" s="2836"/>
      <c r="D81" s="2836"/>
      <c r="E81" s="2836"/>
      <c r="F81" s="2836"/>
      <c r="G81" s="2836"/>
      <c r="H81" s="2836"/>
      <c r="I81" s="2836"/>
      <c r="J81" s="2836"/>
      <c r="K81" s="2836"/>
      <c r="L81" s="2836"/>
      <c r="M81" s="2836"/>
      <c r="N81" s="2836"/>
      <c r="O81" s="2836"/>
      <c r="P81" s="2836"/>
      <c r="Q81" s="2836"/>
      <c r="R81" s="2836"/>
      <c r="S81" s="2837"/>
    </row>
    <row r="82" spans="2:19" s="402" customFormat="1" x14ac:dyDescent="0.2">
      <c r="B82" s="2835"/>
      <c r="C82" s="2836"/>
      <c r="D82" s="2836"/>
      <c r="E82" s="2836"/>
      <c r="F82" s="2836"/>
      <c r="G82" s="2836"/>
      <c r="H82" s="2836"/>
      <c r="I82" s="2836"/>
      <c r="J82" s="2836"/>
      <c r="K82" s="2836"/>
      <c r="L82" s="2836"/>
      <c r="M82" s="2836"/>
      <c r="N82" s="2836"/>
      <c r="O82" s="2836"/>
      <c r="P82" s="2836"/>
      <c r="Q82" s="2836"/>
      <c r="R82" s="2836"/>
      <c r="S82" s="2837"/>
    </row>
    <row r="83" spans="2:19" s="402" customFormat="1" x14ac:dyDescent="0.2">
      <c r="B83" s="2835"/>
      <c r="C83" s="2836"/>
      <c r="D83" s="2836"/>
      <c r="E83" s="2836"/>
      <c r="F83" s="2836"/>
      <c r="G83" s="2836"/>
      <c r="H83" s="2836"/>
      <c r="I83" s="2836"/>
      <c r="J83" s="2836"/>
      <c r="K83" s="2836"/>
      <c r="L83" s="2836"/>
      <c r="M83" s="2836"/>
      <c r="N83" s="2836"/>
      <c r="O83" s="2836"/>
      <c r="P83" s="2836"/>
      <c r="Q83" s="2836"/>
      <c r="R83" s="2836"/>
      <c r="S83" s="2837"/>
    </row>
    <row r="84" spans="2:19" s="402" customFormat="1" ht="13.5" thickBot="1" x14ac:dyDescent="0.25">
      <c r="B84" s="2838"/>
      <c r="C84" s="2839"/>
      <c r="D84" s="2839"/>
      <c r="E84" s="2839"/>
      <c r="F84" s="2839"/>
      <c r="G84" s="2839"/>
      <c r="H84" s="2839"/>
      <c r="I84" s="2839"/>
      <c r="J84" s="2839"/>
      <c r="K84" s="2839"/>
      <c r="L84" s="2839"/>
      <c r="M84" s="2839"/>
      <c r="N84" s="2839"/>
      <c r="O84" s="2839"/>
      <c r="P84" s="2839"/>
      <c r="Q84" s="2839"/>
      <c r="R84" s="2839"/>
      <c r="S84" s="2840"/>
    </row>
    <row r="85" spans="2:19" s="402" customFormat="1" x14ac:dyDescent="0.2"/>
    <row r="86" spans="2:19" s="402" customFormat="1" x14ac:dyDescent="0.2"/>
    <row r="87" spans="2:19" s="402" customFormat="1" x14ac:dyDescent="0.2"/>
    <row r="88" spans="2:19" s="402" customFormat="1" x14ac:dyDescent="0.2"/>
    <row r="89" spans="2:19" s="402" customFormat="1" x14ac:dyDescent="0.2"/>
    <row r="90" spans="2:19" s="402" customFormat="1" x14ac:dyDescent="0.2"/>
    <row r="91" spans="2:19" s="402" customFormat="1" x14ac:dyDescent="0.2"/>
    <row r="92" spans="2:19" s="402" customFormat="1" x14ac:dyDescent="0.2"/>
    <row r="93" spans="2:19" s="402" customFormat="1" x14ac:dyDescent="0.2"/>
    <row r="94" spans="2:19" s="402" customFormat="1" x14ac:dyDescent="0.2"/>
    <row r="95" spans="2:19" s="402" customFormat="1" x14ac:dyDescent="0.2"/>
    <row r="96" spans="2:19"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sheetData>
  <sheetProtection algorithmName="SHA-512" hashValue="BfBAcZFeZhAJbipCGQnpLLVzIRxKsNw7V7V/bhmpD3a8oPocOm9IYMNvcLjgWeQljrU+1z7SjEbc7NRFViiZjQ==" saltValue="TiQzkwhQYCo6CiJuIxB1sA==" spinCount="100000" sheet="1" objects="1" scenarios="1"/>
  <mergeCells count="194">
    <mergeCell ref="B2:B4"/>
    <mergeCell ref="C2:Q3"/>
    <mergeCell ref="C4:Q4"/>
    <mergeCell ref="R2:S4"/>
    <mergeCell ref="C5:Q5"/>
    <mergeCell ref="R5:S5"/>
    <mergeCell ref="D18:E18"/>
    <mergeCell ref="F18:H18"/>
    <mergeCell ref="I18:K18"/>
    <mergeCell ref="L18:N18"/>
    <mergeCell ref="C7:S7"/>
    <mergeCell ref="C9:S9"/>
    <mergeCell ref="C11:E11"/>
    <mergeCell ref="G11:H11"/>
    <mergeCell ref="I11:K11"/>
    <mergeCell ref="P11:S11"/>
    <mergeCell ref="C13:D13"/>
    <mergeCell ref="F13:H13"/>
    <mergeCell ref="I13:K13"/>
    <mergeCell ref="M13:O13"/>
    <mergeCell ref="D19:E19"/>
    <mergeCell ref="F19:H19"/>
    <mergeCell ref="I19:K19"/>
    <mergeCell ref="L19:N19"/>
    <mergeCell ref="G15:H15"/>
    <mergeCell ref="I15:J15"/>
    <mergeCell ref="D17:E17"/>
    <mergeCell ref="F17:H17"/>
    <mergeCell ref="I17:K17"/>
    <mergeCell ref="L17:N1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B31:S31"/>
    <mergeCell ref="B33:S33"/>
    <mergeCell ref="B35:S35"/>
    <mergeCell ref="B37:S37"/>
    <mergeCell ref="B39:S39"/>
    <mergeCell ref="B41:S41"/>
    <mergeCell ref="D24:E24"/>
    <mergeCell ref="F24:H24"/>
    <mergeCell ref="I24:K24"/>
    <mergeCell ref="L24:N24"/>
    <mergeCell ref="B26:B27"/>
    <mergeCell ref="C26:S27"/>
    <mergeCell ref="B43:S43"/>
    <mergeCell ref="B45:S45"/>
    <mergeCell ref="B46:B48"/>
    <mergeCell ref="C46:C48"/>
    <mergeCell ref="D46:D48"/>
    <mergeCell ref="E46:E48"/>
    <mergeCell ref="F46:S46"/>
    <mergeCell ref="R47:R48"/>
    <mergeCell ref="S47:S48"/>
    <mergeCell ref="Q49:Q52"/>
    <mergeCell ref="R49:R52"/>
    <mergeCell ref="S49:S52"/>
    <mergeCell ref="H49:H52"/>
    <mergeCell ref="I49:I52"/>
    <mergeCell ref="J49:J52"/>
    <mergeCell ref="K49:K52"/>
    <mergeCell ref="L49:L52"/>
    <mergeCell ref="M49:M52"/>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P53:P56"/>
    <mergeCell ref="Q53:Q56"/>
    <mergeCell ref="R53:R56"/>
    <mergeCell ref="S53:S56"/>
    <mergeCell ref="H53:H56"/>
    <mergeCell ref="I53:I56"/>
    <mergeCell ref="J53:J56"/>
    <mergeCell ref="K53:K56"/>
    <mergeCell ref="L53:L56"/>
    <mergeCell ref="M53:M56"/>
    <mergeCell ref="Q57:Q60"/>
    <mergeCell ref="R57:R60"/>
    <mergeCell ref="S57:S60"/>
    <mergeCell ref="H57:H60"/>
    <mergeCell ref="I57:I60"/>
    <mergeCell ref="J57:J60"/>
    <mergeCell ref="K57:K60"/>
    <mergeCell ref="L57:L60"/>
    <mergeCell ref="M57:M60"/>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Q61:Q64"/>
    <mergeCell ref="R61:R64"/>
    <mergeCell ref="S61:S64"/>
    <mergeCell ref="H61:H64"/>
    <mergeCell ref="I61:I64"/>
    <mergeCell ref="J61:J64"/>
    <mergeCell ref="K61:K64"/>
    <mergeCell ref="L61:L64"/>
    <mergeCell ref="M61:M64"/>
    <mergeCell ref="Q65:Q67"/>
    <mergeCell ref="R65:R67"/>
    <mergeCell ref="S65:S67"/>
    <mergeCell ref="H65:H67"/>
    <mergeCell ref="I65:I67"/>
    <mergeCell ref="J65:J67"/>
    <mergeCell ref="K65:K67"/>
    <mergeCell ref="L65:L67"/>
    <mergeCell ref="M65:M67"/>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8:Q71"/>
    <mergeCell ref="R68:R71"/>
    <mergeCell ref="S68:S71"/>
    <mergeCell ref="H68:H71"/>
    <mergeCell ref="I68:I71"/>
    <mergeCell ref="J68:J71"/>
    <mergeCell ref="K68:K71"/>
    <mergeCell ref="L68:L71"/>
    <mergeCell ref="M68:M71"/>
    <mergeCell ref="B78:S84"/>
    <mergeCell ref="N72:N74"/>
    <mergeCell ref="O72:O74"/>
    <mergeCell ref="P72:P74"/>
    <mergeCell ref="Q72:Q74"/>
    <mergeCell ref="R72:R74"/>
    <mergeCell ref="S72:S74"/>
    <mergeCell ref="H72:H74"/>
    <mergeCell ref="I72:I74"/>
    <mergeCell ref="J72:J74"/>
    <mergeCell ref="K72:K74"/>
    <mergeCell ref="L72:L74"/>
    <mergeCell ref="M72:M74"/>
    <mergeCell ref="B72:B74"/>
    <mergeCell ref="C72:C74"/>
    <mergeCell ref="D72:D74"/>
    <mergeCell ref="E72:E74"/>
    <mergeCell ref="F72:F74"/>
    <mergeCell ref="G72:G74"/>
  </mergeCells>
  <conditionalFormatting sqref="C18:D24 F18:F24 I18:I24 L18:N24 E19:E22 G19:H22 J19:K22">
    <cfRule type="cellIs" dxfId="11" priority="1" operator="equal">
      <formula>0</formula>
    </cfRule>
  </conditionalFormatting>
  <conditionalFormatting sqref="F48:Q48">
    <cfRule type="cellIs" dxfId="10" priority="2" stopIfTrue="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3">
    <tabColor rgb="FF0070C0"/>
    <pageSetUpPr fitToPage="1"/>
  </sheetPr>
  <dimension ref="A1:AJ176"/>
  <sheetViews>
    <sheetView showGridLines="0" topLeftCell="B1" zoomScale="90" zoomScaleNormal="90" workbookViewId="0">
      <selection activeCell="R5" sqref="R5:S5"/>
    </sheetView>
  </sheetViews>
  <sheetFormatPr baseColWidth="10" defaultRowHeight="12.75" x14ac:dyDescent="0.2"/>
  <cols>
    <col min="1" max="1" width="2.5703125" style="402" customWidth="1"/>
    <col min="2" max="2" width="29.7109375" customWidth="1"/>
    <col min="3" max="3" width="29" customWidth="1"/>
    <col min="4" max="4" width="38.7109375" customWidth="1"/>
    <col min="6" max="17" width="12.7109375" customWidth="1"/>
    <col min="20" max="34" width="11.42578125" style="402"/>
  </cols>
  <sheetData>
    <row r="1" spans="1:36" s="402" customFormat="1" ht="13.5" thickBot="1" x14ac:dyDescent="0.25"/>
    <row r="2" spans="1:36" ht="18" customHeight="1" x14ac:dyDescent="0.2">
      <c r="B2" s="3082" t="s">
        <v>1532</v>
      </c>
      <c r="C2" s="2824" t="s">
        <v>1541</v>
      </c>
      <c r="D2" s="2825"/>
      <c r="E2" s="2825"/>
      <c r="F2" s="2825"/>
      <c r="G2" s="2825"/>
      <c r="H2" s="2825"/>
      <c r="I2" s="2825"/>
      <c r="J2" s="2825"/>
      <c r="K2" s="2825"/>
      <c r="L2" s="2825"/>
      <c r="M2" s="2825"/>
      <c r="N2" s="2825"/>
      <c r="O2" s="2825"/>
      <c r="P2" s="2825"/>
      <c r="Q2" s="2826"/>
      <c r="R2" s="3084"/>
      <c r="S2" s="3085"/>
      <c r="AI2" s="402"/>
      <c r="AJ2" s="402"/>
    </row>
    <row r="3" spans="1:36" ht="17.25" customHeight="1" x14ac:dyDescent="0.2">
      <c r="B3" s="3083"/>
      <c r="C3" s="2827"/>
      <c r="D3" s="2828"/>
      <c r="E3" s="2828"/>
      <c r="F3" s="2828"/>
      <c r="G3" s="2828"/>
      <c r="H3" s="2828"/>
      <c r="I3" s="2828"/>
      <c r="J3" s="2828"/>
      <c r="K3" s="2828"/>
      <c r="L3" s="2828"/>
      <c r="M3" s="2828"/>
      <c r="N3" s="2828"/>
      <c r="O3" s="2828"/>
      <c r="P3" s="2828"/>
      <c r="Q3" s="2829"/>
      <c r="R3" s="3086"/>
      <c r="S3" s="3087"/>
      <c r="AI3" s="402"/>
      <c r="AJ3" s="402"/>
    </row>
    <row r="4" spans="1:36" ht="17.25" customHeight="1" x14ac:dyDescent="0.2">
      <c r="B4" s="3083"/>
      <c r="C4" s="1701" t="s">
        <v>1530</v>
      </c>
      <c r="D4" s="2830"/>
      <c r="E4" s="2830"/>
      <c r="F4" s="2830"/>
      <c r="G4" s="2830"/>
      <c r="H4" s="2830"/>
      <c r="I4" s="2830"/>
      <c r="J4" s="2830"/>
      <c r="K4" s="2830"/>
      <c r="L4" s="2830"/>
      <c r="M4" s="2830"/>
      <c r="N4" s="2830"/>
      <c r="O4" s="2830"/>
      <c r="P4" s="2830"/>
      <c r="Q4" s="2831"/>
      <c r="R4" s="3086"/>
      <c r="S4" s="3087"/>
      <c r="AI4" s="402"/>
      <c r="AJ4" s="402"/>
    </row>
    <row r="5" spans="1:36" ht="17.25" customHeight="1" x14ac:dyDescent="0.2">
      <c r="B5" s="1611" t="s">
        <v>1529</v>
      </c>
      <c r="C5" s="2505" t="s">
        <v>1545</v>
      </c>
      <c r="D5" s="2894"/>
      <c r="E5" s="2894"/>
      <c r="F5" s="2894"/>
      <c r="G5" s="2894"/>
      <c r="H5" s="2894"/>
      <c r="I5" s="2894"/>
      <c r="J5" s="2894"/>
      <c r="K5" s="2894"/>
      <c r="L5" s="2894"/>
      <c r="M5" s="2894"/>
      <c r="N5" s="2894"/>
      <c r="O5" s="2894"/>
      <c r="P5" s="2894"/>
      <c r="Q5" s="2895"/>
      <c r="R5" s="1758" t="s">
        <v>1548</v>
      </c>
      <c r="S5" s="3088"/>
      <c r="AI5" s="402"/>
      <c r="AJ5" s="402"/>
    </row>
    <row r="6" spans="1:36" ht="12.75" customHeight="1" x14ac:dyDescent="0.2">
      <c r="B6" s="1022"/>
      <c r="C6" s="1020"/>
      <c r="D6" s="1020"/>
      <c r="E6" s="1020"/>
      <c r="F6" s="1020"/>
      <c r="G6" s="1020"/>
      <c r="H6" s="1020"/>
      <c r="I6" s="1020"/>
      <c r="J6" s="1020"/>
      <c r="K6" s="1020"/>
      <c r="L6" s="1020"/>
      <c r="M6" s="1020"/>
      <c r="N6" s="1020"/>
      <c r="O6" s="1020"/>
      <c r="P6" s="1020"/>
      <c r="Q6" s="1020"/>
      <c r="R6" s="1021"/>
      <c r="S6" s="1016"/>
    </row>
    <row r="7" spans="1:36" ht="17.25" customHeight="1" x14ac:dyDescent="0.2">
      <c r="B7" s="406" t="s">
        <v>294</v>
      </c>
      <c r="C7" s="2388">
        <f>+PROYECTO!C7</f>
        <v>0</v>
      </c>
      <c r="D7" s="2388"/>
      <c r="E7" s="2388"/>
      <c r="F7" s="2388"/>
      <c r="G7" s="2388"/>
      <c r="H7" s="2388"/>
      <c r="I7" s="2388"/>
      <c r="J7" s="2388"/>
      <c r="K7" s="2388"/>
      <c r="L7" s="2388"/>
      <c r="M7" s="2388"/>
      <c r="N7" s="2388"/>
      <c r="O7" s="2388"/>
      <c r="P7" s="2388"/>
      <c r="Q7" s="2388"/>
      <c r="R7" s="2388"/>
      <c r="S7" s="2389"/>
    </row>
    <row r="8" spans="1:36" x14ac:dyDescent="0.2">
      <c r="B8" s="406"/>
      <c r="S8" s="409"/>
    </row>
    <row r="9" spans="1:36" ht="24.75" customHeight="1" x14ac:dyDescent="0.2">
      <c r="B9" s="406" t="s">
        <v>1188</v>
      </c>
      <c r="C9" s="2390">
        <f>+PROYECTO!B17</f>
        <v>0</v>
      </c>
      <c r="D9" s="2390"/>
      <c r="E9" s="2390"/>
      <c r="F9" s="2390"/>
      <c r="G9" s="2390"/>
      <c r="H9" s="2390"/>
      <c r="I9" s="2390"/>
      <c r="J9" s="2390"/>
      <c r="K9" s="2390"/>
      <c r="L9" s="2390"/>
      <c r="M9" s="2390"/>
      <c r="N9" s="2390"/>
      <c r="O9" s="2390"/>
      <c r="P9" s="2390"/>
      <c r="Q9" s="2390"/>
      <c r="R9" s="2390"/>
      <c r="S9" s="2391"/>
    </row>
    <row r="10" spans="1:36" x14ac:dyDescent="0.2">
      <c r="B10" s="406"/>
      <c r="C10" s="2461"/>
      <c r="D10" s="2461"/>
      <c r="E10" s="2461"/>
      <c r="F10" s="2461"/>
      <c r="G10" s="2461"/>
      <c r="H10" s="2461"/>
      <c r="I10" s="2461"/>
      <c r="J10" s="2461"/>
      <c r="K10" s="2461"/>
      <c r="L10" s="2461"/>
      <c r="M10" s="2461"/>
      <c r="N10" s="2461"/>
      <c r="O10" s="2461"/>
      <c r="P10" s="2461"/>
      <c r="Q10" s="2461"/>
      <c r="R10" s="2461"/>
      <c r="S10" s="2462"/>
    </row>
    <row r="11" spans="1:36" s="1" customFormat="1" ht="17.25" customHeight="1" x14ac:dyDescent="0.2">
      <c r="A11" s="335"/>
      <c r="B11" s="1023" t="s">
        <v>415</v>
      </c>
      <c r="C11" s="1395">
        <f>'EJEC-1I'!I11</f>
        <v>41090</v>
      </c>
      <c r="D11" s="1117"/>
      <c r="E11" s="2906" t="s">
        <v>1208</v>
      </c>
      <c r="F11" s="2907"/>
      <c r="G11" s="1426" t="str">
        <f>'EJEC-1I'!P11</f>
        <v>De avance</v>
      </c>
      <c r="H11" s="1427"/>
      <c r="J11" s="1118"/>
      <c r="K11" s="1118"/>
      <c r="M11" s="1117"/>
      <c r="N11" s="1119"/>
      <c r="O11" s="1118"/>
      <c r="S11" s="859"/>
      <c r="T11" s="335"/>
      <c r="U11" s="335"/>
      <c r="V11" s="335"/>
      <c r="W11" s="335"/>
      <c r="X11" s="335"/>
      <c r="Y11" s="335"/>
      <c r="Z11" s="335"/>
      <c r="AA11" s="335"/>
      <c r="AB11" s="335"/>
      <c r="AC11" s="335"/>
      <c r="AD11" s="335"/>
      <c r="AE11" s="335"/>
      <c r="AF11" s="335"/>
      <c r="AG11" s="335"/>
      <c r="AH11" s="335"/>
    </row>
    <row r="12" spans="1:36" x14ac:dyDescent="0.2">
      <c r="B12" s="403"/>
      <c r="J12" s="483"/>
      <c r="K12" s="483"/>
      <c r="S12" s="409"/>
    </row>
    <row r="13" spans="1:36" ht="12.75" customHeight="1" x14ac:dyDescent="0.2">
      <c r="B13" s="1015" t="s">
        <v>1319</v>
      </c>
      <c r="C13" s="1396">
        <f>'EJEC-1I'!C15</f>
        <v>0</v>
      </c>
      <c r="D13" s="1024"/>
      <c r="E13" s="2606" t="s">
        <v>1320</v>
      </c>
      <c r="F13" s="2606"/>
      <c r="G13" s="2905">
        <f>'EJEC-1I'!I15</f>
        <v>0</v>
      </c>
      <c r="H13" s="2905"/>
      <c r="J13" s="483"/>
      <c r="K13" s="1024"/>
      <c r="S13" s="409"/>
    </row>
    <row r="14" spans="1:36" ht="13.5" thickBot="1" x14ac:dyDescent="0.25">
      <c r="B14" s="403"/>
      <c r="S14" s="409"/>
    </row>
    <row r="15" spans="1:36" ht="21.75" customHeight="1" thickBot="1" x14ac:dyDescent="0.25">
      <c r="B15" s="3079" t="s">
        <v>409</v>
      </c>
      <c r="C15" s="3080"/>
      <c r="D15" s="3080"/>
      <c r="E15" s="3080"/>
      <c r="F15" s="3080"/>
      <c r="G15" s="3080"/>
      <c r="H15" s="3080"/>
      <c r="I15" s="3080"/>
      <c r="J15" s="3080"/>
      <c r="K15" s="3080"/>
      <c r="L15" s="3080"/>
      <c r="M15" s="3080"/>
      <c r="N15" s="3080"/>
      <c r="O15" s="3080"/>
      <c r="P15" s="3080"/>
      <c r="Q15" s="3080"/>
      <c r="R15" s="3080"/>
      <c r="S15" s="3081"/>
    </row>
    <row r="16" spans="1:36" s="1" customFormat="1" ht="19.5" customHeight="1" x14ac:dyDescent="0.2">
      <c r="A16" s="335"/>
      <c r="B16" s="2919" t="s">
        <v>296</v>
      </c>
      <c r="C16" s="2452" t="s">
        <v>402</v>
      </c>
      <c r="D16" s="2921" t="s">
        <v>403</v>
      </c>
      <c r="E16" s="2452" t="s">
        <v>399</v>
      </c>
      <c r="F16" s="2858" t="s">
        <v>407</v>
      </c>
      <c r="G16" s="2858"/>
      <c r="H16" s="2858"/>
      <c r="I16" s="2858"/>
      <c r="J16" s="2858"/>
      <c r="K16" s="2858"/>
      <c r="L16" s="2858"/>
      <c r="M16" s="2858"/>
      <c r="N16" s="2858"/>
      <c r="O16" s="2858"/>
      <c r="P16" s="2858"/>
      <c r="Q16" s="2858"/>
      <c r="R16" s="2858"/>
      <c r="S16" s="2859"/>
      <c r="T16" s="335"/>
      <c r="U16" s="335"/>
      <c r="V16" s="335"/>
      <c r="W16" s="335"/>
      <c r="X16" s="335"/>
      <c r="Y16" s="335"/>
      <c r="Z16" s="335"/>
      <c r="AA16" s="335"/>
      <c r="AB16" s="335"/>
      <c r="AC16" s="335"/>
      <c r="AD16" s="335"/>
      <c r="AE16" s="335"/>
      <c r="AF16" s="335"/>
      <c r="AG16" s="335"/>
      <c r="AH16" s="335"/>
    </row>
    <row r="17" spans="2:19" ht="26.25" customHeight="1" thickBot="1" x14ac:dyDescent="0.25">
      <c r="B17" s="2920"/>
      <c r="C17" s="2429"/>
      <c r="D17" s="2922"/>
      <c r="E17" s="2429"/>
      <c r="F17" s="1397" t="str">
        <f>'EJEC-1I'!F48</f>
        <v>0-18</v>
      </c>
      <c r="G17" s="1397" t="str">
        <f>'EJEC-1I'!G48</f>
        <v>0-18</v>
      </c>
      <c r="H17" s="1397" t="str">
        <f>'EJEC-1I'!H48</f>
        <v>0-18</v>
      </c>
      <c r="I17" s="1397" t="str">
        <f>'EJEC-1I'!I48</f>
        <v>0-18</v>
      </c>
      <c r="J17" s="1397" t="str">
        <f>'EJEC-1I'!J48</f>
        <v>0-18</v>
      </c>
      <c r="K17" s="1397" t="str">
        <f>'EJEC-1I'!K48</f>
        <v>0-18</v>
      </c>
      <c r="L17" s="1397" t="str">
        <f>'EJEC-1I'!L48</f>
        <v>0-18</v>
      </c>
      <c r="M17" s="1397" t="str">
        <f>'EJEC-1I'!M48</f>
        <v>0-18</v>
      </c>
      <c r="N17" s="1397" t="str">
        <f>'EJEC-1I'!N48</f>
        <v>0-18</v>
      </c>
      <c r="O17" s="1397" t="str">
        <f>'EJEC-1I'!O48</f>
        <v>0-18</v>
      </c>
      <c r="P17" s="1397" t="e">
        <f>'EJEC-1I'!P48</f>
        <v>#VALUE!</v>
      </c>
      <c r="Q17" s="1397" t="e">
        <f>'EJEC-1I'!Q48</f>
        <v>#VALUE!</v>
      </c>
      <c r="R17" s="1398" t="s">
        <v>66</v>
      </c>
      <c r="S17" s="1399" t="s">
        <v>408</v>
      </c>
    </row>
    <row r="18" spans="2:19" ht="25.5" x14ac:dyDescent="0.2">
      <c r="B18" s="2904" t="str">
        <f>PROYECTO!C51</f>
        <v>Plantación de Material Vegetal en sistema tradicional</v>
      </c>
      <c r="C18" s="1400" t="str">
        <f>'POA-1'!I33</f>
        <v>Aprestamiento del proyecto (Gestión)</v>
      </c>
      <c r="D18" s="1401" t="str">
        <f>'POA-2'!L16</f>
        <v>Cumplimiento del Plan de Adquisiciones (contratación del presupuesto en $).</v>
      </c>
      <c r="E18" s="1402">
        <f>'POA-2'!M16</f>
        <v>21013968.036746308</v>
      </c>
      <c r="F18" s="1105"/>
      <c r="G18" s="1105"/>
      <c r="H18" s="1105">
        <f>+$E$18*SEGUIMIENTO!$L$35</f>
        <v>11315213.558248011</v>
      </c>
      <c r="I18" s="1105"/>
      <c r="J18" s="1105"/>
      <c r="K18" s="1105">
        <f>+$E$18*SEGUIMIENTO!$AE$35-H18</f>
        <v>0</v>
      </c>
      <c r="L18" s="1105"/>
      <c r="M18" s="1105"/>
      <c r="N18" s="1105">
        <f>+$E$18*SEGUIMIENTO!$AX$35-H18-K18</f>
        <v>0</v>
      </c>
      <c r="O18" s="1105"/>
      <c r="P18" s="1105"/>
      <c r="Q18" s="1105"/>
      <c r="R18" s="1406">
        <f>SUM(F18:Q18)</f>
        <v>11315213.558248011</v>
      </c>
      <c r="S18" s="1407">
        <f>+R18/E18</f>
        <v>0.53846153846153844</v>
      </c>
    </row>
    <row r="19" spans="2:19" ht="38.25" x14ac:dyDescent="0.2">
      <c r="B19" s="2878"/>
      <c r="C19" s="1313" t="str">
        <f>'POA-1'!I34</f>
        <v>Mantenimiento</v>
      </c>
      <c r="D19" s="1403" t="str">
        <f>'POA-2'!L17</f>
        <v>Hectáreas establecidas de sistemas forestales para la recuperación, conservación y protección de Recursos Naturales Renovables .</v>
      </c>
      <c r="E19" s="1404">
        <f>'POA-2'!M17</f>
        <v>10</v>
      </c>
      <c r="F19" s="1107"/>
      <c r="G19" s="1107"/>
      <c r="H19" s="1107">
        <f>+'EJEC-1I'!$H$49</f>
        <v>0</v>
      </c>
      <c r="I19" s="1107"/>
      <c r="J19" s="1107"/>
      <c r="K19" s="1107">
        <f>+'EJEC-1II'!$K$49</f>
        <v>0</v>
      </c>
      <c r="L19" s="1107"/>
      <c r="M19" s="1107"/>
      <c r="N19" s="1107">
        <f>+'EJEC-1III'!$N$49</f>
        <v>0</v>
      </c>
      <c r="O19" s="1107"/>
      <c r="P19" s="1107"/>
      <c r="Q19" s="1107"/>
      <c r="R19" s="1408">
        <f t="shared" ref="R19:R40" si="0">SUM(F19:Q19)</f>
        <v>0</v>
      </c>
      <c r="S19" s="1407">
        <f t="shared" ref="S19:S40" si="1">+R19/E19</f>
        <v>0</v>
      </c>
    </row>
    <row r="20" spans="2:19" ht="0.6" customHeight="1" x14ac:dyDescent="0.2">
      <c r="B20" s="2878"/>
      <c r="C20" s="1313" t="str">
        <f>'POA-1'!I35</f>
        <v>Aislamiento</v>
      </c>
      <c r="D20" s="1403" t="str">
        <f>'POA-2'!L18</f>
        <v>Hectáreas aisladas de sistemas forestales para la recuperación, conservación y protección de Recursos Naturales Renovables.</v>
      </c>
      <c r="E20" s="1404">
        <f>'POA-2'!M18</f>
        <v>0</v>
      </c>
      <c r="F20" s="1107"/>
      <c r="G20" s="1107"/>
      <c r="H20" s="1107"/>
      <c r="I20" s="1107"/>
      <c r="J20" s="1107"/>
      <c r="K20" s="1107"/>
      <c r="L20" s="1107"/>
      <c r="M20" s="1107"/>
      <c r="N20" s="1107"/>
      <c r="O20" s="1107"/>
      <c r="P20" s="1107"/>
      <c r="Q20" s="1107"/>
      <c r="R20" s="1408">
        <f t="shared" si="0"/>
        <v>0</v>
      </c>
      <c r="S20" s="1407" t="e">
        <f t="shared" si="1"/>
        <v>#DIV/0!</v>
      </c>
    </row>
    <row r="21" spans="2:19" ht="37.5" customHeight="1" thickBot="1" x14ac:dyDescent="0.25">
      <c r="B21" s="2878"/>
      <c r="C21" s="1405" t="str">
        <f>'POA-1'!I36</f>
        <v>Divulgación, Capacitación y Seguimiento</v>
      </c>
      <c r="D21" s="1314" t="str">
        <f>'POA-2'!L19</f>
        <v>Talleres de divulgación y capacitación de proyectos de recuperación, conservación y protección de Recursos Naturales Renovables.</v>
      </c>
      <c r="E21" s="1317">
        <f>'POA-2'!M19</f>
        <v>0</v>
      </c>
      <c r="F21" s="1109"/>
      <c r="G21" s="1109"/>
      <c r="H21" s="1113">
        <f>+$E$21*SEGUIMIENTO!$K$232</f>
        <v>0</v>
      </c>
      <c r="I21" s="1109"/>
      <c r="J21" s="1109"/>
      <c r="K21" s="1113">
        <f>+$E$21*SEGUIMIENTO!$AD$232</f>
        <v>0</v>
      </c>
      <c r="L21" s="1109"/>
      <c r="M21" s="1109"/>
      <c r="N21" s="1113">
        <f>+$E$21*SEGUIMIENTO!$AW$232</f>
        <v>0</v>
      </c>
      <c r="O21" s="1109"/>
      <c r="P21" s="1109"/>
      <c r="Q21" s="1109"/>
      <c r="R21" s="1409">
        <f t="shared" si="0"/>
        <v>0</v>
      </c>
      <c r="S21" s="1410" t="e">
        <f t="shared" si="1"/>
        <v>#DIV/0!</v>
      </c>
    </row>
    <row r="22" spans="2:19" ht="26.25" hidden="1" thickBot="1" x14ac:dyDescent="0.25">
      <c r="B22" s="2926" t="str">
        <f>PROYECTO!C52</f>
        <v>Plantación de Material Vegetal al azar o por núcleos</v>
      </c>
      <c r="C22" s="516" t="str">
        <f>'POA-1'!I37</f>
        <v>Aprestamiento del proyecto (Gestión)</v>
      </c>
      <c r="D22" s="1018" t="str">
        <f>'POA-2'!L21</f>
        <v>Cumplimiento del Plan de Adquisiciones (contratación del presupuesto en $).</v>
      </c>
      <c r="E22" s="971">
        <f>'POA-2'!M21</f>
        <v>0</v>
      </c>
      <c r="F22" s="1111"/>
      <c r="G22" s="1111"/>
      <c r="H22" s="1105">
        <f>+$E$22*SEGUIMIENTO!$L$35</f>
        <v>0</v>
      </c>
      <c r="I22" s="1111"/>
      <c r="J22" s="1111"/>
      <c r="K22" s="1105">
        <f>+$E$22*SEGUIMIENTO!$AE$35-H22</f>
        <v>0</v>
      </c>
      <c r="L22" s="1111"/>
      <c r="M22" s="1111"/>
      <c r="N22" s="1105">
        <f>+$E$22*SEGUIMIENTO!$AX$35-H22-K22</f>
        <v>0</v>
      </c>
      <c r="O22" s="1111"/>
      <c r="P22" s="1111"/>
      <c r="Q22" s="1111"/>
      <c r="R22" s="1112">
        <f t="shared" si="0"/>
        <v>0</v>
      </c>
      <c r="S22" s="1115" t="e">
        <f t="shared" si="1"/>
        <v>#DIV/0!</v>
      </c>
    </row>
    <row r="23" spans="2:19" ht="39" hidden="1" thickBot="1" x14ac:dyDescent="0.25">
      <c r="B23" s="2934"/>
      <c r="C23" s="505" t="str">
        <f>'POA-1'!I38</f>
        <v>Mantenimiento</v>
      </c>
      <c r="D23" s="1017" t="str">
        <f>'POA-2'!L22</f>
        <v>Hectáreas establecidas de sistemas forestales para la recuperación, conservación y protección de Recursos Naturales Renovables .</v>
      </c>
      <c r="E23" s="972">
        <f>'POA-2'!M22</f>
        <v>0</v>
      </c>
      <c r="F23" s="1107"/>
      <c r="G23" s="1107"/>
      <c r="H23" s="1107">
        <f>+'EJEC-1I'!$H$53</f>
        <v>0</v>
      </c>
      <c r="I23" s="1107"/>
      <c r="J23" s="1107"/>
      <c r="K23" s="1107">
        <f>+'EJEC-1II'!$K$53</f>
        <v>0</v>
      </c>
      <c r="L23" s="1107"/>
      <c r="M23" s="1107"/>
      <c r="N23" s="1107">
        <f>+'EJEC-1III'!$N$53</f>
        <v>0</v>
      </c>
      <c r="O23" s="1107"/>
      <c r="P23" s="1107"/>
      <c r="Q23" s="1107"/>
      <c r="R23" s="1108">
        <f t="shared" si="0"/>
        <v>0</v>
      </c>
      <c r="S23" s="1115" t="e">
        <f t="shared" si="1"/>
        <v>#DIV/0!</v>
      </c>
    </row>
    <row r="24" spans="2:19" ht="0.6" hidden="1" customHeight="1" x14ac:dyDescent="0.2">
      <c r="B24" s="2934"/>
      <c r="C24" s="505" t="str">
        <f>'POA-1'!I39</f>
        <v>Aislamiento</v>
      </c>
      <c r="D24" s="1017" t="str">
        <f>'POA-2'!L23</f>
        <v>Hectáreas aisladas de sistemas forestales para la recuperación, conservación y protección de Recursos Naturales Renovables.</v>
      </c>
      <c r="E24" s="972">
        <f>'POA-2'!M23</f>
        <v>0</v>
      </c>
      <c r="F24" s="1107"/>
      <c r="G24" s="1107"/>
      <c r="H24" s="1107"/>
      <c r="I24" s="1107"/>
      <c r="J24" s="1107"/>
      <c r="K24" s="1107"/>
      <c r="L24" s="1107"/>
      <c r="M24" s="1107"/>
      <c r="N24" s="1107"/>
      <c r="O24" s="1107"/>
      <c r="P24" s="1107"/>
      <c r="Q24" s="1107"/>
      <c r="R24" s="1108">
        <f t="shared" si="0"/>
        <v>0</v>
      </c>
      <c r="S24" s="1115" t="e">
        <f t="shared" si="1"/>
        <v>#DIV/0!</v>
      </c>
    </row>
    <row r="25" spans="2:19" ht="39" hidden="1" thickBot="1" x14ac:dyDescent="0.25">
      <c r="B25" s="2935"/>
      <c r="C25" s="506" t="str">
        <f>'POA-1'!I40</f>
        <v>Divulgación, Capacitación y Seguimiento</v>
      </c>
      <c r="D25" s="1019" t="str">
        <f>'POA-2'!L24</f>
        <v>Talleres de divulgación y capacitación de proyectos de recuperación, conservación y protección de Recursos Naturales Renovables.</v>
      </c>
      <c r="E25" s="974">
        <f>'POA-2'!M24</f>
        <v>0</v>
      </c>
      <c r="F25" s="1113"/>
      <c r="G25" s="1113"/>
      <c r="H25" s="1113">
        <f>+$E$25*SEGUIMIENTO!$K$232</f>
        <v>0</v>
      </c>
      <c r="I25" s="1113"/>
      <c r="J25" s="1113"/>
      <c r="K25" s="1113">
        <f>+$E$25*SEGUIMIENTO!$AD$232</f>
        <v>0</v>
      </c>
      <c r="L25" s="1113"/>
      <c r="M25" s="1113"/>
      <c r="N25" s="1113">
        <f>+$E$25*SEGUIMIENTO!$AW$232</f>
        <v>0</v>
      </c>
      <c r="O25" s="1113"/>
      <c r="P25" s="1113"/>
      <c r="Q25" s="1113"/>
      <c r="R25" s="1114">
        <f t="shared" si="0"/>
        <v>0</v>
      </c>
      <c r="S25" s="1116" t="e">
        <f t="shared" si="1"/>
        <v>#DIV/0!</v>
      </c>
    </row>
    <row r="26" spans="2:19" ht="26.25" hidden="1" thickBot="1" x14ac:dyDescent="0.25">
      <c r="B26" s="2928" t="str">
        <f>PROYECTO!C53</f>
        <v>Reforestación Protectora - Productora con Guadua</v>
      </c>
      <c r="C26" s="512" t="str">
        <f>'POA-1'!I41</f>
        <v>Aprestamiento del proyecto (Gestión)</v>
      </c>
      <c r="D26" s="980" t="str">
        <f>'POA-2'!L26</f>
        <v>Cumplimiento del Plan de Adquisiciones (contratación del presupuesto en $).</v>
      </c>
      <c r="E26" s="1100">
        <f>'POA-2'!M26</f>
        <v>0</v>
      </c>
      <c r="F26" s="1105"/>
      <c r="G26" s="1105"/>
      <c r="H26" s="1105">
        <f>+$E$26*SEGUIMIENTO!$L$35</f>
        <v>0</v>
      </c>
      <c r="I26" s="1105"/>
      <c r="J26" s="1105"/>
      <c r="K26" s="1105">
        <f>+$E$26*SEGUIMIENTO!$AE$35-H26</f>
        <v>0</v>
      </c>
      <c r="L26" s="1105"/>
      <c r="M26" s="1105"/>
      <c r="N26" s="1105">
        <f>+$E$26*SEGUIMIENTO!$AX$35-H26-K26</f>
        <v>0</v>
      </c>
      <c r="O26" s="1105"/>
      <c r="P26" s="1105"/>
      <c r="Q26" s="1105"/>
      <c r="R26" s="1106">
        <f t="shared" si="0"/>
        <v>0</v>
      </c>
      <c r="S26" s="1115" t="e">
        <f t="shared" si="1"/>
        <v>#DIV/0!</v>
      </c>
    </row>
    <row r="27" spans="2:19" ht="39" hidden="1" thickBot="1" x14ac:dyDescent="0.25">
      <c r="B27" s="2862"/>
      <c r="C27" s="505" t="str">
        <f>'POA-1'!I42</f>
        <v>Mantenimiento</v>
      </c>
      <c r="D27" s="1017" t="str">
        <f>'POA-2'!L27</f>
        <v>Hectáreas establecidas de sistemas forestales para la recuperación, conservación y protección de Recursos Naturales Renovables .</v>
      </c>
      <c r="E27" s="972">
        <f>'POA-2'!M27</f>
        <v>0</v>
      </c>
      <c r="F27" s="1107"/>
      <c r="G27" s="1107"/>
      <c r="H27" s="1107">
        <f>+'EJEC-1I'!$H$57</f>
        <v>0</v>
      </c>
      <c r="I27" s="1107"/>
      <c r="J27" s="1107"/>
      <c r="K27" s="1107">
        <f>+'EJEC-1II'!$K$57</f>
        <v>0</v>
      </c>
      <c r="L27" s="1107"/>
      <c r="M27" s="1107"/>
      <c r="N27" s="1107">
        <f>+'EJEC-1III'!$N$57</f>
        <v>0</v>
      </c>
      <c r="O27" s="1107"/>
      <c r="P27" s="1107"/>
      <c r="Q27" s="1107"/>
      <c r="R27" s="1108">
        <f t="shared" si="0"/>
        <v>0</v>
      </c>
      <c r="S27" s="1115" t="e">
        <f t="shared" si="1"/>
        <v>#DIV/0!</v>
      </c>
    </row>
    <row r="28" spans="2:19" ht="0.6" hidden="1" customHeight="1" x14ac:dyDescent="0.2">
      <c r="B28" s="2862"/>
      <c r="C28" s="505" t="str">
        <f>'POA-1'!I43</f>
        <v>Aislamiento</v>
      </c>
      <c r="D28" s="1017" t="str">
        <f>'POA-2'!L28</f>
        <v>Hectáreas aisladas de sistemas forestales para la recuperación, conservación y protección de Recursos Naturales Renovables.</v>
      </c>
      <c r="E28" s="972">
        <f>'POA-2'!M28</f>
        <v>0</v>
      </c>
      <c r="F28" s="1107"/>
      <c r="G28" s="1107"/>
      <c r="H28" s="1107"/>
      <c r="I28" s="1107"/>
      <c r="J28" s="1107"/>
      <c r="K28" s="1107"/>
      <c r="L28" s="1107"/>
      <c r="M28" s="1107"/>
      <c r="N28" s="1107"/>
      <c r="O28" s="1107"/>
      <c r="P28" s="1107"/>
      <c r="Q28" s="1107"/>
      <c r="R28" s="1108">
        <f t="shared" si="0"/>
        <v>0</v>
      </c>
      <c r="S28" s="1115" t="e">
        <f t="shared" si="1"/>
        <v>#DIV/0!</v>
      </c>
    </row>
    <row r="29" spans="2:19" ht="39" hidden="1" thickBot="1" x14ac:dyDescent="0.25">
      <c r="B29" s="2862"/>
      <c r="C29" s="511" t="str">
        <f>'POA-1'!I44</f>
        <v>Divulgación, Capacitación y Seguimiento</v>
      </c>
      <c r="D29" s="979" t="str">
        <f>'POA-2'!L29</f>
        <v>Talleres de divulgación y capacitación de proyectos de recuperación, conservación y protección de Recursos Naturales Renovables.</v>
      </c>
      <c r="E29" s="973">
        <f>'POA-2'!M29</f>
        <v>0</v>
      </c>
      <c r="F29" s="1109"/>
      <c r="G29" s="1109"/>
      <c r="H29" s="1113">
        <f>+$E$29*SEGUIMIENTO!$K$232</f>
        <v>0</v>
      </c>
      <c r="I29" s="1109"/>
      <c r="J29" s="1109"/>
      <c r="K29" s="1113">
        <f>+$E$29*SEGUIMIENTO!$AD$232</f>
        <v>0</v>
      </c>
      <c r="L29" s="1109"/>
      <c r="M29" s="1109"/>
      <c r="N29" s="1113">
        <f>+$E$29*SEGUIMIENTO!$AW$232</f>
        <v>0</v>
      </c>
      <c r="O29" s="1109"/>
      <c r="P29" s="1109"/>
      <c r="Q29" s="1109"/>
      <c r="R29" s="1110">
        <f t="shared" si="0"/>
        <v>0</v>
      </c>
      <c r="S29" s="1116" t="e">
        <f t="shared" si="1"/>
        <v>#DIV/0!</v>
      </c>
    </row>
    <row r="30" spans="2:19" ht="26.25" hidden="1" thickBot="1" x14ac:dyDescent="0.25">
      <c r="B30" s="2926" t="str">
        <f>PROYECTO!C54</f>
        <v>Establecimiento de cobertura arbórea mediante Sistemas Agroforestales / Silvopastoriles (SAF/SSP)</v>
      </c>
      <c r="C30" s="516" t="str">
        <f>'POA-1'!I45</f>
        <v>Aprestamiento del proyecto (Gestión)</v>
      </c>
      <c r="D30" s="1018" t="str">
        <f>'POA-2'!L31</f>
        <v>Cumplimiento del Plan de Adquisiciones (contratación del presupuesto en $).</v>
      </c>
      <c r="E30" s="971">
        <f>'POA-2'!M31</f>
        <v>0</v>
      </c>
      <c r="F30" s="1111"/>
      <c r="G30" s="1111"/>
      <c r="H30" s="1105">
        <f>+$E$30*SEGUIMIENTO!$L$35</f>
        <v>0</v>
      </c>
      <c r="I30" s="1111"/>
      <c r="J30" s="1111"/>
      <c r="K30" s="1105">
        <f>+$E$30*SEGUIMIENTO!$AE$35-H30</f>
        <v>0</v>
      </c>
      <c r="L30" s="1111"/>
      <c r="M30" s="1111"/>
      <c r="N30" s="1105">
        <f>+$E$30*SEGUIMIENTO!$AX$35-H30-K30</f>
        <v>0</v>
      </c>
      <c r="O30" s="1111"/>
      <c r="P30" s="1111"/>
      <c r="Q30" s="1111"/>
      <c r="R30" s="1112">
        <f t="shared" si="0"/>
        <v>0</v>
      </c>
      <c r="S30" s="1115" t="e">
        <f t="shared" si="1"/>
        <v>#DIV/0!</v>
      </c>
    </row>
    <row r="31" spans="2:19" ht="39" hidden="1" thickBot="1" x14ac:dyDescent="0.25">
      <c r="B31" s="2862"/>
      <c r="C31" s="505" t="str">
        <f>'POA-1'!I46</f>
        <v>Mantenimiento</v>
      </c>
      <c r="D31" s="1017" t="str">
        <f>'POA-2'!L32</f>
        <v>Hectáreas establecidas de sistemas forestales para la recuperación, conservación y protección de Recursos Naturales Renovables .</v>
      </c>
      <c r="E31" s="972">
        <f>'POA-2'!M32</f>
        <v>0</v>
      </c>
      <c r="F31" s="1107"/>
      <c r="G31" s="1107"/>
      <c r="H31" s="1107">
        <f>+'EJEC-1I'!$H$61</f>
        <v>0</v>
      </c>
      <c r="I31" s="1107"/>
      <c r="J31" s="1107"/>
      <c r="K31" s="1107">
        <f>+'EJEC-1II'!$K$61</f>
        <v>0</v>
      </c>
      <c r="L31" s="1107"/>
      <c r="M31" s="1107"/>
      <c r="N31" s="1107">
        <f>+'EJEC-1III'!$N$61</f>
        <v>0</v>
      </c>
      <c r="O31" s="1107"/>
      <c r="P31" s="1107"/>
      <c r="Q31" s="1107"/>
      <c r="R31" s="1108">
        <f t="shared" si="0"/>
        <v>0</v>
      </c>
      <c r="S31" s="1115" t="e">
        <f t="shared" si="1"/>
        <v>#DIV/0!</v>
      </c>
    </row>
    <row r="32" spans="2:19" ht="0.6" hidden="1" customHeight="1" x14ac:dyDescent="0.2">
      <c r="B32" s="2862"/>
      <c r="C32" s="505" t="str">
        <f>'POA-1'!I47</f>
        <v>Aislamiento</v>
      </c>
      <c r="D32" s="1017" t="str">
        <f>'POA-2'!L33</f>
        <v>Hectáreas aisladas de sistemas forestales para la recuperación, conservación y protección de Recursos Naturales Renovables.</v>
      </c>
      <c r="E32" s="972">
        <f>'POA-2'!M33</f>
        <v>0</v>
      </c>
      <c r="F32" s="1107"/>
      <c r="G32" s="1107"/>
      <c r="H32" s="1107"/>
      <c r="I32" s="1107"/>
      <c r="J32" s="1107"/>
      <c r="K32" s="1107"/>
      <c r="L32" s="1107"/>
      <c r="M32" s="1107"/>
      <c r="N32" s="1107"/>
      <c r="O32" s="1107"/>
      <c r="P32" s="1107"/>
      <c r="Q32" s="1107"/>
      <c r="R32" s="1108">
        <f t="shared" si="0"/>
        <v>0</v>
      </c>
      <c r="S32" s="1115" t="e">
        <f t="shared" si="1"/>
        <v>#DIV/0!</v>
      </c>
    </row>
    <row r="33" spans="2:19" ht="39" hidden="1" thickBot="1" x14ac:dyDescent="0.25">
      <c r="B33" s="2927"/>
      <c r="C33" s="506" t="str">
        <f>'POA-1'!I48</f>
        <v>Divulgación, Capacitación y Seguimiento</v>
      </c>
      <c r="D33" s="1019" t="str">
        <f>'POA-2'!L34</f>
        <v>Talleres de divulgación y capacitación de proyectos de recuperación, conservación y protección de Recursos Naturales Renovables.</v>
      </c>
      <c r="E33" s="974">
        <f>'POA-2'!M34</f>
        <v>0</v>
      </c>
      <c r="F33" s="1113"/>
      <c r="G33" s="1113"/>
      <c r="H33" s="1113">
        <f>+$E$33*SEGUIMIENTO!$K$232</f>
        <v>0</v>
      </c>
      <c r="I33" s="1113"/>
      <c r="J33" s="1113"/>
      <c r="K33" s="1113">
        <f>+$E$33*SEGUIMIENTO!$AD$232</f>
        <v>0</v>
      </c>
      <c r="L33" s="1113"/>
      <c r="M33" s="1113"/>
      <c r="N33" s="1113">
        <f>+$E$33*SEGUIMIENTO!$AW$232</f>
        <v>0</v>
      </c>
      <c r="O33" s="1113"/>
      <c r="P33" s="1113"/>
      <c r="Q33" s="1113"/>
      <c r="R33" s="1114">
        <f t="shared" si="0"/>
        <v>0</v>
      </c>
      <c r="S33" s="1116" t="e">
        <f t="shared" si="1"/>
        <v>#DIV/0!</v>
      </c>
    </row>
    <row r="34" spans="2:19" ht="26.25" hidden="1" thickBot="1" x14ac:dyDescent="0.25">
      <c r="B34" s="2928" t="str">
        <f>PROYECTO!C55</f>
        <v>Cercas o Barreras Vivas (CV - BV)</v>
      </c>
      <c r="C34" s="512" t="str">
        <f>'POA-1'!I49</f>
        <v>Aprestamiento del proyecto (Gestión)</v>
      </c>
      <c r="D34" s="980" t="str">
        <f>'POA-2'!L36</f>
        <v>Cumplimiento del Plan de Adquisiciones (contratación del presupuesto en $).</v>
      </c>
      <c r="E34" s="1100" t="e">
        <f>'POA-2'!M36</f>
        <v>#REF!</v>
      </c>
      <c r="F34" s="1105"/>
      <c r="G34" s="1105"/>
      <c r="H34" s="1105" t="e">
        <f>+$E$34*SEGUIMIENTO!$L$35</f>
        <v>#REF!</v>
      </c>
      <c r="I34" s="1105"/>
      <c r="J34" s="1105"/>
      <c r="K34" s="1105" t="e">
        <f>+$E$34*SEGUIMIENTO!$AE$35-H34</f>
        <v>#REF!</v>
      </c>
      <c r="L34" s="1105"/>
      <c r="M34" s="1105"/>
      <c r="N34" s="1105" t="e">
        <f>+$E$34*SEGUIMIENTO!$AX$35-H34-K34</f>
        <v>#REF!</v>
      </c>
      <c r="O34" s="1105"/>
      <c r="P34" s="1105"/>
      <c r="Q34" s="1105"/>
      <c r="R34" s="1106" t="e">
        <f t="shared" si="0"/>
        <v>#REF!</v>
      </c>
      <c r="S34" s="1115" t="e">
        <f t="shared" si="1"/>
        <v>#REF!</v>
      </c>
    </row>
    <row r="35" spans="2:19" ht="39" hidden="1" thickBot="1" x14ac:dyDescent="0.25">
      <c r="B35" s="2862"/>
      <c r="C35" s="505" t="str">
        <f>'POA-1'!I50</f>
        <v>Mantenimiento</v>
      </c>
      <c r="D35" s="1017" t="str">
        <f>'POA-2'!L37</f>
        <v>Hectáreas establecidas de sistemas forestales para la recuperación, conservación y protección de Recursos Naturales Renovables .</v>
      </c>
      <c r="E35" s="972" t="e">
        <f>'POA-2'!M37</f>
        <v>#REF!</v>
      </c>
      <c r="F35" s="1107"/>
      <c r="G35" s="1107"/>
      <c r="H35" s="1107">
        <f>+'EJEC-1I'!$H$65</f>
        <v>0</v>
      </c>
      <c r="I35" s="1107"/>
      <c r="J35" s="1107"/>
      <c r="K35" s="1107">
        <f>+'EJEC-1II'!$K$65</f>
        <v>0</v>
      </c>
      <c r="L35" s="1107"/>
      <c r="M35" s="1107"/>
      <c r="N35" s="1107">
        <f>+'EJEC-1III'!$N$65</f>
        <v>0</v>
      </c>
      <c r="O35" s="1107"/>
      <c r="P35" s="1107"/>
      <c r="Q35" s="1107"/>
      <c r="R35" s="1108">
        <f t="shared" si="0"/>
        <v>0</v>
      </c>
      <c r="S35" s="1115" t="e">
        <f t="shared" si="1"/>
        <v>#REF!</v>
      </c>
    </row>
    <row r="36" spans="2:19" ht="39" hidden="1" thickBot="1" x14ac:dyDescent="0.25">
      <c r="B36" s="2862"/>
      <c r="C36" s="511" t="str">
        <f>'POA-1'!I51</f>
        <v>Divulgación, Capacitación y Seguimiento</v>
      </c>
      <c r="D36" s="979" t="str">
        <f>'POA-2'!L38</f>
        <v>Talleres de divulgación y capacitación de proyectos de recuperación, conservación y protección de Recursos Naturales Renovables.</v>
      </c>
      <c r="E36" s="973">
        <f>'POA-2'!M38</f>
        <v>0</v>
      </c>
      <c r="F36" s="1109"/>
      <c r="G36" s="1109"/>
      <c r="H36" s="1113">
        <f>+$E$36*SEGUIMIENTO!$K$232</f>
        <v>0</v>
      </c>
      <c r="I36" s="1109"/>
      <c r="J36" s="1109"/>
      <c r="K36" s="1113">
        <f>+$E$36*SEGUIMIENTO!$AD$232</f>
        <v>0</v>
      </c>
      <c r="L36" s="1109"/>
      <c r="M36" s="1109"/>
      <c r="N36" s="1113">
        <f>+$E$36*SEGUIMIENTO!$AW$232</f>
        <v>0</v>
      </c>
      <c r="O36" s="1109"/>
      <c r="P36" s="1109"/>
      <c r="Q36" s="1109"/>
      <c r="R36" s="1110">
        <f t="shared" si="0"/>
        <v>0</v>
      </c>
      <c r="S36" s="1116" t="e">
        <f t="shared" si="1"/>
        <v>#DIV/0!</v>
      </c>
    </row>
    <row r="37" spans="2:19" ht="26.25" hidden="1" thickBot="1" x14ac:dyDescent="0.25">
      <c r="B37" s="2926" t="str">
        <f>PROYECTO!C56</f>
        <v>Enriquecimientos vegetales</v>
      </c>
      <c r="C37" s="516" t="str">
        <f>'POA-1'!I52</f>
        <v>Aprestamiento del proyecto (Gestión)</v>
      </c>
      <c r="D37" s="1018" t="str">
        <f>'POA-2'!L40</f>
        <v>Cumplimiento del Plan de Adquisiciones (contratación del presupuesto en $).</v>
      </c>
      <c r="E37" s="971" t="e">
        <f>'POA-2'!M40</f>
        <v>#REF!</v>
      </c>
      <c r="F37" s="1111"/>
      <c r="G37" s="1111"/>
      <c r="H37" s="1105" t="e">
        <f>+$E$37*SEGUIMIENTO!$L$35</f>
        <v>#REF!</v>
      </c>
      <c r="I37" s="1111"/>
      <c r="J37" s="1111"/>
      <c r="K37" s="1105" t="e">
        <f>+$E$37*SEGUIMIENTO!$AE$35-H37</f>
        <v>#REF!</v>
      </c>
      <c r="L37" s="1111"/>
      <c r="M37" s="1111"/>
      <c r="N37" s="1105" t="e">
        <f>+$E$37*SEGUIMIENTO!$AX$35-H37-K37</f>
        <v>#REF!</v>
      </c>
      <c r="O37" s="1111"/>
      <c r="P37" s="1111"/>
      <c r="Q37" s="1111"/>
      <c r="R37" s="1112" t="e">
        <f t="shared" si="0"/>
        <v>#REF!</v>
      </c>
      <c r="S37" s="1115" t="e">
        <f t="shared" si="1"/>
        <v>#REF!</v>
      </c>
    </row>
    <row r="38" spans="2:19" ht="39" hidden="1" thickBot="1" x14ac:dyDescent="0.25">
      <c r="B38" s="2862"/>
      <c r="C38" s="505" t="str">
        <f>'POA-1'!I53</f>
        <v>Mantenimiento</v>
      </c>
      <c r="D38" s="1017" t="str">
        <f>'POA-2'!L41</f>
        <v>Hectáreas establecidas de sistemas forestales para la recuperación, conservación y protección de Recursos Naturales Renovables .</v>
      </c>
      <c r="E38" s="972" t="e">
        <f>'POA-2'!M41</f>
        <v>#REF!</v>
      </c>
      <c r="F38" s="1107"/>
      <c r="G38" s="1107"/>
      <c r="H38" s="1107">
        <f>+'EJEC-1I'!$H$68</f>
        <v>0</v>
      </c>
      <c r="I38" s="1107"/>
      <c r="J38" s="1107"/>
      <c r="K38" s="1107">
        <f>+'EJEC-1II'!$K$68</f>
        <v>0</v>
      </c>
      <c r="L38" s="1107"/>
      <c r="M38" s="1107"/>
      <c r="N38" s="1107">
        <f>+'EJEC-1III'!$N$68</f>
        <v>0</v>
      </c>
      <c r="O38" s="1107"/>
      <c r="P38" s="1107"/>
      <c r="Q38" s="1107"/>
      <c r="R38" s="1108">
        <f t="shared" si="0"/>
        <v>0</v>
      </c>
      <c r="S38" s="1115" t="e">
        <f t="shared" si="1"/>
        <v>#REF!</v>
      </c>
    </row>
    <row r="39" spans="2:19" ht="0.6" hidden="1" customHeight="1" x14ac:dyDescent="0.2">
      <c r="B39" s="2862"/>
      <c r="C39" s="505" t="str">
        <f>'POA-1'!I54</f>
        <v>Aislamiento</v>
      </c>
      <c r="D39" s="1017" t="str">
        <f>'POA-2'!L42</f>
        <v>Hectáreas aisladas de sistemas forestales para la recuperación, conservación y protección de Recursos Naturales Renovables.</v>
      </c>
      <c r="E39" s="972">
        <f>'POA-2'!M42</f>
        <v>0</v>
      </c>
      <c r="F39" s="1107"/>
      <c r="G39" s="1107"/>
      <c r="H39" s="1107"/>
      <c r="I39" s="1107"/>
      <c r="J39" s="1107"/>
      <c r="K39" s="1107"/>
      <c r="L39" s="1107"/>
      <c r="M39" s="1107"/>
      <c r="N39" s="1107"/>
      <c r="O39" s="1107"/>
      <c r="P39" s="1107"/>
      <c r="Q39" s="1107"/>
      <c r="R39" s="1108">
        <f t="shared" si="0"/>
        <v>0</v>
      </c>
      <c r="S39" s="1115" t="e">
        <f t="shared" si="1"/>
        <v>#DIV/0!</v>
      </c>
    </row>
    <row r="40" spans="2:19" ht="39" hidden="1" thickBot="1" x14ac:dyDescent="0.25">
      <c r="B40" s="2927"/>
      <c r="C40" s="506" t="str">
        <f>'POA-1'!I55</f>
        <v>Divulgación, Capacitación y Seguimiento</v>
      </c>
      <c r="D40" s="1019" t="str">
        <f>'POA-2'!L43</f>
        <v>Talleres de divulgación y capacitación de proyectos de recuperación, conservación y protección de Recursos Naturales Renovables.</v>
      </c>
      <c r="E40" s="974">
        <f>'POA-2'!M43</f>
        <v>0</v>
      </c>
      <c r="F40" s="1113"/>
      <c r="G40" s="1113"/>
      <c r="H40" s="1113">
        <f>+$E$40*SEGUIMIENTO!$K$232</f>
        <v>0</v>
      </c>
      <c r="I40" s="1113"/>
      <c r="J40" s="1113"/>
      <c r="K40" s="1113">
        <f>+$E$40*SEGUIMIENTO!$AD$232</f>
        <v>0</v>
      </c>
      <c r="L40" s="1113"/>
      <c r="M40" s="1113"/>
      <c r="N40" s="1113">
        <f>+$E$40*SEGUIMIENTO!$AW$232</f>
        <v>0</v>
      </c>
      <c r="O40" s="1113"/>
      <c r="P40" s="1113"/>
      <c r="Q40" s="1113"/>
      <c r="R40" s="1114">
        <f t="shared" si="0"/>
        <v>0</v>
      </c>
      <c r="S40" s="1115" t="e">
        <f t="shared" si="1"/>
        <v>#DIV/0!</v>
      </c>
    </row>
    <row r="41" spans="2:19" ht="29.25" hidden="1" customHeight="1" x14ac:dyDescent="0.2">
      <c r="B41" s="2923" t="str">
        <f>PROYECTO!C57</f>
        <v>Conservación de Bosque Natural - Aislamiento</v>
      </c>
      <c r="C41" s="512" t="str">
        <f>'POA-1'!I56</f>
        <v>Aprestamiento del proyecto (Gestión)</v>
      </c>
      <c r="D41" s="980" t="str">
        <f>'POA-2'!L45</f>
        <v>Cumplimiento del Plan de Adquisiciones (contratación del presupuesto en $).</v>
      </c>
      <c r="E41" s="502">
        <f>'POA-2'!M45</f>
        <v>0</v>
      </c>
      <c r="F41" s="513"/>
      <c r="G41" s="513"/>
      <c r="H41" s="513"/>
      <c r="I41" s="513"/>
      <c r="J41" s="513"/>
      <c r="K41" s="513"/>
      <c r="L41" s="513"/>
      <c r="M41" s="513"/>
      <c r="N41" s="513"/>
      <c r="O41" s="513"/>
      <c r="P41" s="513"/>
      <c r="Q41" s="513"/>
      <c r="R41" s="514"/>
      <c r="S41" s="515"/>
    </row>
    <row r="42" spans="2:19" ht="29.25" hidden="1" customHeight="1" x14ac:dyDescent="0.2">
      <c r="B42" s="2924"/>
      <c r="C42" s="505" t="str">
        <f>'POA-1'!I57</f>
        <v>Establecimiento</v>
      </c>
      <c r="D42" s="1017" t="str">
        <f>'POA-2'!L46</f>
        <v>Hectáreas establecidas de sistemas forestales para la recuperación, conservación y protección de Recursos Naturales Renovables .</v>
      </c>
      <c r="E42" s="503">
        <f>'POA-2'!M46</f>
        <v>0</v>
      </c>
      <c r="F42" s="168"/>
      <c r="G42" s="168"/>
      <c r="H42" s="168"/>
      <c r="I42" s="168"/>
      <c r="J42" s="168"/>
      <c r="K42" s="168"/>
      <c r="L42" s="168"/>
      <c r="M42" s="168"/>
      <c r="N42" s="168"/>
      <c r="O42" s="168"/>
      <c r="P42" s="168"/>
      <c r="Q42" s="168"/>
      <c r="R42" s="507"/>
      <c r="S42" s="508"/>
    </row>
    <row r="43" spans="2:19" ht="29.25" hidden="1" customHeight="1" thickBot="1" x14ac:dyDescent="0.25">
      <c r="B43" s="2925"/>
      <c r="C43" s="506" t="str">
        <f>'POA-1'!I58</f>
        <v>Divulgación, Capacitación y Seguimiento</v>
      </c>
      <c r="D43" s="1019" t="str">
        <f>'POA-2'!L47</f>
        <v>Talleres de divulgación y capacitación de proyectos de recuperación, conservación y protección de Recursos Naturales Renovables.</v>
      </c>
      <c r="E43" s="504">
        <f>'POA-2'!M47</f>
        <v>0</v>
      </c>
      <c r="F43" s="410"/>
      <c r="G43" s="410"/>
      <c r="H43" s="410"/>
      <c r="I43" s="410"/>
      <c r="J43" s="410"/>
      <c r="K43" s="410"/>
      <c r="L43" s="410"/>
      <c r="M43" s="410"/>
      <c r="N43" s="410"/>
      <c r="O43" s="410"/>
      <c r="P43" s="410"/>
      <c r="Q43" s="410"/>
      <c r="R43" s="509"/>
      <c r="S43" s="510"/>
    </row>
    <row r="44" spans="2:19" s="402" customFormat="1" x14ac:dyDescent="0.2">
      <c r="B44" s="569"/>
      <c r="C44" s="570"/>
      <c r="D44" s="570"/>
      <c r="E44" s="570"/>
      <c r="F44" s="570"/>
      <c r="G44" s="570"/>
      <c r="H44" s="570"/>
      <c r="I44" s="570"/>
      <c r="J44" s="570"/>
      <c r="K44" s="570"/>
      <c r="L44" s="570"/>
      <c r="M44" s="570"/>
      <c r="N44" s="570"/>
      <c r="O44" s="570"/>
      <c r="P44" s="570"/>
      <c r="Q44" s="570"/>
      <c r="R44" s="570"/>
      <c r="S44" s="571"/>
    </row>
    <row r="45" spans="2:19" s="402" customFormat="1" x14ac:dyDescent="0.2">
      <c r="B45" s="572" t="s">
        <v>63</v>
      </c>
      <c r="C45" s="483"/>
      <c r="D45" s="483"/>
      <c r="E45" s="483"/>
      <c r="F45" s="483"/>
      <c r="G45" s="483"/>
      <c r="H45" s="483"/>
      <c r="I45" s="483"/>
      <c r="J45" s="483"/>
      <c r="K45" s="483"/>
      <c r="L45" s="483"/>
      <c r="M45" s="483"/>
      <c r="N45" s="483"/>
      <c r="O45" s="483"/>
      <c r="P45" s="483"/>
      <c r="Q45" s="483"/>
      <c r="R45" s="483"/>
      <c r="S45" s="490"/>
    </row>
    <row r="46" spans="2:19" s="402" customFormat="1" ht="13.5" thickBot="1" x14ac:dyDescent="0.25">
      <c r="B46" s="482"/>
      <c r="C46" s="483"/>
      <c r="D46" s="483"/>
      <c r="E46" s="483"/>
      <c r="F46" s="483"/>
      <c r="G46" s="483"/>
      <c r="H46" s="483"/>
      <c r="I46" s="483"/>
      <c r="J46" s="483"/>
      <c r="K46" s="483"/>
      <c r="L46" s="483"/>
      <c r="M46" s="483"/>
      <c r="N46" s="483"/>
      <c r="O46" s="483"/>
      <c r="P46" s="483"/>
      <c r="Q46" s="483"/>
      <c r="R46" s="483"/>
      <c r="S46" s="490"/>
    </row>
    <row r="47" spans="2:19" s="402" customFormat="1" x14ac:dyDescent="0.2">
      <c r="B47" s="2832"/>
      <c r="C47" s="2833"/>
      <c r="D47" s="2833"/>
      <c r="E47" s="2833"/>
      <c r="F47" s="2833"/>
      <c r="G47" s="2833"/>
      <c r="H47" s="2833"/>
      <c r="I47" s="2833"/>
      <c r="J47" s="2833"/>
      <c r="K47" s="2833"/>
      <c r="L47" s="2833"/>
      <c r="M47" s="2833"/>
      <c r="N47" s="2833"/>
      <c r="O47" s="2833"/>
      <c r="P47" s="2833"/>
      <c r="Q47" s="2833"/>
      <c r="R47" s="2833"/>
      <c r="S47" s="2834"/>
    </row>
    <row r="48" spans="2:19" s="402" customFormat="1" x14ac:dyDescent="0.2">
      <c r="B48" s="2835"/>
      <c r="C48" s="2836"/>
      <c r="D48" s="2836"/>
      <c r="E48" s="2836"/>
      <c r="F48" s="2836"/>
      <c r="G48" s="2836"/>
      <c r="H48" s="2836"/>
      <c r="I48" s="2836"/>
      <c r="J48" s="2836"/>
      <c r="K48" s="2836"/>
      <c r="L48" s="2836"/>
      <c r="M48" s="2836"/>
      <c r="N48" s="2836"/>
      <c r="O48" s="2836"/>
      <c r="P48" s="2836"/>
      <c r="Q48" s="2836"/>
      <c r="R48" s="2836"/>
      <c r="S48" s="2837"/>
    </row>
    <row r="49" spans="2:19" s="402" customFormat="1" x14ac:dyDescent="0.2">
      <c r="B49" s="2835"/>
      <c r="C49" s="2836"/>
      <c r="D49" s="2836"/>
      <c r="E49" s="2836"/>
      <c r="F49" s="2836"/>
      <c r="G49" s="2836"/>
      <c r="H49" s="2836"/>
      <c r="I49" s="2836"/>
      <c r="J49" s="2836"/>
      <c r="K49" s="2836"/>
      <c r="L49" s="2836"/>
      <c r="M49" s="2836"/>
      <c r="N49" s="2836"/>
      <c r="O49" s="2836"/>
      <c r="P49" s="2836"/>
      <c r="Q49" s="2836"/>
      <c r="R49" s="2836"/>
      <c r="S49" s="2837"/>
    </row>
    <row r="50" spans="2:19" s="402" customFormat="1" x14ac:dyDescent="0.2">
      <c r="B50" s="2835"/>
      <c r="C50" s="2836"/>
      <c r="D50" s="2836"/>
      <c r="E50" s="2836"/>
      <c r="F50" s="2836"/>
      <c r="G50" s="2836"/>
      <c r="H50" s="2836"/>
      <c r="I50" s="2836"/>
      <c r="J50" s="2836"/>
      <c r="K50" s="2836"/>
      <c r="L50" s="2836"/>
      <c r="M50" s="2836"/>
      <c r="N50" s="2836"/>
      <c r="O50" s="2836"/>
      <c r="P50" s="2836"/>
      <c r="Q50" s="2836"/>
      <c r="R50" s="2836"/>
      <c r="S50" s="2837"/>
    </row>
    <row r="51" spans="2:19" s="402" customFormat="1" x14ac:dyDescent="0.2">
      <c r="B51" s="2835"/>
      <c r="C51" s="2836"/>
      <c r="D51" s="2836"/>
      <c r="E51" s="2836"/>
      <c r="F51" s="2836"/>
      <c r="G51" s="2836"/>
      <c r="H51" s="2836"/>
      <c r="I51" s="2836"/>
      <c r="J51" s="2836"/>
      <c r="K51" s="2836"/>
      <c r="L51" s="2836"/>
      <c r="M51" s="2836"/>
      <c r="N51" s="2836"/>
      <c r="O51" s="2836"/>
      <c r="P51" s="2836"/>
      <c r="Q51" s="2836"/>
      <c r="R51" s="2836"/>
      <c r="S51" s="2837"/>
    </row>
    <row r="52" spans="2:19" s="402" customFormat="1" x14ac:dyDescent="0.2">
      <c r="B52" s="2835"/>
      <c r="C52" s="2836"/>
      <c r="D52" s="2836"/>
      <c r="E52" s="2836"/>
      <c r="F52" s="2836"/>
      <c r="G52" s="2836"/>
      <c r="H52" s="2836"/>
      <c r="I52" s="2836"/>
      <c r="J52" s="2836"/>
      <c r="K52" s="2836"/>
      <c r="L52" s="2836"/>
      <c r="M52" s="2836"/>
      <c r="N52" s="2836"/>
      <c r="O52" s="2836"/>
      <c r="P52" s="2836"/>
      <c r="Q52" s="2836"/>
      <c r="R52" s="2836"/>
      <c r="S52" s="2837"/>
    </row>
    <row r="53" spans="2:19" s="402" customFormat="1" ht="13.5" thickBot="1" x14ac:dyDescent="0.25">
      <c r="B53" s="2838"/>
      <c r="C53" s="2839"/>
      <c r="D53" s="2839"/>
      <c r="E53" s="2839"/>
      <c r="F53" s="2839"/>
      <c r="G53" s="2839"/>
      <c r="H53" s="2839"/>
      <c r="I53" s="2839"/>
      <c r="J53" s="2839"/>
      <c r="K53" s="2839"/>
      <c r="L53" s="2839"/>
      <c r="M53" s="2839"/>
      <c r="N53" s="2839"/>
      <c r="O53" s="2839"/>
      <c r="P53" s="2839"/>
      <c r="Q53" s="2839"/>
      <c r="R53" s="2839"/>
      <c r="S53" s="2840"/>
    </row>
    <row r="54" spans="2:19" s="402" customFormat="1" x14ac:dyDescent="0.2"/>
    <row r="55" spans="2:19" s="402" customFormat="1" x14ac:dyDescent="0.2"/>
    <row r="56" spans="2:19" s="402" customFormat="1" x14ac:dyDescent="0.2"/>
    <row r="57" spans="2:19" s="402" customFormat="1" x14ac:dyDescent="0.2"/>
    <row r="58" spans="2:19" s="402" customFormat="1" x14ac:dyDescent="0.2"/>
    <row r="59" spans="2:19" s="402" customFormat="1" x14ac:dyDescent="0.2"/>
    <row r="60" spans="2:19" s="402" customFormat="1" x14ac:dyDescent="0.2"/>
    <row r="61" spans="2:19" s="402" customFormat="1" x14ac:dyDescent="0.2"/>
    <row r="62" spans="2:19" s="402" customFormat="1" x14ac:dyDescent="0.2"/>
    <row r="63" spans="2:19" s="402" customFormat="1" x14ac:dyDescent="0.2"/>
    <row r="64" spans="2:19"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row r="135" s="402" customFormat="1" x14ac:dyDescent="0.2"/>
    <row r="136" s="402" customFormat="1" x14ac:dyDescent="0.2"/>
    <row r="137" s="402" customFormat="1" x14ac:dyDescent="0.2"/>
    <row r="138" s="402" customFormat="1" x14ac:dyDescent="0.2"/>
    <row r="139" s="402" customFormat="1" x14ac:dyDescent="0.2"/>
    <row r="140" s="402" customFormat="1" x14ac:dyDescent="0.2"/>
    <row r="141" s="402" customFormat="1" x14ac:dyDescent="0.2"/>
    <row r="142" s="402" customFormat="1" x14ac:dyDescent="0.2"/>
    <row r="143" s="402" customFormat="1" x14ac:dyDescent="0.2"/>
    <row r="144" s="402" customFormat="1" x14ac:dyDescent="0.2"/>
    <row r="145" s="402" customFormat="1" x14ac:dyDescent="0.2"/>
    <row r="146" s="402" customFormat="1" x14ac:dyDescent="0.2"/>
    <row r="147" s="402" customFormat="1" x14ac:dyDescent="0.2"/>
    <row r="148" s="402" customFormat="1" x14ac:dyDescent="0.2"/>
    <row r="149" s="402" customFormat="1" x14ac:dyDescent="0.2"/>
    <row r="150" s="402" customFormat="1" x14ac:dyDescent="0.2"/>
    <row r="151" s="402" customFormat="1" x14ac:dyDescent="0.2"/>
    <row r="152" s="402" customFormat="1" x14ac:dyDescent="0.2"/>
    <row r="153" s="402" customFormat="1" x14ac:dyDescent="0.2"/>
    <row r="154" s="402" customFormat="1" x14ac:dyDescent="0.2"/>
    <row r="155" s="402" customFormat="1" x14ac:dyDescent="0.2"/>
    <row r="156" s="402" customFormat="1" x14ac:dyDescent="0.2"/>
    <row r="157" s="402" customFormat="1" x14ac:dyDescent="0.2"/>
    <row r="158" s="402" customFormat="1" x14ac:dyDescent="0.2"/>
    <row r="159" s="402" customFormat="1" x14ac:dyDescent="0.2"/>
    <row r="16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sheetData>
  <sheetProtection algorithmName="SHA-512" hashValue="+1Qa/7Z/DdX2mbXKpyhDOwiOnFKrkl2bfOXuUKFjUKupvwQ34gOgDSELcnkpIwLlfcK3LkiJXnVMfcX74x75ww==" saltValue="AM1omC3AAV8tmVcwkytvig==" spinCount="100000" sheet="1" objects="1" scenarios="1"/>
  <mergeCells count="26">
    <mergeCell ref="C9:S9"/>
    <mergeCell ref="C7:S7"/>
    <mergeCell ref="B2:B4"/>
    <mergeCell ref="C2:Q3"/>
    <mergeCell ref="R2:S4"/>
    <mergeCell ref="C5:Q5"/>
    <mergeCell ref="R5:S5"/>
    <mergeCell ref="C4:Q4"/>
    <mergeCell ref="B16:B17"/>
    <mergeCell ref="C16:C17"/>
    <mergeCell ref="D16:D17"/>
    <mergeCell ref="E16:E17"/>
    <mergeCell ref="F16:S16"/>
    <mergeCell ref="C10:S10"/>
    <mergeCell ref="E11:F11"/>
    <mergeCell ref="E13:F13"/>
    <mergeCell ref="G13:H13"/>
    <mergeCell ref="B15:S15"/>
    <mergeCell ref="B41:B43"/>
    <mergeCell ref="B47:S53"/>
    <mergeCell ref="B18:B21"/>
    <mergeCell ref="B22:B25"/>
    <mergeCell ref="B26:B29"/>
    <mergeCell ref="B30:B33"/>
    <mergeCell ref="B34:B36"/>
    <mergeCell ref="B37:B40"/>
  </mergeCells>
  <conditionalFormatting sqref="C11:D11 G11:H11 M11:N11">
    <cfRule type="cellIs" dxfId="9" priority="1" operator="notEqual">
      <formula>0</formula>
    </cfRule>
  </conditionalFormatting>
  <conditionalFormatting sqref="F17:Q17">
    <cfRule type="cellIs" dxfId="8" priority="2" stopIfTrue="1" operator="equal">
      <formula>0</formula>
    </cfRule>
  </conditionalFormatting>
  <dataValidations count="1">
    <dataValidation allowBlank="1" showInputMessage="1" showErrorMessage="1" sqref="M11:N11 G11:H11" xr:uid="{00000000-0002-0000-1A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4">
    <tabColor rgb="FF0070C0"/>
    <pageSetUpPr fitToPage="1"/>
  </sheetPr>
  <dimension ref="A1:AJ134"/>
  <sheetViews>
    <sheetView showGridLines="0" workbookViewId="0">
      <selection activeCell="B4" sqref="B4:S4"/>
    </sheetView>
  </sheetViews>
  <sheetFormatPr baseColWidth="10" defaultRowHeight="12.75" x14ac:dyDescent="0.2"/>
  <cols>
    <col min="1" max="1" width="2.5703125" style="402" customWidth="1"/>
    <col min="2" max="2" width="34.140625" customWidth="1"/>
    <col min="3" max="3" width="29" customWidth="1"/>
    <col min="4" max="4" width="15.85546875" customWidth="1"/>
    <col min="5" max="5" width="15.7109375" customWidth="1"/>
    <col min="6" max="17" width="10.7109375" customWidth="1"/>
    <col min="20" max="31" width="11.42578125" style="402"/>
  </cols>
  <sheetData>
    <row r="1" spans="2:36" s="402" customFormat="1" ht="13.5" thickBot="1" x14ac:dyDescent="0.25"/>
    <row r="2" spans="2:36" ht="27" customHeight="1" x14ac:dyDescent="0.2">
      <c r="B2" s="2611" t="s">
        <v>1532</v>
      </c>
      <c r="C2" s="2824" t="s">
        <v>1541</v>
      </c>
      <c r="D2" s="2825"/>
      <c r="E2" s="2825"/>
      <c r="F2" s="2825"/>
      <c r="G2" s="2825"/>
      <c r="H2" s="2825"/>
      <c r="I2" s="2825"/>
      <c r="J2" s="2825"/>
      <c r="K2" s="2825"/>
      <c r="L2" s="2825"/>
      <c r="M2" s="2825"/>
      <c r="N2" s="2825"/>
      <c r="O2" s="2825"/>
      <c r="P2" s="2825"/>
      <c r="Q2" s="2826"/>
      <c r="R2" s="2500"/>
      <c r="S2" s="2501"/>
      <c r="AF2" s="402"/>
      <c r="AG2" s="402"/>
      <c r="AH2" s="402"/>
      <c r="AI2" s="402"/>
      <c r="AJ2" s="402"/>
    </row>
    <row r="3" spans="2:36" ht="15" customHeight="1" x14ac:dyDescent="0.2">
      <c r="B3" s="2910"/>
      <c r="C3" s="1701" t="s">
        <v>1530</v>
      </c>
      <c r="D3" s="2620"/>
      <c r="E3" s="2620"/>
      <c r="F3" s="2620"/>
      <c r="G3" s="2620"/>
      <c r="H3" s="2620"/>
      <c r="I3" s="2620"/>
      <c r="J3" s="2620"/>
      <c r="K3" s="2620"/>
      <c r="L3" s="2620"/>
      <c r="M3" s="2620"/>
      <c r="N3" s="2620"/>
      <c r="O3" s="2620"/>
      <c r="P3" s="2620"/>
      <c r="Q3" s="2621"/>
      <c r="R3" s="2622"/>
      <c r="S3" s="2569"/>
      <c r="AF3" s="402"/>
      <c r="AG3" s="402"/>
      <c r="AH3" s="402"/>
      <c r="AI3" s="402"/>
      <c r="AJ3" s="402"/>
    </row>
    <row r="4" spans="2:36" ht="18" customHeight="1" x14ac:dyDescent="0.2">
      <c r="B4" s="1455" t="s">
        <v>1529</v>
      </c>
      <c r="C4" s="2505" t="s">
        <v>1545</v>
      </c>
      <c r="D4" s="2894"/>
      <c r="E4" s="2894"/>
      <c r="F4" s="2894"/>
      <c r="G4" s="2894"/>
      <c r="H4" s="2894"/>
      <c r="I4" s="2894"/>
      <c r="J4" s="2894"/>
      <c r="K4" s="2894"/>
      <c r="L4" s="2894"/>
      <c r="M4" s="2894"/>
      <c r="N4" s="2894"/>
      <c r="O4" s="2894"/>
      <c r="P4" s="2894"/>
      <c r="Q4" s="2895"/>
      <c r="R4" s="2896" t="s">
        <v>1548</v>
      </c>
      <c r="S4" s="2381"/>
      <c r="AF4" s="402"/>
      <c r="AG4" s="402"/>
      <c r="AH4" s="402"/>
      <c r="AI4" s="402"/>
      <c r="AJ4" s="402"/>
    </row>
    <row r="5" spans="2:36" ht="21" customHeight="1" x14ac:dyDescent="0.2">
      <c r="B5" s="857"/>
      <c r="C5" s="107"/>
      <c r="D5" s="107"/>
      <c r="E5" s="107"/>
      <c r="F5" s="107"/>
      <c r="G5" s="107"/>
      <c r="H5" s="107"/>
      <c r="I5" s="107"/>
      <c r="J5" s="107"/>
      <c r="K5" s="107"/>
      <c r="L5" s="107"/>
      <c r="M5" s="107"/>
      <c r="N5" s="107"/>
      <c r="O5" s="107"/>
      <c r="P5" s="107"/>
      <c r="Q5" s="107"/>
      <c r="R5" s="331"/>
      <c r="S5" s="416"/>
      <c r="AF5" s="402"/>
      <c r="AG5" s="402"/>
      <c r="AH5" s="402"/>
      <c r="AI5" s="402"/>
      <c r="AJ5" s="402"/>
    </row>
    <row r="6" spans="2:36" ht="18.75" customHeight="1" x14ac:dyDescent="0.2">
      <c r="B6" s="406" t="s">
        <v>294</v>
      </c>
      <c r="C6" s="2388">
        <f>+SEGUIMIENTO!H8</f>
        <v>0</v>
      </c>
      <c r="D6" s="2388"/>
      <c r="E6" s="2388"/>
      <c r="F6" s="2388"/>
      <c r="G6" s="2388"/>
      <c r="H6" s="2388"/>
      <c r="I6" s="2388"/>
      <c r="J6" s="2388"/>
      <c r="K6" s="2388"/>
      <c r="L6" s="2388"/>
      <c r="M6" s="2388"/>
      <c r="N6" s="2388"/>
      <c r="O6" s="2388"/>
      <c r="P6" s="2388"/>
      <c r="Q6" s="2388"/>
      <c r="R6" s="2388"/>
      <c r="S6" s="2389"/>
    </row>
    <row r="7" spans="2:36" x14ac:dyDescent="0.2">
      <c r="B7" s="406"/>
      <c r="S7" s="409"/>
      <c r="AF7" s="402"/>
      <c r="AG7" s="402"/>
      <c r="AH7" s="402"/>
    </row>
    <row r="8" spans="2:36" ht="24" customHeight="1" x14ac:dyDescent="0.2">
      <c r="B8" s="406" t="s">
        <v>1188</v>
      </c>
      <c r="C8" s="2390">
        <f>+PROYECTO!B17</f>
        <v>0</v>
      </c>
      <c r="D8" s="2390"/>
      <c r="E8" s="2390"/>
      <c r="F8" s="2390"/>
      <c r="G8" s="2390"/>
      <c r="H8" s="2390"/>
      <c r="I8" s="2390"/>
      <c r="J8" s="2390"/>
      <c r="K8" s="2390"/>
      <c r="L8" s="2390"/>
      <c r="M8" s="2390"/>
      <c r="N8" s="2390"/>
      <c r="O8" s="2390"/>
      <c r="P8" s="2390"/>
      <c r="Q8" s="2390"/>
      <c r="R8" s="2390"/>
      <c r="S8" s="2391"/>
      <c r="AF8" s="402"/>
      <c r="AG8" s="402"/>
      <c r="AH8" s="402"/>
    </row>
    <row r="9" spans="2:36" x14ac:dyDescent="0.2">
      <c r="B9" s="406"/>
      <c r="C9" s="1496"/>
      <c r="D9" s="1496"/>
      <c r="E9" s="1496"/>
      <c r="F9" s="1496"/>
      <c r="G9" s="1496"/>
      <c r="H9" s="1496"/>
      <c r="I9" s="1496"/>
      <c r="J9" s="1496"/>
      <c r="K9" s="1496"/>
      <c r="L9" s="1496"/>
      <c r="M9" s="1496"/>
      <c r="N9" s="1496"/>
      <c r="O9" s="1496"/>
      <c r="P9" s="1496"/>
      <c r="Q9" s="1496"/>
      <c r="R9" s="1496"/>
      <c r="S9" s="521"/>
      <c r="AF9" s="402"/>
      <c r="AG9" s="402"/>
      <c r="AH9" s="402"/>
    </row>
    <row r="10" spans="2:36" x14ac:dyDescent="0.2">
      <c r="B10" s="1025" t="s">
        <v>1321</v>
      </c>
      <c r="C10" s="1623">
        <f>'EJEC-2III'!C11</f>
        <v>41090</v>
      </c>
      <c r="E10" s="1613" t="s">
        <v>1208</v>
      </c>
      <c r="F10" s="2955" t="str">
        <f>'EJEC-2III'!G11</f>
        <v>De avance</v>
      </c>
      <c r="G10" s="2955"/>
      <c r="H10" s="1614"/>
      <c r="I10" s="1614"/>
      <c r="J10" s="483"/>
      <c r="S10" s="409"/>
      <c r="AF10" s="402"/>
      <c r="AG10" s="402"/>
      <c r="AH10" s="402"/>
    </row>
    <row r="11" spans="2:36" x14ac:dyDescent="0.2">
      <c r="B11" s="403"/>
      <c r="S11" s="409"/>
      <c r="AF11" s="402"/>
      <c r="AG11" s="402"/>
      <c r="AH11" s="402"/>
    </row>
    <row r="12" spans="2:36" ht="12.75" customHeight="1" x14ac:dyDescent="0.2">
      <c r="B12" s="1013" t="s">
        <v>1319</v>
      </c>
      <c r="C12" s="1396">
        <f>'EJEC-2III'!C13</f>
        <v>0</v>
      </c>
      <c r="D12" s="1024"/>
      <c r="E12" s="1615" t="s">
        <v>1320</v>
      </c>
      <c r="F12" s="2905">
        <f>'EJEC-2III'!G13</f>
        <v>0</v>
      </c>
      <c r="G12" s="2905"/>
      <c r="I12" s="108"/>
      <c r="O12" s="108"/>
      <c r="P12" s="108"/>
      <c r="Q12" s="108"/>
      <c r="R12" s="1557"/>
      <c r="S12" s="978"/>
    </row>
    <row r="13" spans="2:36" ht="13.5" thickBot="1" x14ac:dyDescent="0.25">
      <c r="B13" s="403"/>
      <c r="C13" s="107"/>
      <c r="D13" s="107"/>
      <c r="E13" s="107"/>
      <c r="F13" s="107"/>
      <c r="G13" s="107"/>
      <c r="H13" s="107"/>
      <c r="I13" s="107"/>
      <c r="J13" s="107"/>
      <c r="K13" s="107"/>
      <c r="L13" s="107"/>
      <c r="M13" s="107"/>
      <c r="N13" s="107"/>
      <c r="O13" s="107"/>
      <c r="P13" s="107"/>
      <c r="Q13" s="107"/>
      <c r="S13" s="409"/>
    </row>
    <row r="14" spans="2:36" ht="13.5" thickBot="1" x14ac:dyDescent="0.25">
      <c r="B14" s="2931" t="s">
        <v>410</v>
      </c>
      <c r="C14" s="2932"/>
      <c r="D14" s="2932"/>
      <c r="E14" s="2932"/>
      <c r="F14" s="2932"/>
      <c r="G14" s="2932"/>
      <c r="H14" s="2932"/>
      <c r="I14" s="2932"/>
      <c r="J14" s="2932"/>
      <c r="K14" s="2932"/>
      <c r="L14" s="2932"/>
      <c r="M14" s="2932"/>
      <c r="N14" s="2932"/>
      <c r="O14" s="2932"/>
      <c r="P14" s="2932"/>
      <c r="Q14" s="2932"/>
      <c r="R14" s="2932"/>
      <c r="S14" s="2933"/>
      <c r="AF14" s="402"/>
      <c r="AG14" s="402"/>
      <c r="AH14" s="402"/>
    </row>
    <row r="15" spans="2:36" ht="12.75" customHeight="1" x14ac:dyDescent="0.2">
      <c r="B15" s="3089" t="s">
        <v>296</v>
      </c>
      <c r="C15" s="3091" t="s">
        <v>402</v>
      </c>
      <c r="D15" s="3093" t="s">
        <v>1215</v>
      </c>
      <c r="E15" s="3091" t="s">
        <v>411</v>
      </c>
      <c r="F15" s="3094" t="s">
        <v>414</v>
      </c>
      <c r="G15" s="3095"/>
      <c r="H15" s="3095"/>
      <c r="I15" s="3095"/>
      <c r="J15" s="3095"/>
      <c r="K15" s="3095"/>
      <c r="L15" s="3095"/>
      <c r="M15" s="3095"/>
      <c r="N15" s="3095"/>
      <c r="O15" s="3095"/>
      <c r="P15" s="3095"/>
      <c r="Q15" s="3095"/>
      <c r="R15" s="3095"/>
      <c r="S15" s="3096"/>
    </row>
    <row r="16" spans="2:36" ht="22.5" x14ac:dyDescent="0.2">
      <c r="B16" s="3090"/>
      <c r="C16" s="3092"/>
      <c r="D16" s="3092"/>
      <c r="E16" s="3092"/>
      <c r="F16" s="1441" t="str">
        <f>'EJEC-2III'!F17</f>
        <v>0-18</v>
      </c>
      <c r="G16" s="1441" t="str">
        <f>'EJEC-2III'!G17</f>
        <v>0-18</v>
      </c>
      <c r="H16" s="1441" t="str">
        <f>'EJEC-2III'!H17</f>
        <v>0-18</v>
      </c>
      <c r="I16" s="1441" t="str">
        <f>'EJEC-2III'!I17</f>
        <v>0-18</v>
      </c>
      <c r="J16" s="1441" t="str">
        <f>'EJEC-2III'!J17</f>
        <v>0-18</v>
      </c>
      <c r="K16" s="1441" t="str">
        <f>'EJEC-2III'!K17</f>
        <v>0-18</v>
      </c>
      <c r="L16" s="1441" t="str">
        <f>'EJEC-2III'!L17</f>
        <v>0-18</v>
      </c>
      <c r="M16" s="1441" t="str">
        <f>'EJEC-2III'!M17</f>
        <v>0-18</v>
      </c>
      <c r="N16" s="1441" t="str">
        <f>'EJEC-2III'!N17</f>
        <v>0-18</v>
      </c>
      <c r="O16" s="1441" t="str">
        <f>'EJEC-2III'!O17</f>
        <v>0-18</v>
      </c>
      <c r="P16" s="1441" t="e">
        <f>'EJEC-2III'!P17</f>
        <v>#VALUE!</v>
      </c>
      <c r="Q16" s="1441" t="e">
        <f>'EJEC-2III'!Q17</f>
        <v>#VALUE!</v>
      </c>
      <c r="R16" s="1442" t="s">
        <v>66</v>
      </c>
      <c r="S16" s="1443" t="s">
        <v>408</v>
      </c>
    </row>
    <row r="17" spans="2:19" x14ac:dyDescent="0.2">
      <c r="B17" s="2952" t="str">
        <f>PROYECTO!C51</f>
        <v>Plantación de Material Vegetal en sistema tradicional</v>
      </c>
      <c r="C17" s="2472" t="str">
        <f>'POA-1'!I33</f>
        <v>Aprestamiento del proyecto (Gestión)</v>
      </c>
      <c r="D17" s="2956" t="e">
        <f>'POA-1'!M33</f>
        <v>#REF!</v>
      </c>
      <c r="E17" s="1428" t="s">
        <v>412</v>
      </c>
      <c r="F17" s="1429">
        <f>'POA-4'!I18</f>
        <v>8550000</v>
      </c>
      <c r="G17" s="1429">
        <f>'POA-4'!J18</f>
        <v>8550000</v>
      </c>
      <c r="H17" s="1429">
        <f>'POA-4'!K18</f>
        <v>8550000</v>
      </c>
      <c r="I17" s="1429">
        <f>'POA-4'!L18</f>
        <v>8550000</v>
      </c>
      <c r="J17" s="1429">
        <f>'POA-4'!M18</f>
        <v>8550000</v>
      </c>
      <c r="K17" s="1429">
        <f>'POA-4'!N18</f>
        <v>8550000</v>
      </c>
      <c r="L17" s="1429">
        <f>'POA-4'!O18</f>
        <v>8550000</v>
      </c>
      <c r="M17" s="1429">
        <f>'POA-4'!P18</f>
        <v>8550000</v>
      </c>
      <c r="N17" s="1429">
        <f>'POA-4'!Q18</f>
        <v>8550000</v>
      </c>
      <c r="O17" s="1429">
        <f>'POA-4'!R18</f>
        <v>8550000</v>
      </c>
      <c r="P17" s="1429">
        <f>'POA-4'!S18</f>
        <v>0</v>
      </c>
      <c r="Q17" s="1429">
        <f>'POA-4'!T18</f>
        <v>0</v>
      </c>
      <c r="R17" s="1430">
        <f t="shared" ref="R17:R28" si="0">SUM(F17:Q17)</f>
        <v>85500000</v>
      </c>
      <c r="S17" s="577"/>
    </row>
    <row r="18" spans="2:19" x14ac:dyDescent="0.2">
      <c r="B18" s="2953"/>
      <c r="C18" s="2962"/>
      <c r="D18" s="2957"/>
      <c r="E18" s="576" t="s">
        <v>413</v>
      </c>
      <c r="F18" s="517">
        <f>+'EJEC-3I'!F18</f>
        <v>0</v>
      </c>
      <c r="G18" s="517">
        <f>+'EJEC-3I'!G18</f>
        <v>0</v>
      </c>
      <c r="H18" s="517">
        <f>+'EJEC-3I'!H18</f>
        <v>0</v>
      </c>
      <c r="I18" s="517">
        <f>+'EJEC-3II'!I18</f>
        <v>0</v>
      </c>
      <c r="J18" s="517">
        <f>+'EJEC-3II'!J18</f>
        <v>0</v>
      </c>
      <c r="K18" s="517">
        <f>+'EJEC-3II'!K18</f>
        <v>0</v>
      </c>
      <c r="L18" s="1120">
        <f>+'EJEC-3II'!L18</f>
        <v>0</v>
      </c>
      <c r="M18" s="1120">
        <f>+'EJEC-3II'!M18</f>
        <v>0</v>
      </c>
      <c r="N18" s="1120">
        <f>+'EJEC-3II'!N18</f>
        <v>0</v>
      </c>
      <c r="O18" s="1120">
        <f>+'EJEC-3II'!O18</f>
        <v>0</v>
      </c>
      <c r="P18" s="1120">
        <f>+'EJEC-3II'!P18</f>
        <v>0</v>
      </c>
      <c r="Q18" s="1120">
        <f>+'EJEC-3II'!Q18</f>
        <v>0</v>
      </c>
      <c r="R18" s="518">
        <f t="shared" si="0"/>
        <v>0</v>
      </c>
      <c r="S18" s="578">
        <f>+IF(ISERROR(R18/D17),0%,R18/D17)</f>
        <v>0</v>
      </c>
    </row>
    <row r="19" spans="2:19" x14ac:dyDescent="0.2">
      <c r="B19" s="2953"/>
      <c r="C19" s="2963"/>
      <c r="D19" s="2958"/>
      <c r="E19" s="576" t="s">
        <v>1214</v>
      </c>
      <c r="F19" s="517">
        <f>+'EJEC-3I'!F19</f>
        <v>0</v>
      </c>
      <c r="G19" s="517">
        <f>+'EJEC-3I'!G19</f>
        <v>0</v>
      </c>
      <c r="H19" s="517">
        <f>+'EJEC-3I'!H19</f>
        <v>0</v>
      </c>
      <c r="I19" s="517">
        <f>+'EJEC-3II'!I19</f>
        <v>0</v>
      </c>
      <c r="J19" s="517">
        <f>+'EJEC-3II'!J19</f>
        <v>0</v>
      </c>
      <c r="K19" s="517">
        <f>+'EJEC-3II'!K19</f>
        <v>0</v>
      </c>
      <c r="L19" s="1120"/>
      <c r="M19" s="1120"/>
      <c r="N19" s="1120"/>
      <c r="O19" s="1120"/>
      <c r="P19" s="1120"/>
      <c r="Q19" s="1120"/>
      <c r="R19" s="518">
        <f t="shared" si="0"/>
        <v>0</v>
      </c>
      <c r="S19" s="578">
        <f>+IF(ISERROR(R19/D17),0%,R19/D17)</f>
        <v>0</v>
      </c>
    </row>
    <row r="20" spans="2:19" x14ac:dyDescent="0.2">
      <c r="B20" s="2953"/>
      <c r="C20" s="2472" t="str">
        <f>'POA-1'!I34</f>
        <v>Mantenimiento</v>
      </c>
      <c r="D20" s="2956">
        <f>'POA-1'!M34</f>
        <v>17374095.110993229</v>
      </c>
      <c r="E20" s="1428" t="s">
        <v>412</v>
      </c>
      <c r="F20" s="1429">
        <f>'POA-4'!I19</f>
        <v>282340032</v>
      </c>
      <c r="G20" s="1429">
        <f>'POA-4'!J19</f>
        <v>148200000</v>
      </c>
      <c r="H20" s="1429">
        <f>'POA-4'!K19</f>
        <v>148200000</v>
      </c>
      <c r="I20" s="1429">
        <f>'POA-4'!L19</f>
        <v>0</v>
      </c>
      <c r="J20" s="1429">
        <f>'POA-4'!M19</f>
        <v>0</v>
      </c>
      <c r="K20" s="1429">
        <f>'POA-4'!N19</f>
        <v>0</v>
      </c>
      <c r="L20" s="1429">
        <f>'POA-4'!O19</f>
        <v>0</v>
      </c>
      <c r="M20" s="1429">
        <f>'POA-4'!P19</f>
        <v>148200000</v>
      </c>
      <c r="N20" s="1429">
        <f>'POA-4'!Q19</f>
        <v>148200000</v>
      </c>
      <c r="O20" s="1429">
        <f>'POA-4'!R19</f>
        <v>0</v>
      </c>
      <c r="P20" s="1429">
        <f>'POA-4'!S19</f>
        <v>0</v>
      </c>
      <c r="Q20" s="1429">
        <f>'POA-4'!T19</f>
        <v>0</v>
      </c>
      <c r="R20" s="1430">
        <f t="shared" si="0"/>
        <v>875140032</v>
      </c>
      <c r="S20" s="577"/>
    </row>
    <row r="21" spans="2:19" x14ac:dyDescent="0.2">
      <c r="B21" s="2953"/>
      <c r="C21" s="2962"/>
      <c r="D21" s="2957"/>
      <c r="E21" s="576" t="s">
        <v>413</v>
      </c>
      <c r="F21" s="517">
        <f>+'EJEC-3I'!F21</f>
        <v>0</v>
      </c>
      <c r="G21" s="517">
        <f>+'EJEC-3I'!G21</f>
        <v>0</v>
      </c>
      <c r="H21" s="517">
        <f>+'EJEC-3I'!H21</f>
        <v>0</v>
      </c>
      <c r="I21" s="517">
        <f>+'EJEC-3II'!I21</f>
        <v>0</v>
      </c>
      <c r="J21" s="517">
        <f>+'EJEC-3II'!J21</f>
        <v>0</v>
      </c>
      <c r="K21" s="517">
        <f>+'EJEC-3II'!K21</f>
        <v>0</v>
      </c>
      <c r="L21" s="1120">
        <f>+'EJEC-3II'!L21</f>
        <v>0</v>
      </c>
      <c r="M21" s="1120">
        <f>+'EJEC-3II'!M21</f>
        <v>0</v>
      </c>
      <c r="N21" s="1120">
        <f>+'EJEC-3II'!N21</f>
        <v>0</v>
      </c>
      <c r="O21" s="1120">
        <f>+'EJEC-3II'!O21</f>
        <v>0</v>
      </c>
      <c r="P21" s="1120">
        <f>+'EJEC-3II'!P21</f>
        <v>0</v>
      </c>
      <c r="Q21" s="1120">
        <f>+'EJEC-3II'!Q21</f>
        <v>0</v>
      </c>
      <c r="R21" s="518">
        <f t="shared" si="0"/>
        <v>0</v>
      </c>
      <c r="S21" s="578">
        <f t="shared" ref="S21" si="1">+IF(ISERROR(R21/D20),0%,R21/D20)</f>
        <v>0</v>
      </c>
    </row>
    <row r="22" spans="2:19" x14ac:dyDescent="0.2">
      <c r="B22" s="2953"/>
      <c r="C22" s="2963"/>
      <c r="D22" s="2958"/>
      <c r="E22" s="576" t="s">
        <v>1214</v>
      </c>
      <c r="F22" s="517">
        <f>+'EJEC-3I'!F22</f>
        <v>0</v>
      </c>
      <c r="G22" s="517">
        <f>+'EJEC-3I'!G22</f>
        <v>0</v>
      </c>
      <c r="H22" s="517">
        <f>+'EJEC-3I'!H22</f>
        <v>0</v>
      </c>
      <c r="I22" s="517">
        <f>+'EJEC-3II'!I22</f>
        <v>0</v>
      </c>
      <c r="J22" s="517">
        <f>+'EJEC-3II'!J22</f>
        <v>0</v>
      </c>
      <c r="K22" s="517">
        <f>+'EJEC-3II'!K22</f>
        <v>0</v>
      </c>
      <c r="L22" s="1120"/>
      <c r="M22" s="1120"/>
      <c r="N22" s="1120"/>
      <c r="O22" s="1120"/>
      <c r="P22" s="1120"/>
      <c r="Q22" s="1120"/>
      <c r="R22" s="518">
        <f t="shared" si="0"/>
        <v>0</v>
      </c>
      <c r="S22" s="578">
        <f t="shared" ref="S22" si="2">+IF(ISERROR(R22/D20),0%,R22/D20)</f>
        <v>0</v>
      </c>
    </row>
    <row r="23" spans="2:19" ht="0.6" customHeight="1" x14ac:dyDescent="0.2">
      <c r="B23" s="2953"/>
      <c r="C23" s="2472" t="str">
        <f>'POA-1'!I35</f>
        <v>Aislamiento</v>
      </c>
      <c r="D23" s="2956">
        <f>'POA-1'!M35</f>
        <v>0</v>
      </c>
      <c r="E23" s="575" t="s">
        <v>412</v>
      </c>
      <c r="F23" s="573">
        <f>'POA-4'!I20</f>
        <v>0</v>
      </c>
      <c r="G23" s="573">
        <f>'POA-4'!J20</f>
        <v>0</v>
      </c>
      <c r="H23" s="573">
        <f>'POA-4'!K20</f>
        <v>0</v>
      </c>
      <c r="I23" s="573">
        <f>'POA-4'!L20</f>
        <v>0</v>
      </c>
      <c r="J23" s="573">
        <f>'POA-4'!M20</f>
        <v>0</v>
      </c>
      <c r="K23" s="573">
        <f>'POA-4'!N20</f>
        <v>0</v>
      </c>
      <c r="L23" s="573">
        <f>'POA-4'!O20</f>
        <v>0</v>
      </c>
      <c r="M23" s="573">
        <f>'POA-4'!P20</f>
        <v>0</v>
      </c>
      <c r="N23" s="573">
        <f>'POA-4'!Q20</f>
        <v>0</v>
      </c>
      <c r="O23" s="573">
        <f>'POA-4'!R20</f>
        <v>0</v>
      </c>
      <c r="P23" s="573">
        <f>'POA-4'!S20</f>
        <v>0</v>
      </c>
      <c r="Q23" s="573">
        <f>'POA-4'!T20</f>
        <v>0</v>
      </c>
      <c r="R23" s="574">
        <f t="shared" si="0"/>
        <v>0</v>
      </c>
      <c r="S23" s="577"/>
    </row>
    <row r="24" spans="2:19" ht="0.6" customHeight="1" x14ac:dyDescent="0.2">
      <c r="B24" s="2953"/>
      <c r="C24" s="2962"/>
      <c r="D24" s="2957"/>
      <c r="E24" s="576" t="s">
        <v>413</v>
      </c>
      <c r="F24" s="517"/>
      <c r="G24" s="517"/>
      <c r="H24" s="517"/>
      <c r="I24" s="517"/>
      <c r="J24" s="517"/>
      <c r="K24" s="517"/>
      <c r="L24" s="517"/>
      <c r="M24" s="517"/>
      <c r="N24" s="517"/>
      <c r="O24" s="517"/>
      <c r="P24" s="517"/>
      <c r="Q24" s="517"/>
      <c r="R24" s="518">
        <f t="shared" si="0"/>
        <v>0</v>
      </c>
      <c r="S24" s="578">
        <f t="shared" ref="S24" si="3">+IF(ISERROR(R24/D23),0%,R24/D23)</f>
        <v>0</v>
      </c>
    </row>
    <row r="25" spans="2:19" ht="0.6" customHeight="1" x14ac:dyDescent="0.2">
      <c r="B25" s="2953"/>
      <c r="C25" s="2963"/>
      <c r="D25" s="2958"/>
      <c r="E25" s="576" t="s">
        <v>1214</v>
      </c>
      <c r="F25" s="517"/>
      <c r="G25" s="517"/>
      <c r="H25" s="517"/>
      <c r="I25" s="517"/>
      <c r="J25" s="517"/>
      <c r="K25" s="517"/>
      <c r="L25" s="517"/>
      <c r="M25" s="517"/>
      <c r="N25" s="517"/>
      <c r="O25" s="517"/>
      <c r="P25" s="517"/>
      <c r="Q25" s="517"/>
      <c r="R25" s="518">
        <f t="shared" si="0"/>
        <v>0</v>
      </c>
      <c r="S25" s="578">
        <f t="shared" ref="S25" si="4">+IF(ISERROR(R25/D23),0%,R25/D23)</f>
        <v>0</v>
      </c>
    </row>
    <row r="26" spans="2:19" x14ac:dyDescent="0.2">
      <c r="B26" s="2953"/>
      <c r="C26" s="2472" t="str">
        <f>'POA-1'!I36</f>
        <v>Divulgación, Capacitación y Seguimiento</v>
      </c>
      <c r="D26" s="2956" t="e">
        <f>'POA-1'!M36</f>
        <v>#REF!</v>
      </c>
      <c r="E26" s="1428" t="s">
        <v>412</v>
      </c>
      <c r="F26" s="1429">
        <f>'POA-4'!I21</f>
        <v>0</v>
      </c>
      <c r="G26" s="1429">
        <f>'POA-4'!J21</f>
        <v>4566666</v>
      </c>
      <c r="H26" s="1429">
        <f>'POA-4'!K21</f>
        <v>0</v>
      </c>
      <c r="I26" s="1429">
        <f>'POA-4'!L21</f>
        <v>0</v>
      </c>
      <c r="J26" s="1429">
        <f>'POA-4'!M21</f>
        <v>4566666</v>
      </c>
      <c r="K26" s="1429">
        <f>'POA-4'!N21</f>
        <v>0</v>
      </c>
      <c r="L26" s="1429">
        <f>'POA-4'!O21</f>
        <v>4566667.9999999898</v>
      </c>
      <c r="M26" s="1429">
        <f>'POA-4'!P21</f>
        <v>0</v>
      </c>
      <c r="N26" s="1429">
        <f>'POA-4'!Q21</f>
        <v>0</v>
      </c>
      <c r="O26" s="1429">
        <f>'POA-4'!R21</f>
        <v>0</v>
      </c>
      <c r="P26" s="1429">
        <f>'POA-4'!S21</f>
        <v>0</v>
      </c>
      <c r="Q26" s="1429">
        <f>'POA-4'!T21</f>
        <v>0</v>
      </c>
      <c r="R26" s="1430">
        <f t="shared" si="0"/>
        <v>13699999.999999989</v>
      </c>
      <c r="S26" s="577"/>
    </row>
    <row r="27" spans="2:19" x14ac:dyDescent="0.2">
      <c r="B27" s="2953"/>
      <c r="C27" s="2962"/>
      <c r="D27" s="2957"/>
      <c r="E27" s="576" t="s">
        <v>413</v>
      </c>
      <c r="F27" s="517">
        <f>+'EJEC-3I'!F27</f>
        <v>0</v>
      </c>
      <c r="G27" s="517">
        <f>+'EJEC-3I'!G27</f>
        <v>0</v>
      </c>
      <c r="H27" s="517">
        <f>+'EJEC-3I'!H27</f>
        <v>0</v>
      </c>
      <c r="I27" s="517">
        <f>+'EJEC-3II'!I27</f>
        <v>0</v>
      </c>
      <c r="J27" s="517">
        <f>+'EJEC-3II'!J27</f>
        <v>0</v>
      </c>
      <c r="K27" s="517">
        <f>+'EJEC-3II'!K27</f>
        <v>0</v>
      </c>
      <c r="L27" s="1120">
        <f>+'EJEC-3II'!L27</f>
        <v>0</v>
      </c>
      <c r="M27" s="1120">
        <f>+'EJEC-3II'!M27</f>
        <v>0</v>
      </c>
      <c r="N27" s="1120">
        <f>+'EJEC-3II'!N27</f>
        <v>0</v>
      </c>
      <c r="O27" s="1120">
        <f>+'EJEC-3II'!O27</f>
        <v>0</v>
      </c>
      <c r="P27" s="1120">
        <f>+'EJEC-3II'!P27</f>
        <v>0</v>
      </c>
      <c r="Q27" s="1120">
        <f>+'EJEC-3II'!Q27</f>
        <v>0</v>
      </c>
      <c r="R27" s="518">
        <f t="shared" si="0"/>
        <v>0</v>
      </c>
      <c r="S27" s="578">
        <f t="shared" ref="S27" si="5">+IF(ISERROR(R27/D26),0%,R27/D26)</f>
        <v>0</v>
      </c>
    </row>
    <row r="28" spans="2:19" ht="13.5" thickBot="1" x14ac:dyDescent="0.25">
      <c r="B28" s="2954"/>
      <c r="C28" s="2963"/>
      <c r="D28" s="2958"/>
      <c r="E28" s="576" t="s">
        <v>1214</v>
      </c>
      <c r="F28" s="517">
        <f>+'EJEC-3I'!F28</f>
        <v>0</v>
      </c>
      <c r="G28" s="517">
        <f>+'EJEC-3I'!G28</f>
        <v>0</v>
      </c>
      <c r="H28" s="517">
        <f>+'EJEC-3I'!H28</f>
        <v>0</v>
      </c>
      <c r="I28" s="517">
        <f>+'EJEC-3II'!I28</f>
        <v>0</v>
      </c>
      <c r="J28" s="517">
        <f>+'EJEC-3II'!J28</f>
        <v>0</v>
      </c>
      <c r="K28" s="517">
        <f>+'EJEC-3II'!K28</f>
        <v>0</v>
      </c>
      <c r="L28" s="1120"/>
      <c r="M28" s="1120"/>
      <c r="N28" s="1120"/>
      <c r="O28" s="1120"/>
      <c r="P28" s="1120"/>
      <c r="Q28" s="1120"/>
      <c r="R28" s="518">
        <f t="shared" si="0"/>
        <v>0</v>
      </c>
      <c r="S28" s="578">
        <f t="shared" ref="S28" si="6">+IF(ISERROR(R28/D26),0%,R28/D26)</f>
        <v>0</v>
      </c>
    </row>
    <row r="29" spans="2:19" hidden="1" x14ac:dyDescent="0.2">
      <c r="B29" s="2950" t="str">
        <f>PROYECTO!C52</f>
        <v>Plantación de Material Vegetal al azar o por núcleos</v>
      </c>
      <c r="C29" s="2474" t="str">
        <f>'POA-1'!I37</f>
        <v>Aprestamiento del proyecto (Gestión)</v>
      </c>
      <c r="D29" s="2959" t="e">
        <f>'POA-1'!M37</f>
        <v>#REF!</v>
      </c>
      <c r="E29" s="575" t="s">
        <v>412</v>
      </c>
      <c r="F29" s="573">
        <f>'POA-4'!I22</f>
        <v>0</v>
      </c>
      <c r="G29" s="573">
        <f>'POA-4'!J22</f>
        <v>0</v>
      </c>
      <c r="H29" s="573">
        <f>'POA-4'!K22</f>
        <v>0</v>
      </c>
      <c r="I29" s="573">
        <f>'POA-4'!L22</f>
        <v>0</v>
      </c>
      <c r="J29" s="573">
        <f>'POA-4'!M22</f>
        <v>0</v>
      </c>
      <c r="K29" s="573">
        <f>'POA-4'!N22</f>
        <v>0</v>
      </c>
      <c r="L29" s="573">
        <f>'POA-4'!O22</f>
        <v>0</v>
      </c>
      <c r="M29" s="573">
        <f>'POA-4'!P22</f>
        <v>0</v>
      </c>
      <c r="N29" s="573">
        <f>'POA-4'!Q22</f>
        <v>0</v>
      </c>
      <c r="O29" s="573">
        <f>'POA-4'!R22</f>
        <v>0</v>
      </c>
      <c r="P29" s="573">
        <f>'POA-4'!S22</f>
        <v>0</v>
      </c>
      <c r="Q29" s="573">
        <f>'POA-4'!T22</f>
        <v>0</v>
      </c>
      <c r="R29" s="574">
        <f>SUM(F29:Q29)</f>
        <v>0</v>
      </c>
      <c r="S29" s="577"/>
    </row>
    <row r="30" spans="2:19" hidden="1" x14ac:dyDescent="0.2">
      <c r="B30" s="2923"/>
      <c r="C30" s="2945"/>
      <c r="D30" s="2960"/>
      <c r="E30" s="576" t="s">
        <v>413</v>
      </c>
      <c r="F30" s="517">
        <f>+'EJEC-3I'!F30</f>
        <v>0</v>
      </c>
      <c r="G30" s="517">
        <f>+'EJEC-3I'!G30</f>
        <v>0</v>
      </c>
      <c r="H30" s="517">
        <f>+'EJEC-3I'!H30</f>
        <v>0</v>
      </c>
      <c r="I30" s="517">
        <f>+'EJEC-3II'!I30</f>
        <v>0</v>
      </c>
      <c r="J30" s="517">
        <f>+'EJEC-3II'!J30</f>
        <v>0</v>
      </c>
      <c r="K30" s="517">
        <f>+'EJEC-3II'!K30</f>
        <v>0</v>
      </c>
      <c r="L30" s="1120">
        <f>+'EJEC-3II'!L30</f>
        <v>0</v>
      </c>
      <c r="M30" s="1120">
        <f>+'EJEC-3II'!M30</f>
        <v>0</v>
      </c>
      <c r="N30" s="1120">
        <f>+'EJEC-3II'!N30</f>
        <v>0</v>
      </c>
      <c r="O30" s="1120">
        <f>+'EJEC-3II'!O30</f>
        <v>0</v>
      </c>
      <c r="P30" s="1120">
        <f>+'EJEC-3II'!P30</f>
        <v>0</v>
      </c>
      <c r="Q30" s="1120">
        <f>+'EJEC-3II'!Q30</f>
        <v>0</v>
      </c>
      <c r="R30" s="518">
        <f t="shared" ref="R30:R93" si="7">SUM(F30:Q30)</f>
        <v>0</v>
      </c>
      <c r="S30" s="578">
        <f t="shared" ref="S30" si="8">+IF(ISERROR(R30/D29),0%,R30/D29)</f>
        <v>0</v>
      </c>
    </row>
    <row r="31" spans="2:19" hidden="1" x14ac:dyDescent="0.2">
      <c r="B31" s="2923"/>
      <c r="C31" s="2946"/>
      <c r="D31" s="2961"/>
      <c r="E31" s="576" t="s">
        <v>1214</v>
      </c>
      <c r="F31" s="517">
        <f>+'EJEC-3I'!F31</f>
        <v>0</v>
      </c>
      <c r="G31" s="517">
        <f>+'EJEC-3I'!G31</f>
        <v>0</v>
      </c>
      <c r="H31" s="517">
        <f>+'EJEC-3I'!H31</f>
        <v>0</v>
      </c>
      <c r="I31" s="517">
        <f>+'EJEC-3II'!I31</f>
        <v>0</v>
      </c>
      <c r="J31" s="517">
        <f>+'EJEC-3II'!J31</f>
        <v>0</v>
      </c>
      <c r="K31" s="517">
        <f>+'EJEC-3II'!K31</f>
        <v>0</v>
      </c>
      <c r="L31" s="1120"/>
      <c r="M31" s="1120"/>
      <c r="N31" s="1120"/>
      <c r="O31" s="1120"/>
      <c r="P31" s="1120"/>
      <c r="Q31" s="1120"/>
      <c r="R31" s="518">
        <f t="shared" si="7"/>
        <v>0</v>
      </c>
      <c r="S31" s="578">
        <f t="shared" ref="S31" si="9">+IF(ISERROR(R31/D29),0%,R31/D29)</f>
        <v>0</v>
      </c>
    </row>
    <row r="32" spans="2:19" hidden="1" x14ac:dyDescent="0.2">
      <c r="B32" s="2923"/>
      <c r="C32" s="2474" t="str">
        <f>'POA-1'!I38</f>
        <v>Mantenimiento</v>
      </c>
      <c r="D32" s="2959">
        <f>'POA-1'!M38</f>
        <v>0</v>
      </c>
      <c r="E32" s="575" t="s">
        <v>412</v>
      </c>
      <c r="F32" s="573">
        <f>'POA-4'!I23</f>
        <v>0</v>
      </c>
      <c r="G32" s="573">
        <f>'POA-4'!J23</f>
        <v>0</v>
      </c>
      <c r="H32" s="573">
        <f>'POA-4'!K23</f>
        <v>0</v>
      </c>
      <c r="I32" s="573">
        <f>'POA-4'!L23</f>
        <v>0</v>
      </c>
      <c r="J32" s="573">
        <f>'POA-4'!M23</f>
        <v>0</v>
      </c>
      <c r="K32" s="573">
        <f>'POA-4'!N23</f>
        <v>0</v>
      </c>
      <c r="L32" s="573">
        <f>'POA-4'!O23</f>
        <v>0</v>
      </c>
      <c r="M32" s="573">
        <f>'POA-4'!P23</f>
        <v>0</v>
      </c>
      <c r="N32" s="573">
        <f>'POA-4'!Q23</f>
        <v>0</v>
      </c>
      <c r="O32" s="573">
        <f>'POA-4'!R23</f>
        <v>0</v>
      </c>
      <c r="P32" s="573">
        <f>'POA-4'!S23</f>
        <v>0</v>
      </c>
      <c r="Q32" s="573">
        <f>'POA-4'!T23</f>
        <v>0</v>
      </c>
      <c r="R32" s="574">
        <f t="shared" si="7"/>
        <v>0</v>
      </c>
      <c r="S32" s="577"/>
    </row>
    <row r="33" spans="2:19" hidden="1" x14ac:dyDescent="0.2">
      <c r="B33" s="2923"/>
      <c r="C33" s="2945"/>
      <c r="D33" s="2960"/>
      <c r="E33" s="576" t="s">
        <v>413</v>
      </c>
      <c r="F33" s="517">
        <f>+'EJEC-3I'!F33</f>
        <v>0</v>
      </c>
      <c r="G33" s="517">
        <f>+'EJEC-3I'!G33</f>
        <v>0</v>
      </c>
      <c r="H33" s="517">
        <f>+'EJEC-3I'!H33</f>
        <v>0</v>
      </c>
      <c r="I33" s="517">
        <f>+'EJEC-3II'!I33</f>
        <v>0</v>
      </c>
      <c r="J33" s="517">
        <f>+'EJEC-3II'!J33</f>
        <v>0</v>
      </c>
      <c r="K33" s="517">
        <f>+'EJEC-3II'!K33</f>
        <v>0</v>
      </c>
      <c r="L33" s="1120">
        <f>+'EJEC-3II'!L33</f>
        <v>0</v>
      </c>
      <c r="M33" s="1120">
        <f>+'EJEC-3II'!M33</f>
        <v>0</v>
      </c>
      <c r="N33" s="1120">
        <f>+'EJEC-3II'!N33</f>
        <v>0</v>
      </c>
      <c r="O33" s="1120">
        <f>+'EJEC-3II'!O33</f>
        <v>0</v>
      </c>
      <c r="P33" s="1120">
        <f>+'EJEC-3II'!P33</f>
        <v>0</v>
      </c>
      <c r="Q33" s="1120">
        <f>+'EJEC-3II'!Q33</f>
        <v>0</v>
      </c>
      <c r="R33" s="518">
        <f t="shared" si="7"/>
        <v>0</v>
      </c>
      <c r="S33" s="578">
        <f t="shared" ref="S33" si="10">+IF(ISERROR(R33/D32),0%,R33/D32)</f>
        <v>0</v>
      </c>
    </row>
    <row r="34" spans="2:19" hidden="1" x14ac:dyDescent="0.2">
      <c r="B34" s="2923"/>
      <c r="C34" s="2946"/>
      <c r="D34" s="2961"/>
      <c r="E34" s="576" t="s">
        <v>1214</v>
      </c>
      <c r="F34" s="517">
        <f>+'EJEC-3I'!F34</f>
        <v>0</v>
      </c>
      <c r="G34" s="517">
        <f>+'EJEC-3I'!G34</f>
        <v>0</v>
      </c>
      <c r="H34" s="517">
        <f>+'EJEC-3I'!H34</f>
        <v>0</v>
      </c>
      <c r="I34" s="517">
        <f>+'EJEC-3II'!I34</f>
        <v>0</v>
      </c>
      <c r="J34" s="517">
        <f>+'EJEC-3II'!J34</f>
        <v>0</v>
      </c>
      <c r="K34" s="517">
        <f>+'EJEC-3II'!K34</f>
        <v>0</v>
      </c>
      <c r="L34" s="1120"/>
      <c r="M34" s="1120"/>
      <c r="N34" s="1120"/>
      <c r="O34" s="1120"/>
      <c r="P34" s="1120"/>
      <c r="Q34" s="1120"/>
      <c r="R34" s="518">
        <f t="shared" si="7"/>
        <v>0</v>
      </c>
      <c r="S34" s="578">
        <f t="shared" ref="S34" si="11">+IF(ISERROR(R34/D32),0%,R34/D32)</f>
        <v>0</v>
      </c>
    </row>
    <row r="35" spans="2:19" ht="0.6" hidden="1" customHeight="1" x14ac:dyDescent="0.2">
      <c r="B35" s="2923"/>
      <c r="C35" s="2474" t="str">
        <f>'POA-1'!I39</f>
        <v>Aislamiento</v>
      </c>
      <c r="D35" s="2959">
        <f>'POA-1'!M39</f>
        <v>0</v>
      </c>
      <c r="E35" s="575" t="s">
        <v>412</v>
      </c>
      <c r="F35" s="573">
        <f>'POA-4'!I24</f>
        <v>0</v>
      </c>
      <c r="G35" s="573">
        <f>'POA-4'!J24</f>
        <v>0</v>
      </c>
      <c r="H35" s="573">
        <f>'POA-4'!K24</f>
        <v>0</v>
      </c>
      <c r="I35" s="573">
        <f>'POA-4'!L24</f>
        <v>0</v>
      </c>
      <c r="J35" s="573">
        <f>'POA-4'!M24</f>
        <v>0</v>
      </c>
      <c r="K35" s="573">
        <f>'POA-4'!N24</f>
        <v>0</v>
      </c>
      <c r="L35" s="573">
        <f>'POA-4'!O24</f>
        <v>0</v>
      </c>
      <c r="M35" s="573">
        <f>'POA-4'!P24</f>
        <v>0</v>
      </c>
      <c r="N35" s="573">
        <f>'POA-4'!Q24</f>
        <v>0</v>
      </c>
      <c r="O35" s="573">
        <f>'POA-4'!R24</f>
        <v>0</v>
      </c>
      <c r="P35" s="573">
        <f>'POA-4'!S24</f>
        <v>0</v>
      </c>
      <c r="Q35" s="573">
        <f>'POA-4'!T24</f>
        <v>0</v>
      </c>
      <c r="R35" s="574">
        <f t="shared" si="7"/>
        <v>0</v>
      </c>
      <c r="S35" s="577"/>
    </row>
    <row r="36" spans="2:19" ht="0.6" hidden="1" customHeight="1" x14ac:dyDescent="0.2">
      <c r="B36" s="2923"/>
      <c r="C36" s="2945"/>
      <c r="D36" s="2960"/>
      <c r="E36" s="576" t="s">
        <v>413</v>
      </c>
      <c r="F36" s="517"/>
      <c r="G36" s="517"/>
      <c r="H36" s="517"/>
      <c r="I36" s="517"/>
      <c r="J36" s="517"/>
      <c r="K36" s="517"/>
      <c r="L36" s="517"/>
      <c r="M36" s="517"/>
      <c r="N36" s="517"/>
      <c r="O36" s="517"/>
      <c r="P36" s="517"/>
      <c r="Q36" s="517"/>
      <c r="R36" s="518">
        <f t="shared" si="7"/>
        <v>0</v>
      </c>
      <c r="S36" s="578">
        <f t="shared" ref="S36" si="12">+IF(ISERROR(R36/D35),0%,R36/D35)</f>
        <v>0</v>
      </c>
    </row>
    <row r="37" spans="2:19" ht="0.6" hidden="1" customHeight="1" x14ac:dyDescent="0.2">
      <c r="B37" s="2923"/>
      <c r="C37" s="2946"/>
      <c r="D37" s="2961"/>
      <c r="E37" s="576" t="s">
        <v>1214</v>
      </c>
      <c r="F37" s="517"/>
      <c r="G37" s="517"/>
      <c r="H37" s="517"/>
      <c r="I37" s="517"/>
      <c r="J37" s="517"/>
      <c r="K37" s="517"/>
      <c r="L37" s="517"/>
      <c r="M37" s="517"/>
      <c r="N37" s="517"/>
      <c r="O37" s="517"/>
      <c r="P37" s="517"/>
      <c r="Q37" s="517"/>
      <c r="R37" s="518">
        <f t="shared" si="7"/>
        <v>0</v>
      </c>
      <c r="S37" s="578">
        <f t="shared" ref="S37" si="13">+IF(ISERROR(R37/D35),0%,R37/D35)</f>
        <v>0</v>
      </c>
    </row>
    <row r="38" spans="2:19" hidden="1" x14ac:dyDescent="0.2">
      <c r="B38" s="2923"/>
      <c r="C38" s="2474" t="str">
        <f>'POA-1'!I40</f>
        <v>Divulgación, Capacitación y Seguimiento</v>
      </c>
      <c r="D38" s="2959">
        <f>'POA-1'!M40</f>
        <v>0</v>
      </c>
      <c r="E38" s="575" t="s">
        <v>412</v>
      </c>
      <c r="F38" s="573">
        <f>'POA-4'!I25</f>
        <v>0</v>
      </c>
      <c r="G38" s="573">
        <f>'POA-4'!J25</f>
        <v>0</v>
      </c>
      <c r="H38" s="573">
        <f>'POA-4'!K25</f>
        <v>0</v>
      </c>
      <c r="I38" s="573">
        <f>'POA-4'!L25</f>
        <v>0</v>
      </c>
      <c r="J38" s="573">
        <f>'POA-4'!M25</f>
        <v>0</v>
      </c>
      <c r="K38" s="573">
        <f>'POA-4'!N25</f>
        <v>0</v>
      </c>
      <c r="L38" s="573">
        <f>'POA-4'!O25</f>
        <v>0</v>
      </c>
      <c r="M38" s="573">
        <f>'POA-4'!P25</f>
        <v>0</v>
      </c>
      <c r="N38" s="573">
        <f>'POA-4'!Q25</f>
        <v>0</v>
      </c>
      <c r="O38" s="573">
        <f>'POA-4'!R25</f>
        <v>0</v>
      </c>
      <c r="P38" s="573">
        <f>'POA-4'!S25</f>
        <v>0</v>
      </c>
      <c r="Q38" s="573">
        <f>'POA-4'!T25</f>
        <v>0</v>
      </c>
      <c r="R38" s="574">
        <f t="shared" si="7"/>
        <v>0</v>
      </c>
      <c r="S38" s="577"/>
    </row>
    <row r="39" spans="2:19" hidden="1" x14ac:dyDescent="0.2">
      <c r="B39" s="2923"/>
      <c r="C39" s="2945"/>
      <c r="D39" s="2960"/>
      <c r="E39" s="576" t="s">
        <v>413</v>
      </c>
      <c r="F39" s="517">
        <f>+'EJEC-3I'!F39</f>
        <v>0</v>
      </c>
      <c r="G39" s="517">
        <f>+'EJEC-3I'!G39</f>
        <v>0</v>
      </c>
      <c r="H39" s="517">
        <f>+'EJEC-3I'!H39</f>
        <v>0</v>
      </c>
      <c r="I39" s="517">
        <f>+'EJEC-3II'!I39</f>
        <v>0</v>
      </c>
      <c r="J39" s="517">
        <f>+'EJEC-3II'!J39</f>
        <v>0</v>
      </c>
      <c r="K39" s="517">
        <f>+'EJEC-3II'!K39</f>
        <v>0</v>
      </c>
      <c r="L39" s="1120">
        <f>+'EJEC-3II'!L39</f>
        <v>0</v>
      </c>
      <c r="M39" s="1120">
        <f>+'EJEC-3II'!M39</f>
        <v>0</v>
      </c>
      <c r="N39" s="1120">
        <f>+'EJEC-3II'!N39</f>
        <v>0</v>
      </c>
      <c r="O39" s="1120">
        <f>+'EJEC-3II'!O39</f>
        <v>0</v>
      </c>
      <c r="P39" s="1120">
        <f>+'EJEC-3II'!P39</f>
        <v>0</v>
      </c>
      <c r="Q39" s="1120">
        <f>+'EJEC-3II'!Q39</f>
        <v>0</v>
      </c>
      <c r="R39" s="518">
        <f t="shared" si="7"/>
        <v>0</v>
      </c>
      <c r="S39" s="578">
        <f t="shared" ref="S39" si="14">+IF(ISERROR(R39/D38),0%,R39/D38)</f>
        <v>0</v>
      </c>
    </row>
    <row r="40" spans="2:19" hidden="1" x14ac:dyDescent="0.2">
      <c r="B40" s="2951"/>
      <c r="C40" s="2946"/>
      <c r="D40" s="2961"/>
      <c r="E40" s="576" t="s">
        <v>1214</v>
      </c>
      <c r="F40" s="517">
        <f>+'EJEC-3I'!F40</f>
        <v>0</v>
      </c>
      <c r="G40" s="517">
        <f>+'EJEC-3I'!G40</f>
        <v>0</v>
      </c>
      <c r="H40" s="517">
        <f>+'EJEC-3I'!H40</f>
        <v>0</v>
      </c>
      <c r="I40" s="517">
        <f>+'EJEC-3II'!I40</f>
        <v>0</v>
      </c>
      <c r="J40" s="517">
        <f>+'EJEC-3II'!J40</f>
        <v>0</v>
      </c>
      <c r="K40" s="517">
        <f>+'EJEC-3II'!K40</f>
        <v>0</v>
      </c>
      <c r="L40" s="1120"/>
      <c r="M40" s="1120"/>
      <c r="N40" s="1120"/>
      <c r="O40" s="1120"/>
      <c r="P40" s="1120"/>
      <c r="Q40" s="1120"/>
      <c r="R40" s="518">
        <f t="shared" si="7"/>
        <v>0</v>
      </c>
      <c r="S40" s="578">
        <f t="shared" ref="S40" si="15">+IF(ISERROR(R40/D38),0%,R40/D38)</f>
        <v>0</v>
      </c>
    </row>
    <row r="41" spans="2:19" hidden="1" x14ac:dyDescent="0.2">
      <c r="B41" s="2950" t="str">
        <f>PROYECTO!C53</f>
        <v>Reforestación Protectora - Productora con Guadua</v>
      </c>
      <c r="C41" s="2474" t="str">
        <f>'POA-1'!I41</f>
        <v>Aprestamiento del proyecto (Gestión)</v>
      </c>
      <c r="D41" s="2959" t="e">
        <f>'POA-1'!M41</f>
        <v>#REF!</v>
      </c>
      <c r="E41" s="575" t="s">
        <v>412</v>
      </c>
      <c r="F41" s="573">
        <f>'POA-4'!I26</f>
        <v>0</v>
      </c>
      <c r="G41" s="573">
        <f>'POA-4'!J26</f>
        <v>0</v>
      </c>
      <c r="H41" s="573">
        <f>'POA-4'!K26</f>
        <v>0</v>
      </c>
      <c r="I41" s="573">
        <f>'POA-4'!L26</f>
        <v>0</v>
      </c>
      <c r="J41" s="573">
        <f>'POA-4'!M26</f>
        <v>0</v>
      </c>
      <c r="K41" s="573">
        <f>'POA-4'!N26</f>
        <v>0</v>
      </c>
      <c r="L41" s="573">
        <f>'POA-4'!O26</f>
        <v>0</v>
      </c>
      <c r="M41" s="573">
        <f>'POA-4'!P26</f>
        <v>0</v>
      </c>
      <c r="N41" s="573">
        <f>'POA-4'!Q26</f>
        <v>0</v>
      </c>
      <c r="O41" s="573">
        <f>'POA-4'!R26</f>
        <v>0</v>
      </c>
      <c r="P41" s="573">
        <f>'POA-4'!S26</f>
        <v>0</v>
      </c>
      <c r="Q41" s="573">
        <f>'POA-4'!T26</f>
        <v>0</v>
      </c>
      <c r="R41" s="574">
        <f t="shared" si="7"/>
        <v>0</v>
      </c>
      <c r="S41" s="577"/>
    </row>
    <row r="42" spans="2:19" hidden="1" x14ac:dyDescent="0.2">
      <c r="B42" s="2923"/>
      <c r="C42" s="2945"/>
      <c r="D42" s="2960"/>
      <c r="E42" s="576" t="s">
        <v>413</v>
      </c>
      <c r="F42" s="517">
        <f>+'EJEC-3I'!F42</f>
        <v>0</v>
      </c>
      <c r="G42" s="517">
        <f>+'EJEC-3I'!G42</f>
        <v>0</v>
      </c>
      <c r="H42" s="517">
        <f>+'EJEC-3I'!H42</f>
        <v>0</v>
      </c>
      <c r="I42" s="517">
        <f>+'EJEC-3II'!I42</f>
        <v>0</v>
      </c>
      <c r="J42" s="517">
        <f>+'EJEC-3II'!J42</f>
        <v>0</v>
      </c>
      <c r="K42" s="517">
        <f>+'EJEC-3II'!K42</f>
        <v>0</v>
      </c>
      <c r="L42" s="1120">
        <f>+'EJEC-3II'!L42</f>
        <v>0</v>
      </c>
      <c r="M42" s="1120">
        <f>+'EJEC-3II'!M42</f>
        <v>0</v>
      </c>
      <c r="N42" s="1120">
        <f>+'EJEC-3II'!N42</f>
        <v>0</v>
      </c>
      <c r="O42" s="1120">
        <f>+'EJEC-3II'!O42</f>
        <v>0</v>
      </c>
      <c r="P42" s="1120">
        <f>+'EJEC-3II'!P42</f>
        <v>0</v>
      </c>
      <c r="Q42" s="1120">
        <f>+'EJEC-3II'!Q42</f>
        <v>0</v>
      </c>
      <c r="R42" s="518">
        <f t="shared" si="7"/>
        <v>0</v>
      </c>
      <c r="S42" s="578">
        <f t="shared" ref="S42" si="16">+IF(ISERROR(R42/D41),0%,R42/D41)</f>
        <v>0</v>
      </c>
    </row>
    <row r="43" spans="2:19" hidden="1" x14ac:dyDescent="0.2">
      <c r="B43" s="2923"/>
      <c r="C43" s="2946"/>
      <c r="D43" s="2961"/>
      <c r="E43" s="576" t="s">
        <v>1214</v>
      </c>
      <c r="F43" s="517">
        <f>+'EJEC-3I'!F43</f>
        <v>0</v>
      </c>
      <c r="G43" s="517">
        <f>+'EJEC-3I'!G43</f>
        <v>0</v>
      </c>
      <c r="H43" s="517">
        <f>+'EJEC-3I'!H43</f>
        <v>0</v>
      </c>
      <c r="I43" s="517">
        <f>+'EJEC-3II'!I43</f>
        <v>0</v>
      </c>
      <c r="J43" s="517">
        <f>+'EJEC-3II'!J43</f>
        <v>0</v>
      </c>
      <c r="K43" s="517">
        <f>+'EJEC-3II'!K43</f>
        <v>0</v>
      </c>
      <c r="L43" s="1120"/>
      <c r="M43" s="1120"/>
      <c r="N43" s="1120"/>
      <c r="O43" s="1120"/>
      <c r="P43" s="1120"/>
      <c r="Q43" s="1120"/>
      <c r="R43" s="518">
        <f t="shared" si="7"/>
        <v>0</v>
      </c>
      <c r="S43" s="578">
        <f t="shared" ref="S43" si="17">+IF(ISERROR(R43/D41),0%,R43/D41)</f>
        <v>0</v>
      </c>
    </row>
    <row r="44" spans="2:19" hidden="1" x14ac:dyDescent="0.2">
      <c r="B44" s="2923"/>
      <c r="C44" s="2474" t="str">
        <f>'POA-1'!I42</f>
        <v>Mantenimiento</v>
      </c>
      <c r="D44" s="2959">
        <f>'POA-1'!M42</f>
        <v>0</v>
      </c>
      <c r="E44" s="575" t="s">
        <v>412</v>
      </c>
      <c r="F44" s="573">
        <f>'POA-4'!I27</f>
        <v>0</v>
      </c>
      <c r="G44" s="573">
        <f>'POA-4'!J27</f>
        <v>0</v>
      </c>
      <c r="H44" s="573">
        <f>'POA-4'!K27</f>
        <v>0</v>
      </c>
      <c r="I44" s="573">
        <f>'POA-4'!L27</f>
        <v>0</v>
      </c>
      <c r="J44" s="573">
        <f>'POA-4'!M27</f>
        <v>0</v>
      </c>
      <c r="K44" s="573">
        <f>'POA-4'!N27</f>
        <v>0</v>
      </c>
      <c r="L44" s="573">
        <f>'POA-4'!O27</f>
        <v>0</v>
      </c>
      <c r="M44" s="573">
        <f>'POA-4'!P27</f>
        <v>0</v>
      </c>
      <c r="N44" s="573">
        <f>'POA-4'!Q27</f>
        <v>0</v>
      </c>
      <c r="O44" s="573">
        <f>'POA-4'!R27</f>
        <v>0</v>
      </c>
      <c r="P44" s="573">
        <f>'POA-4'!S27</f>
        <v>0</v>
      </c>
      <c r="Q44" s="573">
        <f>'POA-4'!T27</f>
        <v>0</v>
      </c>
      <c r="R44" s="574">
        <f t="shared" si="7"/>
        <v>0</v>
      </c>
      <c r="S44" s="577"/>
    </row>
    <row r="45" spans="2:19" hidden="1" x14ac:dyDescent="0.2">
      <c r="B45" s="2923"/>
      <c r="C45" s="2945"/>
      <c r="D45" s="2960"/>
      <c r="E45" s="576" t="s">
        <v>413</v>
      </c>
      <c r="F45" s="517">
        <f>+'EJEC-3I'!F45</f>
        <v>0</v>
      </c>
      <c r="G45" s="517">
        <f>+'EJEC-3I'!G45</f>
        <v>0</v>
      </c>
      <c r="H45" s="517">
        <f>+'EJEC-3I'!H45</f>
        <v>0</v>
      </c>
      <c r="I45" s="517">
        <f>+'EJEC-3II'!I45</f>
        <v>0</v>
      </c>
      <c r="J45" s="517">
        <f>+'EJEC-3II'!J45</f>
        <v>0</v>
      </c>
      <c r="K45" s="517">
        <f>+'EJEC-3II'!K45</f>
        <v>0</v>
      </c>
      <c r="L45" s="1120">
        <f>+'EJEC-3II'!L45</f>
        <v>0</v>
      </c>
      <c r="M45" s="1120">
        <f>+'EJEC-3II'!M45</f>
        <v>0</v>
      </c>
      <c r="N45" s="1120">
        <f>+'EJEC-3II'!N45</f>
        <v>0</v>
      </c>
      <c r="O45" s="1120">
        <f>+'EJEC-3II'!O45</f>
        <v>0</v>
      </c>
      <c r="P45" s="1120">
        <f>+'EJEC-3II'!P45</f>
        <v>0</v>
      </c>
      <c r="Q45" s="1120">
        <f>+'EJEC-3II'!Q45</f>
        <v>0</v>
      </c>
      <c r="R45" s="518">
        <f t="shared" si="7"/>
        <v>0</v>
      </c>
      <c r="S45" s="578">
        <f t="shared" ref="S45" si="18">+IF(ISERROR(R45/D44),0%,R45/D44)</f>
        <v>0</v>
      </c>
    </row>
    <row r="46" spans="2:19" hidden="1" x14ac:dyDescent="0.2">
      <c r="B46" s="2923"/>
      <c r="C46" s="2946"/>
      <c r="D46" s="2961"/>
      <c r="E46" s="576" t="s">
        <v>1214</v>
      </c>
      <c r="F46" s="517">
        <f>+'EJEC-3I'!F46</f>
        <v>0</v>
      </c>
      <c r="G46" s="517">
        <f>+'EJEC-3I'!G46</f>
        <v>0</v>
      </c>
      <c r="H46" s="517">
        <f>+'EJEC-3I'!H46</f>
        <v>0</v>
      </c>
      <c r="I46" s="517">
        <f>+'EJEC-3II'!I46</f>
        <v>0</v>
      </c>
      <c r="J46" s="517">
        <f>+'EJEC-3II'!J46</f>
        <v>0</v>
      </c>
      <c r="K46" s="517">
        <f>+'EJEC-3II'!K46</f>
        <v>0</v>
      </c>
      <c r="L46" s="1120"/>
      <c r="M46" s="1120"/>
      <c r="N46" s="1120"/>
      <c r="O46" s="1120"/>
      <c r="P46" s="1120"/>
      <c r="Q46" s="1120"/>
      <c r="R46" s="518">
        <f t="shared" si="7"/>
        <v>0</v>
      </c>
      <c r="S46" s="578">
        <f t="shared" ref="S46" si="19">+IF(ISERROR(R46/D44),0%,R46/D44)</f>
        <v>0</v>
      </c>
    </row>
    <row r="47" spans="2:19" ht="0.6" hidden="1" customHeight="1" x14ac:dyDescent="0.2">
      <c r="B47" s="2923"/>
      <c r="C47" s="2474" t="str">
        <f>'POA-1'!I43</f>
        <v>Aislamiento</v>
      </c>
      <c r="D47" s="2959">
        <f>'POA-1'!M43</f>
        <v>0</v>
      </c>
      <c r="E47" s="575" t="s">
        <v>412</v>
      </c>
      <c r="F47" s="573">
        <f>'POA-4'!I28</f>
        <v>0</v>
      </c>
      <c r="G47" s="573">
        <f>'POA-4'!J28</f>
        <v>0</v>
      </c>
      <c r="H47" s="573">
        <f>'POA-4'!K28</f>
        <v>0</v>
      </c>
      <c r="I47" s="573">
        <f>'POA-4'!L28</f>
        <v>0</v>
      </c>
      <c r="J47" s="573">
        <f>'POA-4'!M28</f>
        <v>0</v>
      </c>
      <c r="K47" s="573">
        <f>'POA-4'!N28</f>
        <v>0</v>
      </c>
      <c r="L47" s="573">
        <f>'POA-4'!O28</f>
        <v>0</v>
      </c>
      <c r="M47" s="573">
        <f>'POA-4'!P28</f>
        <v>0</v>
      </c>
      <c r="N47" s="573">
        <f>'POA-4'!Q28</f>
        <v>0</v>
      </c>
      <c r="O47" s="573">
        <f>'POA-4'!R28</f>
        <v>0</v>
      </c>
      <c r="P47" s="573">
        <f>'POA-4'!S28</f>
        <v>0</v>
      </c>
      <c r="Q47" s="573">
        <f>'POA-4'!T28</f>
        <v>0</v>
      </c>
      <c r="R47" s="574">
        <f t="shared" si="7"/>
        <v>0</v>
      </c>
      <c r="S47" s="577"/>
    </row>
    <row r="48" spans="2:19" ht="0.6" hidden="1" customHeight="1" x14ac:dyDescent="0.2">
      <c r="B48" s="2923"/>
      <c r="C48" s="2945"/>
      <c r="D48" s="2960"/>
      <c r="E48" s="576" t="s">
        <v>413</v>
      </c>
      <c r="F48" s="517"/>
      <c r="G48" s="517"/>
      <c r="H48" s="517"/>
      <c r="I48" s="517"/>
      <c r="J48" s="517"/>
      <c r="K48" s="517"/>
      <c r="L48" s="517"/>
      <c r="M48" s="517"/>
      <c r="N48" s="517"/>
      <c r="O48" s="517"/>
      <c r="P48" s="517"/>
      <c r="Q48" s="517"/>
      <c r="R48" s="518">
        <f t="shared" si="7"/>
        <v>0</v>
      </c>
      <c r="S48" s="578">
        <f t="shared" ref="S48" si="20">+IF(ISERROR(R48/D47),0%,R48/D47)</f>
        <v>0</v>
      </c>
    </row>
    <row r="49" spans="2:19" ht="0.6" hidden="1" customHeight="1" x14ac:dyDescent="0.2">
      <c r="B49" s="2923"/>
      <c r="C49" s="2946"/>
      <c r="D49" s="2961"/>
      <c r="E49" s="576" t="s">
        <v>1214</v>
      </c>
      <c r="F49" s="517"/>
      <c r="G49" s="517"/>
      <c r="H49" s="517"/>
      <c r="I49" s="517"/>
      <c r="J49" s="517"/>
      <c r="K49" s="517"/>
      <c r="L49" s="517"/>
      <c r="M49" s="517"/>
      <c r="N49" s="517"/>
      <c r="O49" s="517"/>
      <c r="P49" s="517"/>
      <c r="Q49" s="517"/>
      <c r="R49" s="518">
        <f t="shared" si="7"/>
        <v>0</v>
      </c>
      <c r="S49" s="578">
        <f t="shared" ref="S49" si="21">+IF(ISERROR(R49/D47),0%,R49/D47)</f>
        <v>0</v>
      </c>
    </row>
    <row r="50" spans="2:19" hidden="1" x14ac:dyDescent="0.2">
      <c r="B50" s="2923"/>
      <c r="C50" s="2474" t="str">
        <f>'POA-1'!I44</f>
        <v>Divulgación, Capacitación y Seguimiento</v>
      </c>
      <c r="D50" s="2959" t="e">
        <f>'POA-1'!M44</f>
        <v>#REF!</v>
      </c>
      <c r="E50" s="575" t="s">
        <v>412</v>
      </c>
      <c r="F50" s="573">
        <f>'POA-4'!I29</f>
        <v>0</v>
      </c>
      <c r="G50" s="573">
        <f>'POA-4'!J29</f>
        <v>0</v>
      </c>
      <c r="H50" s="573">
        <f>'POA-4'!K29</f>
        <v>0</v>
      </c>
      <c r="I50" s="573">
        <f>'POA-4'!L29</f>
        <v>0</v>
      </c>
      <c r="J50" s="573">
        <f>'POA-4'!M29</f>
        <v>0</v>
      </c>
      <c r="K50" s="573">
        <f>'POA-4'!N29</f>
        <v>0</v>
      </c>
      <c r="L50" s="573">
        <f>'POA-4'!O29</f>
        <v>0</v>
      </c>
      <c r="M50" s="573">
        <f>'POA-4'!P29</f>
        <v>0</v>
      </c>
      <c r="N50" s="573">
        <f>'POA-4'!Q29</f>
        <v>0</v>
      </c>
      <c r="O50" s="573">
        <f>'POA-4'!R29</f>
        <v>0</v>
      </c>
      <c r="P50" s="573">
        <f>'POA-4'!S29</f>
        <v>0</v>
      </c>
      <c r="Q50" s="573">
        <f>'POA-4'!T29</f>
        <v>0</v>
      </c>
      <c r="R50" s="574">
        <f t="shared" si="7"/>
        <v>0</v>
      </c>
      <c r="S50" s="577"/>
    </row>
    <row r="51" spans="2:19" hidden="1" x14ac:dyDescent="0.2">
      <c r="B51" s="2923"/>
      <c r="C51" s="2945"/>
      <c r="D51" s="2960"/>
      <c r="E51" s="576" t="s">
        <v>413</v>
      </c>
      <c r="F51" s="517">
        <f>+'EJEC-3I'!F51</f>
        <v>0</v>
      </c>
      <c r="G51" s="517">
        <f>+'EJEC-3I'!G51</f>
        <v>0</v>
      </c>
      <c r="H51" s="517">
        <f>+'EJEC-3I'!H51</f>
        <v>0</v>
      </c>
      <c r="I51" s="517">
        <f>+'EJEC-3II'!I51</f>
        <v>0</v>
      </c>
      <c r="J51" s="517">
        <f>+'EJEC-3II'!J51</f>
        <v>0</v>
      </c>
      <c r="K51" s="517">
        <f>+'EJEC-3II'!K51</f>
        <v>0</v>
      </c>
      <c r="L51" s="1120">
        <f>+'EJEC-3II'!L51</f>
        <v>0</v>
      </c>
      <c r="M51" s="1120">
        <f>+'EJEC-3II'!M51</f>
        <v>0</v>
      </c>
      <c r="N51" s="1120">
        <f>+'EJEC-3II'!N51</f>
        <v>0</v>
      </c>
      <c r="O51" s="1120">
        <f>+'EJEC-3II'!O51</f>
        <v>0</v>
      </c>
      <c r="P51" s="1120">
        <f>+'EJEC-3II'!P51</f>
        <v>0</v>
      </c>
      <c r="Q51" s="1120">
        <f>+'EJEC-3II'!Q51</f>
        <v>0</v>
      </c>
      <c r="R51" s="518">
        <f t="shared" si="7"/>
        <v>0</v>
      </c>
      <c r="S51" s="578">
        <f t="shared" ref="S51" si="22">+IF(ISERROR(R51/D50),0%,R51/D50)</f>
        <v>0</v>
      </c>
    </row>
    <row r="52" spans="2:19" hidden="1" x14ac:dyDescent="0.2">
      <c r="B52" s="2951"/>
      <c r="C52" s="2946"/>
      <c r="D52" s="2961"/>
      <c r="E52" s="576" t="s">
        <v>1214</v>
      </c>
      <c r="F52" s="517">
        <f>+'EJEC-3I'!F52</f>
        <v>0</v>
      </c>
      <c r="G52" s="517">
        <f>+'EJEC-3I'!G52</f>
        <v>0</v>
      </c>
      <c r="H52" s="517">
        <f>+'EJEC-3I'!H52</f>
        <v>0</v>
      </c>
      <c r="I52" s="517">
        <f>+'EJEC-3II'!I52</f>
        <v>0</v>
      </c>
      <c r="J52" s="517">
        <f>+'EJEC-3II'!J52</f>
        <v>0</v>
      </c>
      <c r="K52" s="517">
        <f>+'EJEC-3II'!K52</f>
        <v>0</v>
      </c>
      <c r="L52" s="1120"/>
      <c r="M52" s="1120"/>
      <c r="N52" s="1120"/>
      <c r="O52" s="1120"/>
      <c r="P52" s="1120"/>
      <c r="Q52" s="1120"/>
      <c r="R52" s="518">
        <f t="shared" si="7"/>
        <v>0</v>
      </c>
      <c r="S52" s="578">
        <f t="shared" ref="S52" si="23">+IF(ISERROR(R52/D50),0%,R52/D50)</f>
        <v>0</v>
      </c>
    </row>
    <row r="53" spans="2:19" hidden="1" x14ac:dyDescent="0.2">
      <c r="B53" s="2950" t="str">
        <f>PROYECTO!C54</f>
        <v>Establecimiento de cobertura arbórea mediante Sistemas Agroforestales / Silvopastoriles (SAF/SSP)</v>
      </c>
      <c r="C53" s="2474" t="str">
        <f>'POA-1'!I45</f>
        <v>Aprestamiento del proyecto (Gestión)</v>
      </c>
      <c r="D53" s="2959" t="e">
        <f>'POA-1'!M45</f>
        <v>#REF!</v>
      </c>
      <c r="E53" s="575" t="s">
        <v>412</v>
      </c>
      <c r="F53" s="573">
        <f>'POA-4'!I30</f>
        <v>0</v>
      </c>
      <c r="G53" s="573">
        <f>'POA-4'!J30</f>
        <v>0</v>
      </c>
      <c r="H53" s="573">
        <f>'POA-4'!K30</f>
        <v>0</v>
      </c>
      <c r="I53" s="573">
        <f>'POA-4'!L30</f>
        <v>0</v>
      </c>
      <c r="J53" s="573">
        <f>'POA-4'!M30</f>
        <v>0</v>
      </c>
      <c r="K53" s="573">
        <f>'POA-4'!N30</f>
        <v>0</v>
      </c>
      <c r="L53" s="573">
        <f>'POA-4'!O30</f>
        <v>0</v>
      </c>
      <c r="M53" s="573">
        <f>'POA-4'!P30</f>
        <v>0</v>
      </c>
      <c r="N53" s="573">
        <f>'POA-4'!Q30</f>
        <v>0</v>
      </c>
      <c r="O53" s="573">
        <f>'POA-4'!R30</f>
        <v>0</v>
      </c>
      <c r="P53" s="573">
        <f>'POA-4'!S30</f>
        <v>0</v>
      </c>
      <c r="Q53" s="573">
        <f>'POA-4'!T30</f>
        <v>0</v>
      </c>
      <c r="R53" s="574">
        <f t="shared" si="7"/>
        <v>0</v>
      </c>
      <c r="S53" s="577"/>
    </row>
    <row r="54" spans="2:19" hidden="1" x14ac:dyDescent="0.2">
      <c r="B54" s="2923"/>
      <c r="C54" s="2945"/>
      <c r="D54" s="2960"/>
      <c r="E54" s="576" t="s">
        <v>413</v>
      </c>
      <c r="F54" s="517">
        <f>+'EJEC-3I'!F54</f>
        <v>0</v>
      </c>
      <c r="G54" s="517">
        <f>+'EJEC-3I'!G54</f>
        <v>0</v>
      </c>
      <c r="H54" s="517">
        <f>+'EJEC-3I'!H54</f>
        <v>0</v>
      </c>
      <c r="I54" s="517">
        <f>+'EJEC-3II'!I54</f>
        <v>0</v>
      </c>
      <c r="J54" s="517">
        <f>+'EJEC-3II'!J54</f>
        <v>0</v>
      </c>
      <c r="K54" s="517">
        <f>+'EJEC-3II'!K54</f>
        <v>0</v>
      </c>
      <c r="L54" s="1120">
        <f>+'EJEC-3II'!L54</f>
        <v>0</v>
      </c>
      <c r="M54" s="1120">
        <f>+'EJEC-3II'!M54</f>
        <v>0</v>
      </c>
      <c r="N54" s="1120">
        <f>+'EJEC-3II'!N54</f>
        <v>0</v>
      </c>
      <c r="O54" s="1120">
        <f>+'EJEC-3II'!O54</f>
        <v>0</v>
      </c>
      <c r="P54" s="1120">
        <f>+'EJEC-3II'!P54</f>
        <v>0</v>
      </c>
      <c r="Q54" s="1120">
        <f>+'EJEC-3II'!Q54</f>
        <v>0</v>
      </c>
      <c r="R54" s="518">
        <f t="shared" si="7"/>
        <v>0</v>
      </c>
      <c r="S54" s="578">
        <f t="shared" ref="S54" si="24">+IF(ISERROR(R54/D53),0%,R54/D53)</f>
        <v>0</v>
      </c>
    </row>
    <row r="55" spans="2:19" hidden="1" x14ac:dyDescent="0.2">
      <c r="B55" s="2923"/>
      <c r="C55" s="2946"/>
      <c r="D55" s="2961"/>
      <c r="E55" s="576" t="s">
        <v>1214</v>
      </c>
      <c r="F55" s="517">
        <f>+'EJEC-3I'!F55</f>
        <v>0</v>
      </c>
      <c r="G55" s="517">
        <f>+'EJEC-3I'!G55</f>
        <v>0</v>
      </c>
      <c r="H55" s="517">
        <f>+'EJEC-3I'!H55</f>
        <v>0</v>
      </c>
      <c r="I55" s="517">
        <f>+'EJEC-3II'!I55</f>
        <v>0</v>
      </c>
      <c r="J55" s="517">
        <f>+'EJEC-3II'!J55</f>
        <v>0</v>
      </c>
      <c r="K55" s="517">
        <f>+'EJEC-3II'!K55</f>
        <v>0</v>
      </c>
      <c r="L55" s="1120"/>
      <c r="M55" s="1120"/>
      <c r="N55" s="1120"/>
      <c r="O55" s="1120"/>
      <c r="P55" s="1120"/>
      <c r="Q55" s="1120"/>
      <c r="R55" s="518">
        <f t="shared" si="7"/>
        <v>0</v>
      </c>
      <c r="S55" s="578">
        <f t="shared" ref="S55" si="25">+IF(ISERROR(R55/D53),0%,R55/D53)</f>
        <v>0</v>
      </c>
    </row>
    <row r="56" spans="2:19" hidden="1" x14ac:dyDescent="0.2">
      <c r="B56" s="2923"/>
      <c r="C56" s="2474" t="str">
        <f>'POA-1'!I46</f>
        <v>Mantenimiento</v>
      </c>
      <c r="D56" s="2959">
        <f>'POA-1'!M46</f>
        <v>0</v>
      </c>
      <c r="E56" s="575" t="s">
        <v>412</v>
      </c>
      <c r="F56" s="573">
        <f>'POA-4'!I31</f>
        <v>0</v>
      </c>
      <c r="G56" s="573">
        <f>'POA-4'!J31</f>
        <v>0</v>
      </c>
      <c r="H56" s="573">
        <f>'POA-4'!K31</f>
        <v>0</v>
      </c>
      <c r="I56" s="573">
        <f>'POA-4'!L31</f>
        <v>0</v>
      </c>
      <c r="J56" s="573">
        <f>'POA-4'!M31</f>
        <v>0</v>
      </c>
      <c r="K56" s="573">
        <f>'POA-4'!N31</f>
        <v>0</v>
      </c>
      <c r="L56" s="573">
        <f>'POA-4'!O31</f>
        <v>0</v>
      </c>
      <c r="M56" s="573">
        <f>'POA-4'!P31</f>
        <v>0</v>
      </c>
      <c r="N56" s="573">
        <f>'POA-4'!Q31</f>
        <v>0</v>
      </c>
      <c r="O56" s="573">
        <f>'POA-4'!R31</f>
        <v>0</v>
      </c>
      <c r="P56" s="573">
        <f>'POA-4'!S31</f>
        <v>0</v>
      </c>
      <c r="Q56" s="573">
        <f>'POA-4'!T31</f>
        <v>0</v>
      </c>
      <c r="R56" s="574">
        <f t="shared" si="7"/>
        <v>0</v>
      </c>
      <c r="S56" s="577"/>
    </row>
    <row r="57" spans="2:19" hidden="1" x14ac:dyDescent="0.2">
      <c r="B57" s="2923"/>
      <c r="C57" s="2945"/>
      <c r="D57" s="2960"/>
      <c r="E57" s="576" t="s">
        <v>413</v>
      </c>
      <c r="F57" s="517">
        <f>+'EJEC-3I'!F57</f>
        <v>0</v>
      </c>
      <c r="G57" s="517">
        <f>+'EJEC-3I'!G57</f>
        <v>0</v>
      </c>
      <c r="H57" s="517">
        <f>+'EJEC-3I'!H57</f>
        <v>0</v>
      </c>
      <c r="I57" s="517">
        <f>+'EJEC-3II'!I57</f>
        <v>0</v>
      </c>
      <c r="J57" s="517">
        <f>+'EJEC-3II'!J57</f>
        <v>0</v>
      </c>
      <c r="K57" s="517">
        <f>+'EJEC-3II'!K57</f>
        <v>0</v>
      </c>
      <c r="L57" s="1120">
        <f>+'EJEC-3II'!L57</f>
        <v>0</v>
      </c>
      <c r="M57" s="1120">
        <f>+'EJEC-3II'!M57</f>
        <v>0</v>
      </c>
      <c r="N57" s="1120">
        <f>+'EJEC-3II'!N57</f>
        <v>0</v>
      </c>
      <c r="O57" s="1120">
        <f>+'EJEC-3II'!O57</f>
        <v>0</v>
      </c>
      <c r="P57" s="1120">
        <f>+'EJEC-3II'!P57</f>
        <v>0</v>
      </c>
      <c r="Q57" s="1120">
        <f>+'EJEC-3II'!Q57</f>
        <v>0</v>
      </c>
      <c r="R57" s="518">
        <f t="shared" si="7"/>
        <v>0</v>
      </c>
      <c r="S57" s="578">
        <f t="shared" ref="S57" si="26">+IF(ISERROR(R57/D56),0%,R57/D56)</f>
        <v>0</v>
      </c>
    </row>
    <row r="58" spans="2:19" hidden="1" x14ac:dyDescent="0.2">
      <c r="B58" s="2923"/>
      <c r="C58" s="2946"/>
      <c r="D58" s="2961"/>
      <c r="E58" s="576" t="s">
        <v>1214</v>
      </c>
      <c r="F58" s="517">
        <f>+'EJEC-3I'!F58</f>
        <v>0</v>
      </c>
      <c r="G58" s="517">
        <f>+'EJEC-3I'!G58</f>
        <v>0</v>
      </c>
      <c r="H58" s="517">
        <f>+'EJEC-3I'!H58</f>
        <v>0</v>
      </c>
      <c r="I58" s="517">
        <f>+'EJEC-3II'!I58</f>
        <v>0</v>
      </c>
      <c r="J58" s="517">
        <f>+'EJEC-3II'!J58</f>
        <v>0</v>
      </c>
      <c r="K58" s="517">
        <f>+'EJEC-3II'!K58</f>
        <v>0</v>
      </c>
      <c r="L58" s="1120"/>
      <c r="M58" s="1120"/>
      <c r="N58" s="1120"/>
      <c r="O58" s="1120"/>
      <c r="P58" s="1120"/>
      <c r="Q58" s="1120"/>
      <c r="R58" s="518">
        <f t="shared" si="7"/>
        <v>0</v>
      </c>
      <c r="S58" s="578">
        <f t="shared" ref="S58" si="27">+IF(ISERROR(R58/D56),0%,R58/D56)</f>
        <v>0</v>
      </c>
    </row>
    <row r="59" spans="2:19" ht="0.6" hidden="1" customHeight="1" x14ac:dyDescent="0.2">
      <c r="B59" s="2923"/>
      <c r="C59" s="2474" t="str">
        <f>'POA-1'!I47</f>
        <v>Aislamiento</v>
      </c>
      <c r="D59" s="2959">
        <f>'POA-1'!M47</f>
        <v>0</v>
      </c>
      <c r="E59" s="575" t="s">
        <v>412</v>
      </c>
      <c r="F59" s="573">
        <f>'POA-4'!I32</f>
        <v>0</v>
      </c>
      <c r="G59" s="573">
        <f>'POA-4'!J32</f>
        <v>0</v>
      </c>
      <c r="H59" s="573">
        <f>'POA-4'!K32</f>
        <v>0</v>
      </c>
      <c r="I59" s="573">
        <f>'POA-4'!L32</f>
        <v>0</v>
      </c>
      <c r="J59" s="573">
        <f>'POA-4'!M32</f>
        <v>0</v>
      </c>
      <c r="K59" s="573">
        <f>'POA-4'!N32</f>
        <v>0</v>
      </c>
      <c r="L59" s="573">
        <f>'POA-4'!O32</f>
        <v>0</v>
      </c>
      <c r="M59" s="573">
        <f>'POA-4'!P32</f>
        <v>0</v>
      </c>
      <c r="N59" s="573">
        <f>'POA-4'!Q32</f>
        <v>0</v>
      </c>
      <c r="O59" s="573">
        <f>'POA-4'!R32</f>
        <v>0</v>
      </c>
      <c r="P59" s="573">
        <f>'POA-4'!S32</f>
        <v>0</v>
      </c>
      <c r="Q59" s="573">
        <f>'POA-4'!T32</f>
        <v>0</v>
      </c>
      <c r="R59" s="574">
        <f t="shared" si="7"/>
        <v>0</v>
      </c>
      <c r="S59" s="577"/>
    </row>
    <row r="60" spans="2:19" ht="0.6" hidden="1" customHeight="1" x14ac:dyDescent="0.2">
      <c r="B60" s="2923"/>
      <c r="C60" s="2945"/>
      <c r="D60" s="2960"/>
      <c r="E60" s="576" t="s">
        <v>413</v>
      </c>
      <c r="F60" s="517"/>
      <c r="G60" s="517"/>
      <c r="H60" s="517"/>
      <c r="I60" s="517"/>
      <c r="J60" s="517"/>
      <c r="K60" s="517"/>
      <c r="L60" s="517"/>
      <c r="M60" s="517"/>
      <c r="N60" s="517"/>
      <c r="O60" s="517"/>
      <c r="P60" s="517"/>
      <c r="Q60" s="517"/>
      <c r="R60" s="518">
        <f t="shared" si="7"/>
        <v>0</v>
      </c>
      <c r="S60" s="578">
        <f t="shared" ref="S60" si="28">+IF(ISERROR(R60/D59),0%,R60/D59)</f>
        <v>0</v>
      </c>
    </row>
    <row r="61" spans="2:19" ht="0.6" hidden="1" customHeight="1" x14ac:dyDescent="0.2">
      <c r="B61" s="2923"/>
      <c r="C61" s="2946"/>
      <c r="D61" s="2961"/>
      <c r="E61" s="576" t="s">
        <v>1214</v>
      </c>
      <c r="F61" s="517"/>
      <c r="G61" s="517"/>
      <c r="H61" s="517"/>
      <c r="I61" s="517"/>
      <c r="J61" s="517"/>
      <c r="K61" s="517"/>
      <c r="L61" s="517"/>
      <c r="M61" s="517"/>
      <c r="N61" s="517"/>
      <c r="O61" s="517"/>
      <c r="P61" s="517"/>
      <c r="Q61" s="517"/>
      <c r="R61" s="518">
        <f t="shared" si="7"/>
        <v>0</v>
      </c>
      <c r="S61" s="578">
        <f t="shared" ref="S61" si="29">+IF(ISERROR(R61/D59),0%,R61/D59)</f>
        <v>0</v>
      </c>
    </row>
    <row r="62" spans="2:19" hidden="1" x14ac:dyDescent="0.2">
      <c r="B62" s="2923"/>
      <c r="C62" s="2474" t="str">
        <f>'POA-1'!I48</f>
        <v>Divulgación, Capacitación y Seguimiento</v>
      </c>
      <c r="D62" s="2959" t="e">
        <f>'POA-1'!M48</f>
        <v>#REF!</v>
      </c>
      <c r="E62" s="575" t="s">
        <v>412</v>
      </c>
      <c r="F62" s="573">
        <f>'POA-4'!I33</f>
        <v>0</v>
      </c>
      <c r="G62" s="573">
        <f>'POA-4'!J33</f>
        <v>0</v>
      </c>
      <c r="H62" s="573">
        <f>'POA-4'!K33</f>
        <v>0</v>
      </c>
      <c r="I62" s="573">
        <f>'POA-4'!L33</f>
        <v>0</v>
      </c>
      <c r="J62" s="573">
        <f>'POA-4'!M33</f>
        <v>0</v>
      </c>
      <c r="K62" s="573">
        <f>'POA-4'!N33</f>
        <v>0</v>
      </c>
      <c r="L62" s="573">
        <f>'POA-4'!O33</f>
        <v>0</v>
      </c>
      <c r="M62" s="573">
        <f>'POA-4'!P33</f>
        <v>0</v>
      </c>
      <c r="N62" s="573">
        <f>'POA-4'!Q33</f>
        <v>0</v>
      </c>
      <c r="O62" s="573">
        <f>'POA-4'!R33</f>
        <v>0</v>
      </c>
      <c r="P62" s="573">
        <f>'POA-4'!S33</f>
        <v>0</v>
      </c>
      <c r="Q62" s="573">
        <f>'POA-4'!T33</f>
        <v>0</v>
      </c>
      <c r="R62" s="574">
        <f t="shared" si="7"/>
        <v>0</v>
      </c>
      <c r="S62" s="577"/>
    </row>
    <row r="63" spans="2:19" hidden="1" x14ac:dyDescent="0.2">
      <c r="B63" s="2923"/>
      <c r="C63" s="2945"/>
      <c r="D63" s="2960"/>
      <c r="E63" s="576" t="s">
        <v>413</v>
      </c>
      <c r="F63" s="517">
        <f>+'EJEC-3I'!F63</f>
        <v>0</v>
      </c>
      <c r="G63" s="517">
        <f>+'EJEC-3I'!G63</f>
        <v>0</v>
      </c>
      <c r="H63" s="517">
        <f>+'EJEC-3I'!H63</f>
        <v>0</v>
      </c>
      <c r="I63" s="517">
        <f>+'EJEC-3II'!I63</f>
        <v>0</v>
      </c>
      <c r="J63" s="517">
        <f>+'EJEC-3II'!J63</f>
        <v>0</v>
      </c>
      <c r="K63" s="517">
        <f>+'EJEC-3II'!K63</f>
        <v>0</v>
      </c>
      <c r="L63" s="1120">
        <f>+'EJEC-3II'!L63</f>
        <v>0</v>
      </c>
      <c r="M63" s="1120">
        <f>+'EJEC-3II'!M63</f>
        <v>0</v>
      </c>
      <c r="N63" s="1120">
        <f>+'EJEC-3II'!N63</f>
        <v>0</v>
      </c>
      <c r="O63" s="1120">
        <f>+'EJEC-3II'!O63</f>
        <v>0</v>
      </c>
      <c r="P63" s="1120">
        <f>+'EJEC-3II'!P63</f>
        <v>0</v>
      </c>
      <c r="Q63" s="1120">
        <f>+'EJEC-3II'!Q63</f>
        <v>0</v>
      </c>
      <c r="R63" s="518">
        <f t="shared" si="7"/>
        <v>0</v>
      </c>
      <c r="S63" s="578">
        <f t="shared" ref="S63" si="30">+IF(ISERROR(R63/D62),0%,R63/D62)</f>
        <v>0</v>
      </c>
    </row>
    <row r="64" spans="2:19" hidden="1" x14ac:dyDescent="0.2">
      <c r="B64" s="2951"/>
      <c r="C64" s="2946"/>
      <c r="D64" s="2961"/>
      <c r="E64" s="576" t="s">
        <v>1214</v>
      </c>
      <c r="F64" s="517">
        <f>+'EJEC-3I'!F64</f>
        <v>0</v>
      </c>
      <c r="G64" s="517">
        <f>+'EJEC-3I'!G64</f>
        <v>0</v>
      </c>
      <c r="H64" s="517">
        <f>+'EJEC-3I'!H64</f>
        <v>0</v>
      </c>
      <c r="I64" s="517">
        <f>+'EJEC-3II'!I64</f>
        <v>0</v>
      </c>
      <c r="J64" s="517">
        <f>+'EJEC-3II'!J64</f>
        <v>0</v>
      </c>
      <c r="K64" s="517">
        <f>+'EJEC-3II'!K64</f>
        <v>0</v>
      </c>
      <c r="L64" s="1120"/>
      <c r="M64" s="1120"/>
      <c r="N64" s="1120"/>
      <c r="O64" s="1120"/>
      <c r="P64" s="1120"/>
      <c r="Q64" s="1120"/>
      <c r="R64" s="518">
        <f t="shared" si="7"/>
        <v>0</v>
      </c>
      <c r="S64" s="578">
        <f t="shared" ref="S64" si="31">+IF(ISERROR(R64/D62),0%,R64/D62)</f>
        <v>0</v>
      </c>
    </row>
    <row r="65" spans="2:19" hidden="1" x14ac:dyDescent="0.2">
      <c r="B65" s="2950" t="str">
        <f>PROYECTO!C55</f>
        <v>Cercas o Barreras Vivas (CV - BV)</v>
      </c>
      <c r="C65" s="2474" t="str">
        <f>'POA-1'!I49</f>
        <v>Aprestamiento del proyecto (Gestión)</v>
      </c>
      <c r="D65" s="2959" t="e">
        <f>'POA-1'!M49</f>
        <v>#REF!</v>
      </c>
      <c r="E65" s="575" t="s">
        <v>412</v>
      </c>
      <c r="F65" s="573">
        <f>'POA-4'!I34</f>
        <v>0</v>
      </c>
      <c r="G65" s="573">
        <f>'POA-4'!J34</f>
        <v>0</v>
      </c>
      <c r="H65" s="573">
        <f>'POA-4'!K34</f>
        <v>0</v>
      </c>
      <c r="I65" s="573">
        <f>'POA-4'!L34</f>
        <v>0</v>
      </c>
      <c r="J65" s="573">
        <f>'POA-4'!M34</f>
        <v>0</v>
      </c>
      <c r="K65" s="573">
        <f>'POA-4'!N34</f>
        <v>0</v>
      </c>
      <c r="L65" s="573">
        <f>'POA-4'!O34</f>
        <v>0</v>
      </c>
      <c r="M65" s="573">
        <f>'POA-4'!P34</f>
        <v>0</v>
      </c>
      <c r="N65" s="573">
        <f>'POA-4'!Q34</f>
        <v>0</v>
      </c>
      <c r="O65" s="573">
        <f>'POA-4'!R34</f>
        <v>0</v>
      </c>
      <c r="P65" s="573">
        <f>'POA-4'!S34</f>
        <v>0</v>
      </c>
      <c r="Q65" s="573">
        <f>'POA-4'!T34</f>
        <v>0</v>
      </c>
      <c r="R65" s="574">
        <f t="shared" si="7"/>
        <v>0</v>
      </c>
      <c r="S65" s="577"/>
    </row>
    <row r="66" spans="2:19" hidden="1" x14ac:dyDescent="0.2">
      <c r="B66" s="2923"/>
      <c r="C66" s="2945"/>
      <c r="D66" s="2960"/>
      <c r="E66" s="576" t="s">
        <v>413</v>
      </c>
      <c r="F66" s="517">
        <f>+'EJEC-3I'!F66</f>
        <v>0</v>
      </c>
      <c r="G66" s="517">
        <f>+'EJEC-3I'!G66</f>
        <v>0</v>
      </c>
      <c r="H66" s="517">
        <f>+'EJEC-3I'!H66</f>
        <v>0</v>
      </c>
      <c r="I66" s="517">
        <f>+'EJEC-3II'!I66</f>
        <v>0</v>
      </c>
      <c r="J66" s="517">
        <f>+'EJEC-3II'!J66</f>
        <v>0</v>
      </c>
      <c r="K66" s="517">
        <f>+'EJEC-3II'!K66</f>
        <v>0</v>
      </c>
      <c r="L66" s="1120">
        <f>+'EJEC-3II'!L66</f>
        <v>0</v>
      </c>
      <c r="M66" s="1120">
        <f>+'EJEC-3II'!M66</f>
        <v>0</v>
      </c>
      <c r="N66" s="1120">
        <f>+'EJEC-3II'!N66</f>
        <v>0</v>
      </c>
      <c r="O66" s="1120">
        <f>+'EJEC-3II'!O66</f>
        <v>0</v>
      </c>
      <c r="P66" s="1120">
        <f>+'EJEC-3II'!P66</f>
        <v>0</v>
      </c>
      <c r="Q66" s="1120">
        <f>+'EJEC-3II'!Q66</f>
        <v>0</v>
      </c>
      <c r="R66" s="518">
        <f t="shared" si="7"/>
        <v>0</v>
      </c>
      <c r="S66" s="578">
        <f t="shared" ref="S66" si="32">+IF(ISERROR(R66/D65),0%,R66/D65)</f>
        <v>0</v>
      </c>
    </row>
    <row r="67" spans="2:19" hidden="1" x14ac:dyDescent="0.2">
      <c r="B67" s="2923"/>
      <c r="C67" s="2946"/>
      <c r="D67" s="2961"/>
      <c r="E67" s="576" t="s">
        <v>1214</v>
      </c>
      <c r="F67" s="517">
        <f>+'EJEC-3I'!F67</f>
        <v>0</v>
      </c>
      <c r="G67" s="517">
        <f>+'EJEC-3I'!G67</f>
        <v>0</v>
      </c>
      <c r="H67" s="517">
        <f>+'EJEC-3I'!H67</f>
        <v>0</v>
      </c>
      <c r="I67" s="517">
        <f>+'EJEC-3II'!I67</f>
        <v>0</v>
      </c>
      <c r="J67" s="517">
        <f>+'EJEC-3II'!J67</f>
        <v>0</v>
      </c>
      <c r="K67" s="517">
        <f>+'EJEC-3II'!K67</f>
        <v>0</v>
      </c>
      <c r="L67" s="1120"/>
      <c r="M67" s="1120"/>
      <c r="N67" s="1120"/>
      <c r="O67" s="1120"/>
      <c r="P67" s="1120"/>
      <c r="Q67" s="1120"/>
      <c r="R67" s="518">
        <f t="shared" si="7"/>
        <v>0</v>
      </c>
      <c r="S67" s="578">
        <f t="shared" ref="S67" si="33">+IF(ISERROR(R67/D65),0%,R67/D65)</f>
        <v>0</v>
      </c>
    </row>
    <row r="68" spans="2:19" hidden="1" x14ac:dyDescent="0.2">
      <c r="B68" s="2923"/>
      <c r="C68" s="2474" t="str">
        <f>'POA-1'!I50</f>
        <v>Mantenimiento</v>
      </c>
      <c r="D68" s="2959" t="e">
        <f>'POA-1'!M50</f>
        <v>#REF!</v>
      </c>
      <c r="E68" s="575" t="s">
        <v>412</v>
      </c>
      <c r="F68" s="573">
        <f>'POA-4'!I35</f>
        <v>0</v>
      </c>
      <c r="G68" s="573">
        <f>'POA-4'!J35</f>
        <v>0</v>
      </c>
      <c r="H68" s="573">
        <f>'POA-4'!K35</f>
        <v>0</v>
      </c>
      <c r="I68" s="573">
        <f>'POA-4'!L35</f>
        <v>0</v>
      </c>
      <c r="J68" s="573">
        <f>'POA-4'!M35</f>
        <v>0</v>
      </c>
      <c r="K68" s="573">
        <f>'POA-4'!N35</f>
        <v>0</v>
      </c>
      <c r="L68" s="573">
        <f>'POA-4'!O35</f>
        <v>0</v>
      </c>
      <c r="M68" s="573">
        <f>'POA-4'!P35</f>
        <v>0</v>
      </c>
      <c r="N68" s="573">
        <f>'POA-4'!Q35</f>
        <v>0</v>
      </c>
      <c r="O68" s="573">
        <f>'POA-4'!R35</f>
        <v>0</v>
      </c>
      <c r="P68" s="573">
        <f>'POA-4'!S35</f>
        <v>0</v>
      </c>
      <c r="Q68" s="573">
        <f>'POA-4'!T35</f>
        <v>0</v>
      </c>
      <c r="R68" s="574">
        <f t="shared" si="7"/>
        <v>0</v>
      </c>
      <c r="S68" s="577"/>
    </row>
    <row r="69" spans="2:19" hidden="1" x14ac:dyDescent="0.2">
      <c r="B69" s="2923"/>
      <c r="C69" s="2945"/>
      <c r="D69" s="2960"/>
      <c r="E69" s="576" t="s">
        <v>413</v>
      </c>
      <c r="F69" s="517">
        <f>+'EJEC-3I'!F69</f>
        <v>0</v>
      </c>
      <c r="G69" s="517">
        <f>+'EJEC-3I'!G69</f>
        <v>0</v>
      </c>
      <c r="H69" s="517">
        <f>+'EJEC-3I'!H69</f>
        <v>0</v>
      </c>
      <c r="I69" s="517">
        <f>+'EJEC-3II'!I69</f>
        <v>0</v>
      </c>
      <c r="J69" s="517">
        <f>+'EJEC-3II'!J69</f>
        <v>0</v>
      </c>
      <c r="K69" s="517">
        <f>+'EJEC-3II'!K69</f>
        <v>0</v>
      </c>
      <c r="L69" s="1120">
        <f>+'EJEC-3II'!L69</f>
        <v>0</v>
      </c>
      <c r="M69" s="1120">
        <f>+'EJEC-3II'!M69</f>
        <v>0</v>
      </c>
      <c r="N69" s="1120">
        <f>+'EJEC-3II'!N69</f>
        <v>0</v>
      </c>
      <c r="O69" s="1120">
        <f>+'EJEC-3II'!O69</f>
        <v>0</v>
      </c>
      <c r="P69" s="1120">
        <f>+'EJEC-3II'!P69</f>
        <v>0</v>
      </c>
      <c r="Q69" s="1120">
        <f>+'EJEC-3II'!Q69</f>
        <v>0</v>
      </c>
      <c r="R69" s="518">
        <f t="shared" si="7"/>
        <v>0</v>
      </c>
      <c r="S69" s="578">
        <f t="shared" ref="S69" si="34">+IF(ISERROR(R69/D68),0%,R69/D68)</f>
        <v>0</v>
      </c>
    </row>
    <row r="70" spans="2:19" hidden="1" x14ac:dyDescent="0.2">
      <c r="B70" s="2923"/>
      <c r="C70" s="2946"/>
      <c r="D70" s="2961"/>
      <c r="E70" s="576" t="s">
        <v>1214</v>
      </c>
      <c r="F70" s="517">
        <f>+'EJEC-3I'!F70</f>
        <v>0</v>
      </c>
      <c r="G70" s="517">
        <f>+'EJEC-3I'!G70</f>
        <v>0</v>
      </c>
      <c r="H70" s="517">
        <f>+'EJEC-3I'!H70</f>
        <v>0</v>
      </c>
      <c r="I70" s="517">
        <f>+'EJEC-3II'!I70</f>
        <v>0</v>
      </c>
      <c r="J70" s="517">
        <f>+'EJEC-3II'!J70</f>
        <v>0</v>
      </c>
      <c r="K70" s="517">
        <f>+'EJEC-3II'!K70</f>
        <v>0</v>
      </c>
      <c r="L70" s="1120"/>
      <c r="M70" s="1120"/>
      <c r="N70" s="1120"/>
      <c r="O70" s="1120"/>
      <c r="P70" s="1120"/>
      <c r="Q70" s="1120"/>
      <c r="R70" s="518">
        <f t="shared" si="7"/>
        <v>0</v>
      </c>
      <c r="S70" s="578">
        <f t="shared" ref="S70" si="35">+IF(ISERROR(R70/D68),0%,R70/D68)</f>
        <v>0</v>
      </c>
    </row>
    <row r="71" spans="2:19" hidden="1" x14ac:dyDescent="0.2">
      <c r="B71" s="2923"/>
      <c r="C71" s="2474" t="str">
        <f>'POA-1'!I51</f>
        <v>Divulgación, Capacitación y Seguimiento</v>
      </c>
      <c r="D71" s="2959" t="e">
        <f>'POA-1'!M51</f>
        <v>#REF!</v>
      </c>
      <c r="E71" s="575" t="s">
        <v>412</v>
      </c>
      <c r="F71" s="573">
        <f>'POA-4'!I36</f>
        <v>0</v>
      </c>
      <c r="G71" s="573">
        <f>'POA-4'!J36</f>
        <v>0</v>
      </c>
      <c r="H71" s="573">
        <f>'POA-4'!K36</f>
        <v>0</v>
      </c>
      <c r="I71" s="573">
        <f>'POA-4'!L36</f>
        <v>0</v>
      </c>
      <c r="J71" s="573">
        <f>'POA-4'!M36</f>
        <v>0</v>
      </c>
      <c r="K71" s="573">
        <f>'POA-4'!N36</f>
        <v>0</v>
      </c>
      <c r="L71" s="573">
        <f>'POA-4'!O36</f>
        <v>0</v>
      </c>
      <c r="M71" s="573">
        <f>'POA-4'!P36</f>
        <v>0</v>
      </c>
      <c r="N71" s="573">
        <f>'POA-4'!Q36</f>
        <v>0</v>
      </c>
      <c r="O71" s="573">
        <f>'POA-4'!R36</f>
        <v>0</v>
      </c>
      <c r="P71" s="573">
        <f>'POA-4'!S36</f>
        <v>0</v>
      </c>
      <c r="Q71" s="573">
        <f>'POA-4'!T36</f>
        <v>0</v>
      </c>
      <c r="R71" s="574">
        <f t="shared" si="7"/>
        <v>0</v>
      </c>
      <c r="S71" s="577"/>
    </row>
    <row r="72" spans="2:19" hidden="1" x14ac:dyDescent="0.2">
      <c r="B72" s="2923"/>
      <c r="C72" s="2945"/>
      <c r="D72" s="2960"/>
      <c r="E72" s="576" t="s">
        <v>413</v>
      </c>
      <c r="F72" s="517">
        <f>+'EJEC-3I'!F72</f>
        <v>0</v>
      </c>
      <c r="G72" s="517">
        <f>+'EJEC-3I'!G72</f>
        <v>0</v>
      </c>
      <c r="H72" s="517">
        <f>+'EJEC-3I'!H72</f>
        <v>0</v>
      </c>
      <c r="I72" s="517">
        <f>+'EJEC-3II'!I72</f>
        <v>0</v>
      </c>
      <c r="J72" s="517">
        <f>+'EJEC-3II'!J72</f>
        <v>0</v>
      </c>
      <c r="K72" s="517">
        <f>+'EJEC-3II'!K72</f>
        <v>0</v>
      </c>
      <c r="L72" s="1120">
        <f>+'EJEC-3II'!L72</f>
        <v>0</v>
      </c>
      <c r="M72" s="1120">
        <f>+'EJEC-3II'!M72</f>
        <v>0</v>
      </c>
      <c r="N72" s="1120">
        <f>+'EJEC-3II'!N72</f>
        <v>0</v>
      </c>
      <c r="O72" s="1120">
        <f>+'EJEC-3II'!O72</f>
        <v>0</v>
      </c>
      <c r="P72" s="1120">
        <f>+'EJEC-3II'!P72</f>
        <v>0</v>
      </c>
      <c r="Q72" s="1120">
        <f>+'EJEC-3II'!Q72</f>
        <v>0</v>
      </c>
      <c r="R72" s="518">
        <f t="shared" si="7"/>
        <v>0</v>
      </c>
      <c r="S72" s="578">
        <f t="shared" ref="S72" si="36">+IF(ISERROR(R72/D71),0%,R72/D71)</f>
        <v>0</v>
      </c>
    </row>
    <row r="73" spans="2:19" hidden="1" x14ac:dyDescent="0.2">
      <c r="B73" s="2951"/>
      <c r="C73" s="2946"/>
      <c r="D73" s="2961"/>
      <c r="E73" s="576" t="s">
        <v>1214</v>
      </c>
      <c r="F73" s="517">
        <f>+'EJEC-3I'!F73</f>
        <v>0</v>
      </c>
      <c r="G73" s="517">
        <f>+'EJEC-3I'!G73</f>
        <v>0</v>
      </c>
      <c r="H73" s="517">
        <f>+'EJEC-3I'!H73</f>
        <v>0</v>
      </c>
      <c r="I73" s="517">
        <f>+'EJEC-3II'!I73</f>
        <v>0</v>
      </c>
      <c r="J73" s="517">
        <f>+'EJEC-3II'!J73</f>
        <v>0</v>
      </c>
      <c r="K73" s="517">
        <f>+'EJEC-3II'!K73</f>
        <v>0</v>
      </c>
      <c r="L73" s="1120"/>
      <c r="M73" s="1120"/>
      <c r="N73" s="1120"/>
      <c r="O73" s="1120"/>
      <c r="P73" s="1120"/>
      <c r="Q73" s="1120"/>
      <c r="R73" s="518">
        <f t="shared" si="7"/>
        <v>0</v>
      </c>
      <c r="S73" s="578">
        <f t="shared" ref="S73" si="37">+IF(ISERROR(R73/D71),0%,R73/D71)</f>
        <v>0</v>
      </c>
    </row>
    <row r="74" spans="2:19" hidden="1" x14ac:dyDescent="0.2">
      <c r="B74" s="2950" t="str">
        <f>PROYECTO!C56</f>
        <v>Enriquecimientos vegetales</v>
      </c>
      <c r="C74" s="2474" t="str">
        <f>'POA-1'!I52</f>
        <v>Aprestamiento del proyecto (Gestión)</v>
      </c>
      <c r="D74" s="2964" t="e">
        <f>'POA-1'!M52</f>
        <v>#REF!</v>
      </c>
      <c r="E74" s="575" t="s">
        <v>412</v>
      </c>
      <c r="F74" s="573">
        <f>'POA-4'!I37</f>
        <v>0</v>
      </c>
      <c r="G74" s="573">
        <f>'POA-4'!J37</f>
        <v>0</v>
      </c>
      <c r="H74" s="573">
        <f>'POA-4'!K37</f>
        <v>0</v>
      </c>
      <c r="I74" s="573">
        <f>'POA-4'!L37</f>
        <v>0</v>
      </c>
      <c r="J74" s="573">
        <f>'POA-4'!M37</f>
        <v>0</v>
      </c>
      <c r="K74" s="573">
        <f>'POA-4'!N37</f>
        <v>0</v>
      </c>
      <c r="L74" s="573">
        <f>'POA-4'!O37</f>
        <v>0</v>
      </c>
      <c r="M74" s="573">
        <f>'POA-4'!P37</f>
        <v>0</v>
      </c>
      <c r="N74" s="573">
        <f>'POA-4'!Q37</f>
        <v>0</v>
      </c>
      <c r="O74" s="573">
        <f>'POA-4'!R37</f>
        <v>0</v>
      </c>
      <c r="P74" s="573">
        <f>'POA-4'!S37</f>
        <v>0</v>
      </c>
      <c r="Q74" s="573">
        <f>'POA-4'!T37</f>
        <v>0</v>
      </c>
      <c r="R74" s="574">
        <f t="shared" si="7"/>
        <v>0</v>
      </c>
      <c r="S74" s="577"/>
    </row>
    <row r="75" spans="2:19" hidden="1" x14ac:dyDescent="0.2">
      <c r="B75" s="2923"/>
      <c r="C75" s="2945"/>
      <c r="D75" s="2965"/>
      <c r="E75" s="576" t="s">
        <v>413</v>
      </c>
      <c r="F75" s="517">
        <f>+'EJEC-3I'!F75</f>
        <v>0</v>
      </c>
      <c r="G75" s="517">
        <f>+'EJEC-3I'!G75</f>
        <v>0</v>
      </c>
      <c r="H75" s="517">
        <f>+'EJEC-3I'!H75</f>
        <v>0</v>
      </c>
      <c r="I75" s="517">
        <f>+'EJEC-3II'!I75</f>
        <v>0</v>
      </c>
      <c r="J75" s="517">
        <f>+'EJEC-3II'!J75</f>
        <v>0</v>
      </c>
      <c r="K75" s="517">
        <f>+'EJEC-3II'!K75</f>
        <v>0</v>
      </c>
      <c r="L75" s="1120">
        <f>+'EJEC-3II'!L75</f>
        <v>0</v>
      </c>
      <c r="M75" s="1120">
        <f>+'EJEC-3II'!M75</f>
        <v>0</v>
      </c>
      <c r="N75" s="1120">
        <f>+'EJEC-3II'!N75</f>
        <v>0</v>
      </c>
      <c r="O75" s="1120">
        <f>+'EJEC-3II'!O75</f>
        <v>0</v>
      </c>
      <c r="P75" s="1120">
        <f>+'EJEC-3II'!P75</f>
        <v>0</v>
      </c>
      <c r="Q75" s="1120">
        <f>+'EJEC-3II'!Q75</f>
        <v>0</v>
      </c>
      <c r="R75" s="518">
        <f t="shared" si="7"/>
        <v>0</v>
      </c>
      <c r="S75" s="578">
        <f t="shared" ref="S75" si="38">+IF(ISERROR(R75/D74),0%,R75/D74)</f>
        <v>0</v>
      </c>
    </row>
    <row r="76" spans="2:19" hidden="1" x14ac:dyDescent="0.2">
      <c r="B76" s="2923"/>
      <c r="C76" s="2946"/>
      <c r="D76" s="2966"/>
      <c r="E76" s="576" t="s">
        <v>1214</v>
      </c>
      <c r="F76" s="517">
        <f>+'EJEC-3I'!F76</f>
        <v>0</v>
      </c>
      <c r="G76" s="517">
        <f>+'EJEC-3I'!G76</f>
        <v>0</v>
      </c>
      <c r="H76" s="517">
        <f>+'EJEC-3I'!H76</f>
        <v>0</v>
      </c>
      <c r="I76" s="517">
        <f>+'EJEC-3II'!I76</f>
        <v>0</v>
      </c>
      <c r="J76" s="517">
        <f>+'EJEC-3II'!J76</f>
        <v>0</v>
      </c>
      <c r="K76" s="517">
        <f>+'EJEC-3II'!K76</f>
        <v>0</v>
      </c>
      <c r="L76" s="1120"/>
      <c r="M76" s="1120"/>
      <c r="N76" s="1120"/>
      <c r="O76" s="1120"/>
      <c r="P76" s="1120"/>
      <c r="Q76" s="1120"/>
      <c r="R76" s="518">
        <f t="shared" si="7"/>
        <v>0</v>
      </c>
      <c r="S76" s="578">
        <f t="shared" ref="S76" si="39">+IF(ISERROR(R76/D74),0%,R76/D74)</f>
        <v>0</v>
      </c>
    </row>
    <row r="77" spans="2:19" hidden="1" x14ac:dyDescent="0.2">
      <c r="B77" s="2923"/>
      <c r="C77" s="2474" t="str">
        <f>'POA-1'!I53</f>
        <v>Mantenimiento</v>
      </c>
      <c r="D77" s="2964" t="e">
        <f>'POA-1'!M53</f>
        <v>#REF!</v>
      </c>
      <c r="E77" s="575" t="s">
        <v>412</v>
      </c>
      <c r="F77" s="573">
        <f>'POA-4'!I38</f>
        <v>0</v>
      </c>
      <c r="G77" s="573">
        <f>'POA-4'!J38</f>
        <v>0</v>
      </c>
      <c r="H77" s="573">
        <f>'POA-4'!K38</f>
        <v>0</v>
      </c>
      <c r="I77" s="573">
        <f>'POA-4'!L38</f>
        <v>0</v>
      </c>
      <c r="J77" s="573">
        <f>'POA-4'!M38</f>
        <v>0</v>
      </c>
      <c r="K77" s="573">
        <f>'POA-4'!N38</f>
        <v>0</v>
      </c>
      <c r="L77" s="573">
        <f>'POA-4'!O38</f>
        <v>0</v>
      </c>
      <c r="M77" s="573">
        <f>'POA-4'!P38</f>
        <v>0</v>
      </c>
      <c r="N77" s="573">
        <f>'POA-4'!Q38</f>
        <v>0</v>
      </c>
      <c r="O77" s="573">
        <f>'POA-4'!R38</f>
        <v>0</v>
      </c>
      <c r="P77" s="573">
        <f>'POA-4'!S38</f>
        <v>0</v>
      </c>
      <c r="Q77" s="573">
        <f>'POA-4'!T38</f>
        <v>0</v>
      </c>
      <c r="R77" s="574">
        <f t="shared" si="7"/>
        <v>0</v>
      </c>
      <c r="S77" s="577"/>
    </row>
    <row r="78" spans="2:19" hidden="1" x14ac:dyDescent="0.2">
      <c r="B78" s="2923"/>
      <c r="C78" s="2945"/>
      <c r="D78" s="2965"/>
      <c r="E78" s="576" t="s">
        <v>413</v>
      </c>
      <c r="F78" s="517">
        <f>+'EJEC-3I'!F78</f>
        <v>0</v>
      </c>
      <c r="G78" s="517">
        <f>+'EJEC-3I'!G78</f>
        <v>0</v>
      </c>
      <c r="H78" s="517">
        <f>+'EJEC-3I'!H78</f>
        <v>0</v>
      </c>
      <c r="I78" s="517">
        <f>+'EJEC-3II'!I78</f>
        <v>0</v>
      </c>
      <c r="J78" s="517">
        <f>+'EJEC-3II'!J78</f>
        <v>0</v>
      </c>
      <c r="K78" s="517">
        <f>+'EJEC-3II'!K78</f>
        <v>0</v>
      </c>
      <c r="L78" s="1120">
        <f>+'EJEC-3II'!L78</f>
        <v>0</v>
      </c>
      <c r="M78" s="1120">
        <f>+'EJEC-3II'!M78</f>
        <v>0</v>
      </c>
      <c r="N78" s="1120">
        <f>+'EJEC-3II'!N78</f>
        <v>0</v>
      </c>
      <c r="O78" s="1120">
        <f>+'EJEC-3II'!O78</f>
        <v>0</v>
      </c>
      <c r="P78" s="1120">
        <f>+'EJEC-3II'!P78</f>
        <v>0</v>
      </c>
      <c r="Q78" s="1120">
        <f>+'EJEC-3II'!Q78</f>
        <v>0</v>
      </c>
      <c r="R78" s="518">
        <f t="shared" si="7"/>
        <v>0</v>
      </c>
      <c r="S78" s="578">
        <f t="shared" ref="S78" si="40">+IF(ISERROR(R78/D77),0%,R78/D77)</f>
        <v>0</v>
      </c>
    </row>
    <row r="79" spans="2:19" hidden="1" x14ac:dyDescent="0.2">
      <c r="B79" s="2923"/>
      <c r="C79" s="2946"/>
      <c r="D79" s="2966"/>
      <c r="E79" s="576" t="s">
        <v>1214</v>
      </c>
      <c r="F79" s="517">
        <f>+'EJEC-3I'!F79</f>
        <v>0</v>
      </c>
      <c r="G79" s="517">
        <f>+'EJEC-3I'!G79</f>
        <v>0</v>
      </c>
      <c r="H79" s="517">
        <f>+'EJEC-3I'!H79</f>
        <v>0</v>
      </c>
      <c r="I79" s="517">
        <f>+'EJEC-3II'!I79</f>
        <v>0</v>
      </c>
      <c r="J79" s="517">
        <f>+'EJEC-3II'!J79</f>
        <v>0</v>
      </c>
      <c r="K79" s="517">
        <f>+'EJEC-3II'!K79</f>
        <v>0</v>
      </c>
      <c r="L79" s="1120"/>
      <c r="M79" s="1120"/>
      <c r="N79" s="1120"/>
      <c r="O79" s="1120"/>
      <c r="P79" s="1120"/>
      <c r="Q79" s="1120"/>
      <c r="R79" s="518">
        <f t="shared" si="7"/>
        <v>0</v>
      </c>
      <c r="S79" s="578">
        <f t="shared" ref="S79" si="41">+IF(ISERROR(R79/D77),0%,R79/D77)</f>
        <v>0</v>
      </c>
    </row>
    <row r="80" spans="2:19" ht="0.6" hidden="1" customHeight="1" x14ac:dyDescent="0.2">
      <c r="B80" s="2923"/>
      <c r="C80" s="2474" t="str">
        <f>'POA-1'!I54</f>
        <v>Aislamiento</v>
      </c>
      <c r="D80" s="2964">
        <f>'POA-1'!M54</f>
        <v>0</v>
      </c>
      <c r="E80" s="575" t="s">
        <v>412</v>
      </c>
      <c r="F80" s="573">
        <f>'POA-4'!I39</f>
        <v>0</v>
      </c>
      <c r="G80" s="573">
        <f>'POA-4'!J39</f>
        <v>0</v>
      </c>
      <c r="H80" s="573">
        <f>'POA-4'!K39</f>
        <v>0</v>
      </c>
      <c r="I80" s="573">
        <f>'POA-4'!L39</f>
        <v>0</v>
      </c>
      <c r="J80" s="573">
        <f>'POA-4'!M39</f>
        <v>0</v>
      </c>
      <c r="K80" s="573">
        <f>'POA-4'!N39</f>
        <v>0</v>
      </c>
      <c r="L80" s="573">
        <f>'POA-4'!O39</f>
        <v>0</v>
      </c>
      <c r="M80" s="573">
        <f>'POA-4'!P39</f>
        <v>0</v>
      </c>
      <c r="N80" s="573">
        <f>'POA-4'!Q39</f>
        <v>0</v>
      </c>
      <c r="O80" s="573">
        <f>'POA-4'!R39</f>
        <v>0</v>
      </c>
      <c r="P80" s="573">
        <f>'POA-4'!S39</f>
        <v>0</v>
      </c>
      <c r="Q80" s="573">
        <f>'POA-4'!T39</f>
        <v>0</v>
      </c>
      <c r="R80" s="574">
        <f t="shared" si="7"/>
        <v>0</v>
      </c>
      <c r="S80" s="577"/>
    </row>
    <row r="81" spans="2:19" ht="0.6" hidden="1" customHeight="1" x14ac:dyDescent="0.2">
      <c r="B81" s="2923"/>
      <c r="C81" s="2945"/>
      <c r="D81" s="2965"/>
      <c r="E81" s="576" t="s">
        <v>413</v>
      </c>
      <c r="F81" s="517"/>
      <c r="G81" s="517"/>
      <c r="H81" s="517"/>
      <c r="I81" s="517"/>
      <c r="J81" s="517"/>
      <c r="K81" s="517"/>
      <c r="L81" s="517"/>
      <c r="M81" s="517"/>
      <c r="N81" s="517"/>
      <c r="O81" s="517"/>
      <c r="P81" s="517"/>
      <c r="Q81" s="517"/>
      <c r="R81" s="518">
        <f t="shared" si="7"/>
        <v>0</v>
      </c>
      <c r="S81" s="578">
        <f t="shared" ref="S81" si="42">+IF(ISERROR(R81/D80),0%,R81/D80)</f>
        <v>0</v>
      </c>
    </row>
    <row r="82" spans="2:19" ht="0.6" hidden="1" customHeight="1" x14ac:dyDescent="0.2">
      <c r="B82" s="2923"/>
      <c r="C82" s="2946"/>
      <c r="D82" s="2966"/>
      <c r="E82" s="576" t="s">
        <v>1214</v>
      </c>
      <c r="F82" s="517"/>
      <c r="G82" s="517"/>
      <c r="H82" s="517"/>
      <c r="I82" s="517"/>
      <c r="J82" s="517"/>
      <c r="K82" s="517"/>
      <c r="L82" s="517"/>
      <c r="M82" s="517"/>
      <c r="N82" s="517"/>
      <c r="O82" s="517"/>
      <c r="P82" s="517"/>
      <c r="Q82" s="517"/>
      <c r="R82" s="518">
        <f t="shared" si="7"/>
        <v>0</v>
      </c>
      <c r="S82" s="578">
        <f t="shared" ref="S82" si="43">+IF(ISERROR(R82/D80),0%,R82/D80)</f>
        <v>0</v>
      </c>
    </row>
    <row r="83" spans="2:19" hidden="1" x14ac:dyDescent="0.2">
      <c r="B83" s="2923"/>
      <c r="C83" s="2474" t="str">
        <f>'POA-1'!I55</f>
        <v>Divulgación, Capacitación y Seguimiento</v>
      </c>
      <c r="D83" s="2964" t="e">
        <f>'POA-1'!M55</f>
        <v>#REF!</v>
      </c>
      <c r="E83" s="575" t="s">
        <v>412</v>
      </c>
      <c r="F83" s="573">
        <f>'POA-4'!I40</f>
        <v>0</v>
      </c>
      <c r="G83" s="573">
        <f>'POA-4'!J40</f>
        <v>0</v>
      </c>
      <c r="H83" s="573">
        <f>'POA-4'!K40</f>
        <v>0</v>
      </c>
      <c r="I83" s="573">
        <f>'POA-4'!L40</f>
        <v>0</v>
      </c>
      <c r="J83" s="573">
        <f>'POA-4'!M40</f>
        <v>0</v>
      </c>
      <c r="K83" s="573">
        <f>'POA-4'!N40</f>
        <v>0</v>
      </c>
      <c r="L83" s="573">
        <f>'POA-4'!O40</f>
        <v>0</v>
      </c>
      <c r="M83" s="573">
        <f>'POA-4'!P40</f>
        <v>0</v>
      </c>
      <c r="N83" s="573">
        <f>'POA-4'!Q40</f>
        <v>0</v>
      </c>
      <c r="O83" s="573">
        <f>'POA-4'!R40</f>
        <v>0</v>
      </c>
      <c r="P83" s="573">
        <f>'POA-4'!S40</f>
        <v>0</v>
      </c>
      <c r="Q83" s="573">
        <f>'POA-4'!T40</f>
        <v>0</v>
      </c>
      <c r="R83" s="574">
        <f t="shared" si="7"/>
        <v>0</v>
      </c>
      <c r="S83" s="577"/>
    </row>
    <row r="84" spans="2:19" hidden="1" x14ac:dyDescent="0.2">
      <c r="B84" s="2923"/>
      <c r="C84" s="2945"/>
      <c r="D84" s="2965"/>
      <c r="E84" s="576" t="s">
        <v>413</v>
      </c>
      <c r="F84" s="517">
        <f>+'EJEC-3I'!F84</f>
        <v>0</v>
      </c>
      <c r="G84" s="517">
        <f>+'EJEC-3I'!G84</f>
        <v>0</v>
      </c>
      <c r="H84" s="517">
        <f>+'EJEC-3I'!H84</f>
        <v>0</v>
      </c>
      <c r="I84" s="517">
        <f>+'EJEC-3II'!I84</f>
        <v>0</v>
      </c>
      <c r="J84" s="517">
        <f>+'EJEC-3II'!J84</f>
        <v>0</v>
      </c>
      <c r="K84" s="517">
        <f>+'EJEC-3II'!K84</f>
        <v>0</v>
      </c>
      <c r="L84" s="1120">
        <f>+'EJEC-3II'!L84</f>
        <v>0</v>
      </c>
      <c r="M84" s="1120">
        <f>+'EJEC-3II'!M84</f>
        <v>0</v>
      </c>
      <c r="N84" s="1120">
        <f>+'EJEC-3II'!N84</f>
        <v>0</v>
      </c>
      <c r="O84" s="1120">
        <f>+'EJEC-3II'!O84</f>
        <v>0</v>
      </c>
      <c r="P84" s="1120">
        <f>+'EJEC-3II'!P84</f>
        <v>0</v>
      </c>
      <c r="Q84" s="1120">
        <f>+'EJEC-3II'!Q84</f>
        <v>0</v>
      </c>
      <c r="R84" s="518">
        <f t="shared" si="7"/>
        <v>0</v>
      </c>
      <c r="S84" s="578">
        <f t="shared" ref="S84" si="44">+IF(ISERROR(R84/D83),0%,R84/D83)</f>
        <v>0</v>
      </c>
    </row>
    <row r="85" spans="2:19" ht="13.5" hidden="1" thickBot="1" x14ac:dyDescent="0.25">
      <c r="B85" s="2951"/>
      <c r="C85" s="2946"/>
      <c r="D85" s="2966"/>
      <c r="E85" s="576" t="s">
        <v>1214</v>
      </c>
      <c r="F85" s="517">
        <f>+'EJEC-3I'!F85</f>
        <v>0</v>
      </c>
      <c r="G85" s="517">
        <f>+'EJEC-3I'!G85</f>
        <v>0</v>
      </c>
      <c r="H85" s="517">
        <f>+'EJEC-3I'!H85</f>
        <v>0</v>
      </c>
      <c r="I85" s="517">
        <f>+'EJEC-3II'!I85</f>
        <v>0</v>
      </c>
      <c r="J85" s="517">
        <f>+'EJEC-3II'!J85</f>
        <v>0</v>
      </c>
      <c r="K85" s="517">
        <f>+'EJEC-3II'!K85</f>
        <v>0</v>
      </c>
      <c r="L85" s="1120"/>
      <c r="M85" s="1120"/>
      <c r="N85" s="1120"/>
      <c r="O85" s="1120"/>
      <c r="P85" s="1120"/>
      <c r="Q85" s="1120"/>
      <c r="R85" s="518">
        <f t="shared" si="7"/>
        <v>0</v>
      </c>
      <c r="S85" s="578">
        <f t="shared" ref="S85" si="45">+IF(ISERROR(R85/D83),0%,R85/D83)</f>
        <v>0</v>
      </c>
    </row>
    <row r="86" spans="2:19" ht="13.5" hidden="1" thickBot="1" x14ac:dyDescent="0.25">
      <c r="B86" s="2950" t="str">
        <f>PROYECTO!C57</f>
        <v>Conservación de Bosque Natural - Aislamiento</v>
      </c>
      <c r="C86" s="2474" t="str">
        <f>'POA-1'!I56</f>
        <v>Aprestamiento del proyecto (Gestión)</v>
      </c>
      <c r="D86" s="2964" t="e">
        <f>'POA-1'!M56</f>
        <v>#REF!</v>
      </c>
      <c r="E86" s="575" t="s">
        <v>412</v>
      </c>
      <c r="F86" s="573">
        <f>'POA-4'!I41</f>
        <v>0</v>
      </c>
      <c r="G86" s="573">
        <f>'POA-4'!J41</f>
        <v>0</v>
      </c>
      <c r="H86" s="573">
        <f>'POA-4'!K41</f>
        <v>0</v>
      </c>
      <c r="I86" s="573">
        <f>'POA-4'!L41</f>
        <v>0</v>
      </c>
      <c r="J86" s="573">
        <f>'POA-4'!M41</f>
        <v>0</v>
      </c>
      <c r="K86" s="573">
        <f>'POA-4'!N41</f>
        <v>0</v>
      </c>
      <c r="L86" s="573">
        <f>'POA-4'!O41</f>
        <v>0</v>
      </c>
      <c r="M86" s="573">
        <f>'POA-4'!P41</f>
        <v>0</v>
      </c>
      <c r="N86" s="573">
        <f>'POA-4'!Q41</f>
        <v>0</v>
      </c>
      <c r="O86" s="573">
        <f>'POA-4'!R41</f>
        <v>0</v>
      </c>
      <c r="P86" s="573">
        <f>'POA-4'!S41</f>
        <v>0</v>
      </c>
      <c r="Q86" s="573">
        <f>'POA-4'!AG41</f>
        <v>0</v>
      </c>
      <c r="R86" s="574">
        <f t="shared" si="7"/>
        <v>0</v>
      </c>
      <c r="S86" s="577"/>
    </row>
    <row r="87" spans="2:19" ht="13.5" hidden="1" thickBot="1" x14ac:dyDescent="0.25">
      <c r="B87" s="2923"/>
      <c r="C87" s="2945"/>
      <c r="D87" s="2965"/>
      <c r="E87" s="576" t="s">
        <v>413</v>
      </c>
      <c r="F87" s="517"/>
      <c r="G87" s="517"/>
      <c r="H87" s="517"/>
      <c r="I87" s="517"/>
      <c r="J87" s="517"/>
      <c r="K87" s="517"/>
      <c r="L87" s="517"/>
      <c r="M87" s="517"/>
      <c r="N87" s="517"/>
      <c r="O87" s="517"/>
      <c r="P87" s="517"/>
      <c r="Q87" s="517"/>
      <c r="R87" s="518">
        <f t="shared" si="7"/>
        <v>0</v>
      </c>
      <c r="S87" s="578">
        <f t="shared" ref="S87" si="46">+IF(ISERROR(R87/D86),0%,R87/D86)</f>
        <v>0</v>
      </c>
    </row>
    <row r="88" spans="2:19" ht="13.5" hidden="1" thickBot="1" x14ac:dyDescent="0.25">
      <c r="B88" s="2923"/>
      <c r="C88" s="2946"/>
      <c r="D88" s="2966"/>
      <c r="E88" s="576" t="s">
        <v>1214</v>
      </c>
      <c r="F88" s="517"/>
      <c r="G88" s="517"/>
      <c r="H88" s="517"/>
      <c r="I88" s="517"/>
      <c r="J88" s="517"/>
      <c r="K88" s="517"/>
      <c r="L88" s="517"/>
      <c r="M88" s="517"/>
      <c r="N88" s="517"/>
      <c r="O88" s="517"/>
      <c r="P88" s="517"/>
      <c r="Q88" s="517"/>
      <c r="R88" s="518">
        <f t="shared" si="7"/>
        <v>0</v>
      </c>
      <c r="S88" s="578">
        <f t="shared" ref="S88" si="47">+IF(ISERROR(R88/D86),0%,R88/D86)</f>
        <v>0</v>
      </c>
    </row>
    <row r="89" spans="2:19" ht="13.5" hidden="1" thickBot="1" x14ac:dyDescent="0.25">
      <c r="B89" s="2923"/>
      <c r="C89" s="2474" t="str">
        <f>'POA-1'!I57</f>
        <v>Establecimiento</v>
      </c>
      <c r="D89" s="2964">
        <f>'POA-1'!M57</f>
        <v>0</v>
      </c>
      <c r="E89" s="575" t="s">
        <v>412</v>
      </c>
      <c r="F89" s="573">
        <f>'POA-4'!I42</f>
        <v>0</v>
      </c>
      <c r="G89" s="573">
        <f>'POA-4'!J42</f>
        <v>0</v>
      </c>
      <c r="H89" s="573">
        <f>'POA-4'!K42</f>
        <v>0</v>
      </c>
      <c r="I89" s="573">
        <f>'POA-4'!L42</f>
        <v>0</v>
      </c>
      <c r="J89" s="573">
        <f>'POA-4'!M42</f>
        <v>0</v>
      </c>
      <c r="K89" s="573">
        <f>'POA-4'!N42</f>
        <v>0</v>
      </c>
      <c r="L89" s="573">
        <f>'POA-4'!O42</f>
        <v>0</v>
      </c>
      <c r="M89" s="573">
        <f>'POA-4'!P42</f>
        <v>0</v>
      </c>
      <c r="N89" s="573">
        <f>'POA-4'!Q42</f>
        <v>0</v>
      </c>
      <c r="O89" s="573">
        <f>'POA-4'!R42</f>
        <v>0</v>
      </c>
      <c r="P89" s="573">
        <f>'POA-4'!S42</f>
        <v>0</v>
      </c>
      <c r="Q89" s="573">
        <f>'POA-4'!AG42</f>
        <v>0</v>
      </c>
      <c r="R89" s="574">
        <f t="shared" si="7"/>
        <v>0</v>
      </c>
      <c r="S89" s="577"/>
    </row>
    <row r="90" spans="2:19" ht="13.5" hidden="1" thickBot="1" x14ac:dyDescent="0.25">
      <c r="B90" s="2923"/>
      <c r="C90" s="2945"/>
      <c r="D90" s="2965"/>
      <c r="E90" s="576" t="s">
        <v>413</v>
      </c>
      <c r="F90" s="517"/>
      <c r="G90" s="517"/>
      <c r="H90" s="517"/>
      <c r="I90" s="517"/>
      <c r="J90" s="517"/>
      <c r="K90" s="517"/>
      <c r="L90" s="517"/>
      <c r="M90" s="517"/>
      <c r="N90" s="517"/>
      <c r="O90" s="517"/>
      <c r="P90" s="517"/>
      <c r="Q90" s="517"/>
      <c r="R90" s="518">
        <f t="shared" si="7"/>
        <v>0</v>
      </c>
      <c r="S90" s="578">
        <f t="shared" ref="S90" si="48">+IF(ISERROR(R90/D89),0%,R90/D89)</f>
        <v>0</v>
      </c>
    </row>
    <row r="91" spans="2:19" ht="13.5" hidden="1" thickBot="1" x14ac:dyDescent="0.25">
      <c r="B91" s="2923"/>
      <c r="C91" s="2946"/>
      <c r="D91" s="2966"/>
      <c r="E91" s="576" t="s">
        <v>1214</v>
      </c>
      <c r="F91" s="517"/>
      <c r="G91" s="517"/>
      <c r="H91" s="517"/>
      <c r="I91" s="517"/>
      <c r="J91" s="517"/>
      <c r="K91" s="517"/>
      <c r="L91" s="517"/>
      <c r="M91" s="517"/>
      <c r="N91" s="517"/>
      <c r="O91" s="517"/>
      <c r="P91" s="517"/>
      <c r="Q91" s="517"/>
      <c r="R91" s="518">
        <f t="shared" si="7"/>
        <v>0</v>
      </c>
      <c r="S91" s="578">
        <f t="shared" ref="S91" si="49">+IF(ISERROR(R91/D89),0%,R91/D89)</f>
        <v>0</v>
      </c>
    </row>
    <row r="92" spans="2:19" ht="13.5" hidden="1" thickBot="1" x14ac:dyDescent="0.25">
      <c r="B92" s="2923"/>
      <c r="C92" s="2474" t="str">
        <f>'POA-1'!I58</f>
        <v>Divulgación, Capacitación y Seguimiento</v>
      </c>
      <c r="D92" s="2964">
        <f>'POA-1'!M58</f>
        <v>0</v>
      </c>
      <c r="E92" s="575" t="s">
        <v>412</v>
      </c>
      <c r="F92" s="573">
        <f>'POA-4'!I43</f>
        <v>0</v>
      </c>
      <c r="G92" s="573">
        <f>'POA-4'!J43</f>
        <v>0</v>
      </c>
      <c r="H92" s="573">
        <f>'POA-4'!K43</f>
        <v>0</v>
      </c>
      <c r="I92" s="573">
        <f>'POA-4'!L43</f>
        <v>0</v>
      </c>
      <c r="J92" s="573">
        <f>'POA-4'!M43</f>
        <v>0</v>
      </c>
      <c r="K92" s="573">
        <f>'POA-4'!N43</f>
        <v>0</v>
      </c>
      <c r="L92" s="573">
        <f>'POA-4'!O43</f>
        <v>0</v>
      </c>
      <c r="M92" s="573">
        <f>'POA-4'!P43</f>
        <v>0</v>
      </c>
      <c r="N92" s="573">
        <f>'POA-4'!Q43</f>
        <v>0</v>
      </c>
      <c r="O92" s="573">
        <f>'POA-4'!R43</f>
        <v>0</v>
      </c>
      <c r="P92" s="573">
        <f>'POA-4'!S43</f>
        <v>0</v>
      </c>
      <c r="Q92" s="573">
        <f>'POA-4'!AG43</f>
        <v>0</v>
      </c>
      <c r="R92" s="574">
        <f t="shared" si="7"/>
        <v>0</v>
      </c>
      <c r="S92" s="577"/>
    </row>
    <row r="93" spans="2:19" ht="13.5" hidden="1" thickBot="1" x14ac:dyDescent="0.25">
      <c r="B93" s="2923"/>
      <c r="C93" s="2945"/>
      <c r="D93" s="2965"/>
      <c r="E93" s="576" t="s">
        <v>413</v>
      </c>
      <c r="F93" s="517"/>
      <c r="G93" s="517"/>
      <c r="H93" s="517"/>
      <c r="I93" s="517"/>
      <c r="J93" s="517"/>
      <c r="K93" s="517"/>
      <c r="L93" s="517"/>
      <c r="M93" s="517"/>
      <c r="N93" s="517"/>
      <c r="O93" s="517"/>
      <c r="P93" s="517"/>
      <c r="Q93" s="517"/>
      <c r="R93" s="518">
        <f t="shared" si="7"/>
        <v>0</v>
      </c>
      <c r="S93" s="578">
        <f t="shared" ref="S93" si="50">+IF(ISERROR(R93/D92),0%,R93/D92)</f>
        <v>0</v>
      </c>
    </row>
    <row r="94" spans="2:19" ht="13.5" hidden="1" thickBot="1" x14ac:dyDescent="0.25">
      <c r="B94" s="2923"/>
      <c r="C94" s="2945"/>
      <c r="D94" s="2965"/>
      <c r="E94" s="579" t="s">
        <v>1214</v>
      </c>
      <c r="F94" s="580"/>
      <c r="G94" s="580"/>
      <c r="H94" s="580"/>
      <c r="I94" s="580"/>
      <c r="J94" s="580"/>
      <c r="K94" s="580"/>
      <c r="L94" s="580"/>
      <c r="M94" s="580"/>
      <c r="N94" s="580"/>
      <c r="O94" s="580"/>
      <c r="P94" s="580"/>
      <c r="Q94" s="580"/>
      <c r="R94" s="581">
        <f t="shared" ref="R94:R97" si="51">SUM(F94:Q94)</f>
        <v>0</v>
      </c>
      <c r="S94" s="582">
        <f t="shared" ref="S94" si="52">+IF(ISERROR(R94/D92),0%,R94/D92)</f>
        <v>0</v>
      </c>
    </row>
    <row r="95" spans="2:19" s="402" customFormat="1" x14ac:dyDescent="0.2">
      <c r="B95" s="2967" t="s">
        <v>1192</v>
      </c>
      <c r="C95" s="2968"/>
      <c r="D95" s="2973" t="e">
        <f>SUM(D17:D94)</f>
        <v>#REF!</v>
      </c>
      <c r="E95" s="1431" t="s">
        <v>412</v>
      </c>
      <c r="F95" s="1432">
        <f>F92+F89+F86+F83+F80+F77+F74+F71+F68+F65+F62+F59+F56+F53+F50+F47+F44+F41+F38+F35+F32+F29+F26+F23+F20+F17</f>
        <v>290890032</v>
      </c>
      <c r="G95" s="1432">
        <f t="shared" ref="G95:Q97" si="53">G92+G89+G86+G83+G80+G77+G74+G71+G68+G65+G62+G59+G56+G53+G50+G47+G44+G41+G38+G35+G32+G29+G26+G23+G20+G17</f>
        <v>161316666</v>
      </c>
      <c r="H95" s="1432">
        <f t="shared" si="53"/>
        <v>156750000</v>
      </c>
      <c r="I95" s="1432">
        <f t="shared" si="53"/>
        <v>8550000</v>
      </c>
      <c r="J95" s="1432">
        <f t="shared" si="53"/>
        <v>13116666</v>
      </c>
      <c r="K95" s="1432">
        <f t="shared" si="53"/>
        <v>8550000</v>
      </c>
      <c r="L95" s="1432">
        <f t="shared" si="53"/>
        <v>13116667.999999989</v>
      </c>
      <c r="M95" s="1432">
        <f t="shared" si="53"/>
        <v>156750000</v>
      </c>
      <c r="N95" s="1432">
        <f t="shared" si="53"/>
        <v>156750000</v>
      </c>
      <c r="O95" s="1432">
        <f t="shared" si="53"/>
        <v>8550000</v>
      </c>
      <c r="P95" s="1432">
        <f t="shared" si="53"/>
        <v>0</v>
      </c>
      <c r="Q95" s="1432">
        <f t="shared" si="53"/>
        <v>0</v>
      </c>
      <c r="R95" s="1433">
        <f t="shared" si="51"/>
        <v>974340032</v>
      </c>
      <c r="S95" s="583"/>
    </row>
    <row r="96" spans="2:19" s="402" customFormat="1" x14ac:dyDescent="0.2">
      <c r="B96" s="2969"/>
      <c r="C96" s="2970"/>
      <c r="D96" s="2970"/>
      <c r="E96" s="576" t="s">
        <v>413</v>
      </c>
      <c r="F96" s="517">
        <f>F93+F90+F87+F84+F81+F78+F75+F72+F69+F66+F63+F60+F57+F54+F51+F48+F45+F42+F39+F36+F33+F30+F27+F24+F21+F18</f>
        <v>0</v>
      </c>
      <c r="G96" s="517">
        <f t="shared" si="53"/>
        <v>0</v>
      </c>
      <c r="H96" s="517">
        <f t="shared" si="53"/>
        <v>0</v>
      </c>
      <c r="I96" s="517">
        <f t="shared" si="53"/>
        <v>0</v>
      </c>
      <c r="J96" s="517">
        <f t="shared" si="53"/>
        <v>0</v>
      </c>
      <c r="K96" s="517">
        <f t="shared" si="53"/>
        <v>0</v>
      </c>
      <c r="L96" s="517">
        <f t="shared" si="53"/>
        <v>0</v>
      </c>
      <c r="M96" s="517">
        <f t="shared" si="53"/>
        <v>0</v>
      </c>
      <c r="N96" s="517">
        <f t="shared" si="53"/>
        <v>0</v>
      </c>
      <c r="O96" s="517">
        <f t="shared" si="53"/>
        <v>0</v>
      </c>
      <c r="P96" s="517">
        <f t="shared" si="53"/>
        <v>0</v>
      </c>
      <c r="Q96" s="517">
        <f t="shared" si="53"/>
        <v>0</v>
      </c>
      <c r="R96" s="518">
        <f t="shared" si="51"/>
        <v>0</v>
      </c>
      <c r="S96" s="578">
        <f t="shared" ref="S96" si="54">+IF(ISERROR(R96/D95),0%,R96/D95)</f>
        <v>0</v>
      </c>
    </row>
    <row r="97" spans="2:19" s="402" customFormat="1" ht="13.5" thickBot="1" x14ac:dyDescent="0.25">
      <c r="B97" s="2971"/>
      <c r="C97" s="2972"/>
      <c r="D97" s="2972"/>
      <c r="E97" s="584" t="s">
        <v>1214</v>
      </c>
      <c r="F97" s="585">
        <f>F94+F91+F88+F85+F82+F79+F76+F73+F70+F67+F64+F61+F58+F55+F52+F49+F46+F43+F40+F37+F34+F31+F28+F25+F22+F19</f>
        <v>0</v>
      </c>
      <c r="G97" s="585">
        <f t="shared" si="53"/>
        <v>0</v>
      </c>
      <c r="H97" s="585">
        <f t="shared" si="53"/>
        <v>0</v>
      </c>
      <c r="I97" s="585">
        <f t="shared" si="53"/>
        <v>0</v>
      </c>
      <c r="J97" s="585">
        <f t="shared" si="53"/>
        <v>0</v>
      </c>
      <c r="K97" s="585">
        <f t="shared" si="53"/>
        <v>0</v>
      </c>
      <c r="L97" s="585">
        <f t="shared" si="53"/>
        <v>0</v>
      </c>
      <c r="M97" s="585">
        <f t="shared" si="53"/>
        <v>0</v>
      </c>
      <c r="N97" s="585">
        <f t="shared" si="53"/>
        <v>0</v>
      </c>
      <c r="O97" s="585">
        <f t="shared" si="53"/>
        <v>0</v>
      </c>
      <c r="P97" s="585">
        <f t="shared" si="53"/>
        <v>0</v>
      </c>
      <c r="Q97" s="585">
        <f t="shared" si="53"/>
        <v>0</v>
      </c>
      <c r="R97" s="586">
        <f t="shared" si="51"/>
        <v>0</v>
      </c>
      <c r="S97" s="587">
        <f t="shared" ref="S97" si="55">+IF(ISERROR(R97/D95),0%,R97/D95)</f>
        <v>0</v>
      </c>
    </row>
    <row r="98" spans="2:19" s="402" customFormat="1" ht="13.5" thickBot="1" x14ac:dyDescent="0.25">
      <c r="B98" s="588" t="s">
        <v>63</v>
      </c>
      <c r="C98" s="483"/>
      <c r="D98" s="483"/>
      <c r="E98" s="483"/>
      <c r="F98" s="483"/>
      <c r="G98" s="483"/>
      <c r="H98" s="483"/>
      <c r="I98" s="483"/>
      <c r="J98" s="483"/>
      <c r="K98" s="483"/>
      <c r="L98" s="483"/>
      <c r="M98" s="483"/>
      <c r="N98" s="483"/>
      <c r="O98" s="483"/>
      <c r="P98" s="483"/>
      <c r="Q98" s="483"/>
      <c r="R98" s="483"/>
      <c r="S98" s="490"/>
    </row>
    <row r="99" spans="2:19" s="402" customFormat="1" x14ac:dyDescent="0.2">
      <c r="B99" s="2936"/>
      <c r="C99" s="2937"/>
      <c r="D99" s="2937"/>
      <c r="E99" s="2937"/>
      <c r="F99" s="2937"/>
      <c r="G99" s="2937"/>
      <c r="H99" s="2937"/>
      <c r="I99" s="2937"/>
      <c r="J99" s="2937"/>
      <c r="K99" s="2937"/>
      <c r="L99" s="2937"/>
      <c r="M99" s="2937"/>
      <c r="N99" s="2937"/>
      <c r="O99" s="2937"/>
      <c r="P99" s="2937"/>
      <c r="Q99" s="2937"/>
      <c r="R99" s="2937"/>
      <c r="S99" s="2938"/>
    </row>
    <row r="100" spans="2:19" s="402" customFormat="1" x14ac:dyDescent="0.2">
      <c r="B100" s="2939"/>
      <c r="C100" s="2940"/>
      <c r="D100" s="2940"/>
      <c r="E100" s="2940"/>
      <c r="F100" s="2940"/>
      <c r="G100" s="2940"/>
      <c r="H100" s="2940"/>
      <c r="I100" s="2940"/>
      <c r="J100" s="2940"/>
      <c r="K100" s="2940"/>
      <c r="L100" s="2940"/>
      <c r="M100" s="2940"/>
      <c r="N100" s="2940"/>
      <c r="O100" s="2940"/>
      <c r="P100" s="2940"/>
      <c r="Q100" s="2940"/>
      <c r="R100" s="2940"/>
      <c r="S100" s="2941"/>
    </row>
    <row r="101" spans="2:19" s="402" customFormat="1" x14ac:dyDescent="0.2">
      <c r="B101" s="2939"/>
      <c r="C101" s="2940"/>
      <c r="D101" s="2940"/>
      <c r="E101" s="2940"/>
      <c r="F101" s="2940"/>
      <c r="G101" s="2940"/>
      <c r="H101" s="2940"/>
      <c r="I101" s="2940"/>
      <c r="J101" s="2940"/>
      <c r="K101" s="2940"/>
      <c r="L101" s="2940"/>
      <c r="M101" s="2940"/>
      <c r="N101" s="2940"/>
      <c r="O101" s="2940"/>
      <c r="P101" s="2940"/>
      <c r="Q101" s="2940"/>
      <c r="R101" s="2940"/>
      <c r="S101" s="2941"/>
    </row>
    <row r="102" spans="2:19" s="402" customFormat="1" x14ac:dyDescent="0.2">
      <c r="B102" s="2939"/>
      <c r="C102" s="2940"/>
      <c r="D102" s="2940"/>
      <c r="E102" s="2940"/>
      <c r="F102" s="2940"/>
      <c r="G102" s="2940"/>
      <c r="H102" s="2940"/>
      <c r="I102" s="2940"/>
      <c r="J102" s="2940"/>
      <c r="K102" s="2940"/>
      <c r="L102" s="2940"/>
      <c r="M102" s="2940"/>
      <c r="N102" s="2940"/>
      <c r="O102" s="2940"/>
      <c r="P102" s="2940"/>
      <c r="Q102" s="2940"/>
      <c r="R102" s="2940"/>
      <c r="S102" s="2941"/>
    </row>
    <row r="103" spans="2:19" s="402" customFormat="1" x14ac:dyDescent="0.2">
      <c r="B103" s="2939"/>
      <c r="C103" s="2940"/>
      <c r="D103" s="2940"/>
      <c r="E103" s="2940"/>
      <c r="F103" s="2940"/>
      <c r="G103" s="2940"/>
      <c r="H103" s="2940"/>
      <c r="I103" s="2940"/>
      <c r="J103" s="2940"/>
      <c r="K103" s="2940"/>
      <c r="L103" s="2940"/>
      <c r="M103" s="2940"/>
      <c r="N103" s="2940"/>
      <c r="O103" s="2940"/>
      <c r="P103" s="2940"/>
      <c r="Q103" s="2940"/>
      <c r="R103" s="2940"/>
      <c r="S103" s="2941"/>
    </row>
    <row r="104" spans="2:19" s="402" customFormat="1" x14ac:dyDescent="0.2">
      <c r="B104" s="2939"/>
      <c r="C104" s="2940"/>
      <c r="D104" s="2940"/>
      <c r="E104" s="2940"/>
      <c r="F104" s="2940"/>
      <c r="G104" s="2940"/>
      <c r="H104" s="2940"/>
      <c r="I104" s="2940"/>
      <c r="J104" s="2940"/>
      <c r="K104" s="2940"/>
      <c r="L104" s="2940"/>
      <c r="M104" s="2940"/>
      <c r="N104" s="2940"/>
      <c r="O104" s="2940"/>
      <c r="P104" s="2940"/>
      <c r="Q104" s="2940"/>
      <c r="R104" s="2940"/>
      <c r="S104" s="2941"/>
    </row>
    <row r="105" spans="2:19" s="402" customFormat="1" ht="13.5" thickBot="1" x14ac:dyDescent="0.25">
      <c r="B105" s="2942"/>
      <c r="C105" s="2943"/>
      <c r="D105" s="2943"/>
      <c r="E105" s="2943"/>
      <c r="F105" s="2943"/>
      <c r="G105" s="2943"/>
      <c r="H105" s="2943"/>
      <c r="I105" s="2943"/>
      <c r="J105" s="2943"/>
      <c r="K105" s="2943"/>
      <c r="L105" s="2943"/>
      <c r="M105" s="2943"/>
      <c r="N105" s="2943"/>
      <c r="O105" s="2943"/>
      <c r="P105" s="2943"/>
      <c r="Q105" s="2943"/>
      <c r="R105" s="2943"/>
      <c r="S105" s="2944"/>
    </row>
    <row r="106" spans="2:19" s="402" customFormat="1" x14ac:dyDescent="0.2"/>
    <row r="107" spans="2:19" s="402" customFormat="1" x14ac:dyDescent="0.2"/>
    <row r="108" spans="2:19" s="402" customFormat="1" x14ac:dyDescent="0.2"/>
    <row r="109" spans="2:19" s="402" customFormat="1" x14ac:dyDescent="0.2"/>
    <row r="110" spans="2:19" s="402" customFormat="1" x14ac:dyDescent="0.2"/>
    <row r="111" spans="2:19" s="402" customFormat="1" x14ac:dyDescent="0.2"/>
    <row r="112" spans="2:19"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sheetData>
  <sheetProtection algorithmName="SHA-512" hashValue="qfPURixg2c2vn8ZCMFAaMORpKllGJjzPctaypdx5O3guIf/xesjauYdAWKVs36h5Sfo6VhEvILOkSqMzG96iwA==" saltValue="ZW3f2JZ5H7tGyhfA95iF+g==" spinCount="100000" sheet="1" objects="1" scenarios="1"/>
  <mergeCells count="78">
    <mergeCell ref="B2:B3"/>
    <mergeCell ref="F10:G10"/>
    <mergeCell ref="R2:S3"/>
    <mergeCell ref="R4:S4"/>
    <mergeCell ref="C6:S6"/>
    <mergeCell ref="C8:S8"/>
    <mergeCell ref="C2:Q2"/>
    <mergeCell ref="C4:Q4"/>
    <mergeCell ref="C3:Q3"/>
    <mergeCell ref="F12:G12"/>
    <mergeCell ref="B14:S14"/>
    <mergeCell ref="B15:B16"/>
    <mergeCell ref="C15:C16"/>
    <mergeCell ref="D15:D16"/>
    <mergeCell ref="E15:E16"/>
    <mergeCell ref="F15:S15"/>
    <mergeCell ref="B17:B28"/>
    <mergeCell ref="C17:C19"/>
    <mergeCell ref="D17:D19"/>
    <mergeCell ref="C20:C22"/>
    <mergeCell ref="D20:D22"/>
    <mergeCell ref="C23:C25"/>
    <mergeCell ref="D23:D25"/>
    <mergeCell ref="C26:C28"/>
    <mergeCell ref="D26:D28"/>
    <mergeCell ref="B29:B40"/>
    <mergeCell ref="C29:C31"/>
    <mergeCell ref="D29:D31"/>
    <mergeCell ref="C32:C34"/>
    <mergeCell ref="D32:D34"/>
    <mergeCell ref="C35:C37"/>
    <mergeCell ref="D35:D37"/>
    <mergeCell ref="C38:C40"/>
    <mergeCell ref="D38:D40"/>
    <mergeCell ref="B41:B52"/>
    <mergeCell ref="C41:C43"/>
    <mergeCell ref="D41:D43"/>
    <mergeCell ref="C44:C46"/>
    <mergeCell ref="D44:D46"/>
    <mergeCell ref="C47:C49"/>
    <mergeCell ref="D47:D49"/>
    <mergeCell ref="C50:C52"/>
    <mergeCell ref="D50:D52"/>
    <mergeCell ref="B53:B64"/>
    <mergeCell ref="C53:C55"/>
    <mergeCell ref="D53:D55"/>
    <mergeCell ref="C56:C58"/>
    <mergeCell ref="D56:D58"/>
    <mergeCell ref="C59:C61"/>
    <mergeCell ref="D59:D61"/>
    <mergeCell ref="C62:C64"/>
    <mergeCell ref="D62:D64"/>
    <mergeCell ref="B65:B73"/>
    <mergeCell ref="C65:C67"/>
    <mergeCell ref="D65:D67"/>
    <mergeCell ref="C68:C70"/>
    <mergeCell ref="D68:D70"/>
    <mergeCell ref="C71:C73"/>
    <mergeCell ref="D71:D73"/>
    <mergeCell ref="B74:B85"/>
    <mergeCell ref="C74:C76"/>
    <mergeCell ref="D74:D76"/>
    <mergeCell ref="C77:C79"/>
    <mergeCell ref="D77:D79"/>
    <mergeCell ref="C80:C82"/>
    <mergeCell ref="D80:D82"/>
    <mergeCell ref="C83:C85"/>
    <mergeCell ref="D83:D85"/>
    <mergeCell ref="B95:C97"/>
    <mergeCell ref="D95:D97"/>
    <mergeCell ref="B99:S105"/>
    <mergeCell ref="B86:B94"/>
    <mergeCell ref="C86:C88"/>
    <mergeCell ref="D86:D88"/>
    <mergeCell ref="C89:C91"/>
    <mergeCell ref="D89:D91"/>
    <mergeCell ref="C92:C94"/>
    <mergeCell ref="D92:D94"/>
  </mergeCells>
  <conditionalFormatting sqref="C10 F10 H10:I10">
    <cfRule type="cellIs" dxfId="7" priority="1" operator="notEqual">
      <formula>0</formula>
    </cfRule>
  </conditionalFormatting>
  <conditionalFormatting sqref="F16:Q16">
    <cfRule type="cellIs" dxfId="6" priority="2" stopIfTrue="1" operator="equal">
      <formula>0</formula>
    </cfRule>
  </conditionalFormatting>
  <dataValidations count="1">
    <dataValidation allowBlank="1" showInputMessage="1" showErrorMessage="1" sqref="F10 H10:I10" xr:uid="{00000000-0002-0000-1B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8">
    <tabColor rgb="FF0070C0"/>
    <pageSetUpPr fitToPage="1"/>
  </sheetPr>
  <dimension ref="A1:AJ144"/>
  <sheetViews>
    <sheetView showGridLines="0" zoomScaleNormal="100" workbookViewId="0">
      <selection activeCell="P18" sqref="P18"/>
    </sheetView>
  </sheetViews>
  <sheetFormatPr baseColWidth="10" defaultRowHeight="13.5" x14ac:dyDescent="0.25"/>
  <cols>
    <col min="1" max="1" width="2.140625" style="413" customWidth="1"/>
    <col min="2" max="2" width="31" style="331" customWidth="1"/>
    <col min="3" max="3" width="15.7109375" style="331" customWidth="1"/>
    <col min="4" max="4" width="23.85546875" style="333" customWidth="1"/>
    <col min="5" max="9" width="16.7109375" style="331" customWidth="1"/>
    <col min="10" max="31" width="11.42578125" style="415"/>
    <col min="32" max="16384" width="11.42578125" style="332"/>
  </cols>
  <sheetData>
    <row r="1" spans="1:36" s="415" customFormat="1" ht="14.25" thickBot="1" x14ac:dyDescent="0.3">
      <c r="A1" s="413"/>
      <c r="B1" s="413"/>
      <c r="C1" s="413"/>
      <c r="D1" s="414"/>
      <c r="E1" s="413"/>
      <c r="F1" s="413"/>
      <c r="G1" s="413"/>
      <c r="H1" s="413"/>
      <c r="I1" s="413"/>
    </row>
    <row r="2" spans="1:36" customFormat="1" ht="32.25" customHeight="1" x14ac:dyDescent="0.25">
      <c r="A2" s="402"/>
      <c r="B2" s="1761" t="s">
        <v>1532</v>
      </c>
      <c r="C2" s="1763" t="s">
        <v>1541</v>
      </c>
      <c r="D2" s="1763"/>
      <c r="E2" s="1763"/>
      <c r="F2" s="1763"/>
      <c r="G2" s="1763"/>
      <c r="H2" s="2526"/>
      <c r="I2" s="2527"/>
      <c r="J2" s="415"/>
      <c r="K2" s="415"/>
      <c r="L2" s="415"/>
      <c r="M2" s="415"/>
      <c r="N2" s="415"/>
      <c r="O2" s="415"/>
      <c r="P2" s="415"/>
      <c r="Q2" s="415"/>
      <c r="R2" s="415"/>
      <c r="S2" s="415"/>
      <c r="T2" s="402"/>
      <c r="U2" s="402"/>
      <c r="V2" s="402"/>
      <c r="W2" s="402"/>
      <c r="X2" s="402"/>
      <c r="Y2" s="402"/>
      <c r="Z2" s="402"/>
      <c r="AA2" s="402"/>
      <c r="AB2" s="402"/>
      <c r="AC2" s="402"/>
      <c r="AD2" s="402"/>
      <c r="AE2" s="402"/>
      <c r="AF2" s="402"/>
      <c r="AG2" s="402"/>
      <c r="AH2" s="402"/>
      <c r="AI2" s="402"/>
      <c r="AJ2" s="402"/>
    </row>
    <row r="3" spans="1:36" customFormat="1" ht="9" customHeight="1" x14ac:dyDescent="0.25">
      <c r="A3" s="402"/>
      <c r="B3" s="1762"/>
      <c r="C3" s="2533"/>
      <c r="D3" s="2533"/>
      <c r="E3" s="2533"/>
      <c r="F3" s="2533"/>
      <c r="G3" s="2533"/>
      <c r="H3" s="2528"/>
      <c r="I3" s="2529"/>
      <c r="J3" s="415"/>
      <c r="K3" s="415"/>
      <c r="L3" s="415"/>
      <c r="M3" s="415"/>
      <c r="N3" s="415"/>
      <c r="O3" s="415"/>
      <c r="P3" s="415"/>
      <c r="Q3" s="415"/>
      <c r="R3" s="415"/>
      <c r="S3" s="415"/>
      <c r="T3" s="402"/>
      <c r="U3" s="402"/>
      <c r="V3" s="402"/>
      <c r="W3" s="402"/>
      <c r="X3" s="402"/>
      <c r="Y3" s="402"/>
      <c r="Z3" s="402"/>
      <c r="AA3" s="402"/>
      <c r="AB3" s="402"/>
      <c r="AC3" s="402"/>
      <c r="AD3" s="402"/>
      <c r="AE3" s="402"/>
      <c r="AF3" s="402"/>
      <c r="AG3" s="402"/>
      <c r="AH3" s="402"/>
      <c r="AI3" s="402"/>
      <c r="AJ3" s="402"/>
    </row>
    <row r="4" spans="1:36" customFormat="1" ht="17.25" customHeight="1" x14ac:dyDescent="0.25">
      <c r="A4" s="402"/>
      <c r="B4" s="1762"/>
      <c r="C4" s="2291" t="s">
        <v>1530</v>
      </c>
      <c r="D4" s="3097"/>
      <c r="E4" s="3097"/>
      <c r="F4" s="3097"/>
      <c r="G4" s="3098"/>
      <c r="H4" s="2528"/>
      <c r="I4" s="2529"/>
      <c r="J4" s="415"/>
      <c r="K4" s="415"/>
      <c r="L4" s="415"/>
      <c r="M4" s="415"/>
      <c r="N4" s="415"/>
      <c r="O4" s="415"/>
      <c r="P4" s="415"/>
      <c r="Q4" s="415"/>
      <c r="R4" s="415"/>
      <c r="S4" s="415"/>
      <c r="T4" s="402"/>
      <c r="U4" s="402"/>
      <c r="V4" s="402"/>
      <c r="W4" s="402"/>
      <c r="X4" s="402"/>
      <c r="Y4" s="402"/>
      <c r="Z4" s="402"/>
      <c r="AA4" s="402"/>
      <c r="AB4" s="402"/>
      <c r="AC4" s="402"/>
      <c r="AD4" s="402"/>
      <c r="AE4" s="402"/>
      <c r="AF4" s="402"/>
      <c r="AG4" s="402"/>
      <c r="AH4" s="402"/>
      <c r="AI4" s="402"/>
      <c r="AJ4" s="402"/>
    </row>
    <row r="5" spans="1:36" customFormat="1" ht="17.25" customHeight="1" x14ac:dyDescent="0.25">
      <c r="A5" s="402"/>
      <c r="B5" s="1611" t="s">
        <v>1529</v>
      </c>
      <c r="C5" s="2896" t="s">
        <v>1545</v>
      </c>
      <c r="D5" s="3099"/>
      <c r="E5" s="3099"/>
      <c r="F5" s="3099"/>
      <c r="G5" s="3100"/>
      <c r="H5" s="2896" t="s">
        <v>1548</v>
      </c>
      <c r="I5" s="2381"/>
      <c r="J5" s="415"/>
      <c r="K5" s="415"/>
      <c r="L5" s="415"/>
      <c r="M5" s="415"/>
      <c r="N5" s="415"/>
      <c r="O5" s="415"/>
      <c r="P5" s="415"/>
      <c r="Q5" s="415"/>
      <c r="R5" s="415"/>
      <c r="S5" s="415"/>
      <c r="T5" s="402"/>
      <c r="U5" s="402"/>
      <c r="V5" s="402"/>
      <c r="W5" s="402"/>
      <c r="X5" s="402"/>
      <c r="Y5" s="402"/>
      <c r="Z5" s="402"/>
      <c r="AA5" s="402"/>
      <c r="AB5" s="402"/>
      <c r="AC5" s="402"/>
      <c r="AD5" s="402"/>
      <c r="AE5" s="402"/>
      <c r="AF5" s="402"/>
      <c r="AG5" s="402"/>
      <c r="AH5" s="402"/>
      <c r="AI5" s="402"/>
      <c r="AJ5" s="402"/>
    </row>
    <row r="6" spans="1:36" x14ac:dyDescent="0.25">
      <c r="B6" s="1026"/>
      <c r="C6" s="1027"/>
      <c r="D6" s="1027"/>
      <c r="E6" s="1027"/>
      <c r="F6" s="1027"/>
      <c r="G6" s="1027"/>
      <c r="H6" s="1021"/>
      <c r="I6" s="1016"/>
    </row>
    <row r="7" spans="1:36" x14ac:dyDescent="0.25">
      <c r="B7" s="417" t="s">
        <v>294</v>
      </c>
      <c r="C7" s="2983">
        <f>+'POA-1'!E11</f>
        <v>0</v>
      </c>
      <c r="D7" s="2983"/>
      <c r="E7" s="2983"/>
      <c r="F7" s="2983"/>
      <c r="G7" s="2983"/>
      <c r="H7" s="2983"/>
      <c r="I7" s="2984"/>
    </row>
    <row r="8" spans="1:36" x14ac:dyDescent="0.25">
      <c r="B8" s="533"/>
      <c r="C8" s="2985"/>
      <c r="D8" s="2985">
        <f>+'POA-1'!E13</f>
        <v>0</v>
      </c>
      <c r="E8" s="2985"/>
      <c r="F8" s="2985"/>
      <c r="G8" s="2985"/>
      <c r="H8" s="2985"/>
      <c r="I8" s="2986"/>
    </row>
    <row r="9" spans="1:36" ht="35.25" customHeight="1" x14ac:dyDescent="0.25">
      <c r="B9" s="417" t="s">
        <v>1188</v>
      </c>
      <c r="C9" s="2390">
        <f>+SEGUIMIENTO!H6</f>
        <v>0</v>
      </c>
      <c r="D9" s="2390" t="e">
        <f>+'POA-3'!#REF!</f>
        <v>#REF!</v>
      </c>
      <c r="E9" s="2390" t="e">
        <f>+'POA-3'!#REF!</f>
        <v>#REF!</v>
      </c>
      <c r="F9" s="2390"/>
      <c r="G9" s="2390"/>
      <c r="H9" s="2390"/>
      <c r="I9" s="2391"/>
    </row>
    <row r="10" spans="1:36" x14ac:dyDescent="0.25">
      <c r="B10" s="417"/>
      <c r="C10" s="2985"/>
      <c r="D10" s="2985" t="s">
        <v>343</v>
      </c>
      <c r="E10" s="2985"/>
      <c r="F10" s="2985"/>
      <c r="G10" s="2985"/>
      <c r="H10" s="2985"/>
      <c r="I10" s="2986"/>
    </row>
    <row r="11" spans="1:36" x14ac:dyDescent="0.25">
      <c r="B11" s="417" t="s">
        <v>415</v>
      </c>
      <c r="C11" s="3027">
        <f>'EJEC-1I'!I11</f>
        <v>41090</v>
      </c>
      <c r="D11" s="3028"/>
      <c r="E11" s="408"/>
      <c r="F11" s="1617" t="s">
        <v>1224</v>
      </c>
      <c r="G11" s="3026" t="str">
        <f>'EJEC-1I'!P11</f>
        <v>De avance</v>
      </c>
      <c r="H11" s="3026"/>
      <c r="I11" s="532"/>
    </row>
    <row r="12" spans="1:36" hidden="1" x14ac:dyDescent="0.25">
      <c r="B12" s="1028"/>
      <c r="C12" s="332"/>
      <c r="D12" s="332"/>
      <c r="E12" s="332"/>
      <c r="F12" s="332"/>
      <c r="G12" s="332"/>
      <c r="H12" s="332"/>
      <c r="I12" s="1029"/>
    </row>
    <row r="13" spans="1:36" ht="12.75" hidden="1" customHeight="1" x14ac:dyDescent="0.25">
      <c r="B13" s="1013" t="s">
        <v>1322</v>
      </c>
      <c r="C13" s="2982">
        <f>'EJEC-3III'!C12</f>
        <v>0</v>
      </c>
      <c r="D13" s="2982"/>
      <c r="E13" s="332"/>
      <c r="F13" s="169" t="s">
        <v>1323</v>
      </c>
      <c r="G13" s="2982">
        <f>'EJEC-3III'!F12</f>
        <v>0</v>
      </c>
      <c r="H13" s="2982"/>
      <c r="I13" s="1029"/>
    </row>
    <row r="14" spans="1:36" hidden="1" x14ac:dyDescent="0.25">
      <c r="B14" s="1028"/>
      <c r="C14" s="332"/>
      <c r="D14" s="332"/>
      <c r="E14" s="332"/>
      <c r="F14" s="332"/>
      <c r="G14" s="332"/>
      <c r="H14" s="332"/>
      <c r="I14" s="1029"/>
    </row>
    <row r="15" spans="1:36" ht="14.25" thickBot="1" x14ac:dyDescent="0.3">
      <c r="B15" s="417"/>
      <c r="C15" s="2985"/>
      <c r="D15" s="2985"/>
      <c r="E15" s="2985"/>
      <c r="F15" s="2985"/>
      <c r="G15" s="2985"/>
      <c r="H15" s="2985"/>
      <c r="I15" s="2986"/>
    </row>
    <row r="16" spans="1:36" ht="17.25" customHeight="1" thickBot="1" x14ac:dyDescent="0.3">
      <c r="B16" s="2931" t="s">
        <v>1216</v>
      </c>
      <c r="C16" s="2932"/>
      <c r="D16" s="2932"/>
      <c r="E16" s="2932"/>
      <c r="F16" s="2932"/>
      <c r="G16" s="2932"/>
      <c r="H16" s="2932"/>
      <c r="I16" s="2933"/>
    </row>
    <row r="17" spans="2:9" ht="29.25" customHeight="1" x14ac:dyDescent="0.25">
      <c r="B17" s="3012" t="s">
        <v>303</v>
      </c>
      <c r="C17" s="3014" t="s">
        <v>60</v>
      </c>
      <c r="D17" s="3016" t="s">
        <v>304</v>
      </c>
      <c r="E17" s="3009" t="s">
        <v>429</v>
      </c>
      <c r="F17" s="3010"/>
      <c r="G17" s="3010"/>
      <c r="H17" s="3010"/>
      <c r="I17" s="3011"/>
    </row>
    <row r="18" spans="2:9" ht="28.5" customHeight="1" thickBot="1" x14ac:dyDescent="0.3">
      <c r="B18" s="3013"/>
      <c r="C18" s="3015"/>
      <c r="D18" s="3017"/>
      <c r="E18" s="1419">
        <f>FINANC!F27</f>
        <v>0</v>
      </c>
      <c r="F18" s="1419" t="str">
        <f>FINANC!H27</f>
        <v>PGN / APN</v>
      </c>
      <c r="G18" s="1419" t="str">
        <f>FINANC!J27</f>
        <v>Recursos Propios</v>
      </c>
      <c r="H18" s="1419" t="str">
        <f>FINANC!P27</f>
        <v>Otros</v>
      </c>
      <c r="I18" s="1420" t="s">
        <v>66</v>
      </c>
    </row>
    <row r="19" spans="2:9" x14ac:dyDescent="0.25">
      <c r="B19" s="3018" t="str">
        <f>PROYECTO!C51</f>
        <v>Plantación de Material Vegetal en sistema tradicional</v>
      </c>
      <c r="C19" s="3021" t="str">
        <f>'POA-1'!I33</f>
        <v>Aprestamiento del proyecto (Gestión)</v>
      </c>
      <c r="D19" s="1436" t="s">
        <v>412</v>
      </c>
      <c r="E19" s="1437" t="e">
        <f>'POA-3'!H19</f>
        <v>#REF!</v>
      </c>
      <c r="F19" s="1437" t="e">
        <f>'POA-3'!I19</f>
        <v>#REF!</v>
      </c>
      <c r="G19" s="1437" t="e">
        <f>'POA-3'!J19</f>
        <v>#REF!</v>
      </c>
      <c r="H19" s="1437" t="e">
        <f>'POA-3'!K19</f>
        <v>#REF!</v>
      </c>
      <c r="I19" s="1438" t="e">
        <f>SUM(E19:H19)</f>
        <v>#REF!</v>
      </c>
    </row>
    <row r="20" spans="2:9" x14ac:dyDescent="0.25">
      <c r="B20" s="3019"/>
      <c r="C20" s="3022"/>
      <c r="D20" s="519" t="s">
        <v>413</v>
      </c>
      <c r="E20" s="1123">
        <f>+'EJEC-3III'!R18*FINANC!$G$47</f>
        <v>0</v>
      </c>
      <c r="F20" s="1123">
        <f>+'EJEC-3III'!R18*FINANC!$I$47</f>
        <v>0</v>
      </c>
      <c r="G20" s="1123">
        <f>+'EJEC-3III'!R18*FINANC!$K$47</f>
        <v>0</v>
      </c>
      <c r="H20" s="1123">
        <f>+'EJEC-3III'!R18*FINANC!$Q$47</f>
        <v>0</v>
      </c>
      <c r="I20" s="1124">
        <f t="shared" ref="I20:I83" si="0">SUM(E20:H20)</f>
        <v>0</v>
      </c>
    </row>
    <row r="21" spans="2:9" ht="14.25" thickBot="1" x14ac:dyDescent="0.3">
      <c r="B21" s="3019"/>
      <c r="C21" s="3023"/>
      <c r="D21" s="519" t="s">
        <v>1214</v>
      </c>
      <c r="E21" s="1123">
        <f>+'EJEC-3III'!R19*FINANC!$G$47</f>
        <v>0</v>
      </c>
      <c r="F21" s="1123">
        <f>+'EJEC-3III'!R19*FINANC!$I$47</f>
        <v>0</v>
      </c>
      <c r="G21" s="1123">
        <f>+'EJEC-3III'!R19*FINANC!$K$47</f>
        <v>0</v>
      </c>
      <c r="H21" s="1123">
        <f>+'EJEC-3III'!R19*FINANC!$Q$47</f>
        <v>0</v>
      </c>
      <c r="I21" s="1124">
        <f t="shared" si="0"/>
        <v>0</v>
      </c>
    </row>
    <row r="22" spans="2:9" x14ac:dyDescent="0.25">
      <c r="B22" s="3019"/>
      <c r="C22" s="3024" t="str">
        <f>'POA-1'!I34</f>
        <v>Mantenimiento</v>
      </c>
      <c r="D22" s="1436" t="s">
        <v>412</v>
      </c>
      <c r="E22" s="1437" t="e">
        <f>'POA-3'!H20</f>
        <v>#REF!</v>
      </c>
      <c r="F22" s="1437" t="e">
        <f>'POA-3'!I20</f>
        <v>#REF!</v>
      </c>
      <c r="G22" s="1437" t="e">
        <f>'POA-3'!J20</f>
        <v>#REF!</v>
      </c>
      <c r="H22" s="1437" t="e">
        <f>'POA-3'!K20</f>
        <v>#REF!</v>
      </c>
      <c r="I22" s="1438" t="e">
        <f t="shared" si="0"/>
        <v>#REF!</v>
      </c>
    </row>
    <row r="23" spans="2:9" x14ac:dyDescent="0.25">
      <c r="B23" s="3019"/>
      <c r="C23" s="3022"/>
      <c r="D23" s="519" t="s">
        <v>413</v>
      </c>
      <c r="E23" s="1123">
        <f>+'EJEC-3III'!R21*FINANC!$G$47</f>
        <v>0</v>
      </c>
      <c r="F23" s="1123">
        <f>+'EJEC-3III'!R21*FINANC!$I$47</f>
        <v>0</v>
      </c>
      <c r="G23" s="1123">
        <f>+'EJEC-3III'!R21*FINANC!$K$47</f>
        <v>0</v>
      </c>
      <c r="H23" s="1123">
        <f>+'EJEC-3III'!R21*FINANC!$Q$47</f>
        <v>0</v>
      </c>
      <c r="I23" s="1124">
        <f t="shared" si="0"/>
        <v>0</v>
      </c>
    </row>
    <row r="24" spans="2:9" ht="14.25" thickBot="1" x14ac:dyDescent="0.3">
      <c r="B24" s="3019"/>
      <c r="C24" s="3023"/>
      <c r="D24" s="519" t="s">
        <v>1214</v>
      </c>
      <c r="E24" s="1123">
        <f>+'EJEC-3III'!R22*FINANC!$G$47</f>
        <v>0</v>
      </c>
      <c r="F24" s="1123">
        <f>+'EJEC-3III'!R22*FINANC!$I$47</f>
        <v>0</v>
      </c>
      <c r="G24" s="1123">
        <f>+'EJEC-3III'!R22*FINANC!$K$47</f>
        <v>0</v>
      </c>
      <c r="H24" s="1123">
        <f>+'EJEC-3III'!R22*FINANC!$Q$47</f>
        <v>0</v>
      </c>
      <c r="I24" s="1124">
        <f t="shared" si="0"/>
        <v>0</v>
      </c>
    </row>
    <row r="25" spans="2:9" ht="0.6" customHeight="1" thickBot="1" x14ac:dyDescent="0.3">
      <c r="B25" s="3019"/>
      <c r="C25" s="3024" t="str">
        <f>'POA-1'!I35</f>
        <v>Aislamiento</v>
      </c>
      <c r="D25" s="589" t="s">
        <v>412</v>
      </c>
      <c r="E25" s="1121">
        <f>'POA-3'!H21</f>
        <v>0</v>
      </c>
      <c r="F25" s="1121">
        <f>'POA-3'!I21</f>
        <v>0</v>
      </c>
      <c r="G25" s="1121">
        <f>'POA-3'!J21</f>
        <v>0</v>
      </c>
      <c r="H25" s="1121">
        <f>'POA-3'!K21</f>
        <v>0</v>
      </c>
      <c r="I25" s="1122">
        <f t="shared" si="0"/>
        <v>0</v>
      </c>
    </row>
    <row r="26" spans="2:9" ht="0.6" customHeight="1" thickBot="1" x14ac:dyDescent="0.3">
      <c r="B26" s="3019"/>
      <c r="C26" s="3022"/>
      <c r="D26" s="519" t="s">
        <v>413</v>
      </c>
      <c r="E26" s="1123"/>
      <c r="F26" s="1123"/>
      <c r="G26" s="1123"/>
      <c r="H26" s="1123"/>
      <c r="I26" s="1124">
        <f t="shared" si="0"/>
        <v>0</v>
      </c>
    </row>
    <row r="27" spans="2:9" ht="0.6" customHeight="1" thickBot="1" x14ac:dyDescent="0.3">
      <c r="B27" s="3019"/>
      <c r="C27" s="3023"/>
      <c r="D27" s="519" t="s">
        <v>1214</v>
      </c>
      <c r="E27" s="1123"/>
      <c r="F27" s="1123"/>
      <c r="G27" s="1123"/>
      <c r="H27" s="1123"/>
      <c r="I27" s="1124">
        <f t="shared" si="0"/>
        <v>0</v>
      </c>
    </row>
    <row r="28" spans="2:9" x14ac:dyDescent="0.25">
      <c r="B28" s="3019"/>
      <c r="C28" s="3024" t="str">
        <f>'POA-1'!I36</f>
        <v>Divulgación, Capacitación y Seguimiento</v>
      </c>
      <c r="D28" s="1436" t="s">
        <v>412</v>
      </c>
      <c r="E28" s="1437" t="e">
        <f>'POA-3'!H22</f>
        <v>#REF!</v>
      </c>
      <c r="F28" s="1437" t="e">
        <f>'POA-3'!I22</f>
        <v>#REF!</v>
      </c>
      <c r="G28" s="1437" t="e">
        <f>'POA-3'!J22</f>
        <v>#REF!</v>
      </c>
      <c r="H28" s="1437" t="e">
        <f>'POA-3'!K22</f>
        <v>#REF!</v>
      </c>
      <c r="I28" s="1438" t="e">
        <f t="shared" si="0"/>
        <v>#REF!</v>
      </c>
    </row>
    <row r="29" spans="2:9" x14ac:dyDescent="0.25">
      <c r="B29" s="3019"/>
      <c r="C29" s="3022"/>
      <c r="D29" s="519" t="s">
        <v>413</v>
      </c>
      <c r="E29" s="1123">
        <f>+'EJEC-3III'!R27*FINANC!$G$47</f>
        <v>0</v>
      </c>
      <c r="F29" s="1123">
        <f>+'EJEC-3III'!R27*FINANC!$I$47</f>
        <v>0</v>
      </c>
      <c r="G29" s="1123">
        <f>+'EJEC-3III'!R27*FINANC!$K$47</f>
        <v>0</v>
      </c>
      <c r="H29" s="1123">
        <f>+'EJEC-3III'!R27*FINANC!$Q$47</f>
        <v>0</v>
      </c>
      <c r="I29" s="1124">
        <f t="shared" si="0"/>
        <v>0</v>
      </c>
    </row>
    <row r="30" spans="2:9" ht="14.25" thickBot="1" x14ac:dyDescent="0.3">
      <c r="B30" s="3020"/>
      <c r="C30" s="3025"/>
      <c r="D30" s="519" t="s">
        <v>1214</v>
      </c>
      <c r="E30" s="1123">
        <f>+'EJEC-3III'!R28*FINANC!$G$47</f>
        <v>0</v>
      </c>
      <c r="F30" s="1123">
        <f>+'EJEC-3III'!R28*FINANC!$I$47</f>
        <v>0</v>
      </c>
      <c r="G30" s="1123">
        <f>+'EJEC-3III'!R28*FINANC!$K$47</f>
        <v>0</v>
      </c>
      <c r="H30" s="1123">
        <f>+'EJEC-3III'!R28*FINANC!$Q$47</f>
        <v>0</v>
      </c>
      <c r="I30" s="1124">
        <f t="shared" si="0"/>
        <v>0</v>
      </c>
    </row>
    <row r="31" spans="2:9" ht="14.25" hidden="1" thickBot="1" x14ac:dyDescent="0.3">
      <c r="B31" s="2991" t="str">
        <f>PROYECTO!C52</f>
        <v>Plantación de Material Vegetal al azar o por núcleos</v>
      </c>
      <c r="C31" s="2993" t="str">
        <f>'POA-1'!I37</f>
        <v>Aprestamiento del proyecto (Gestión)</v>
      </c>
      <c r="D31" s="589" t="s">
        <v>412</v>
      </c>
      <c r="E31" s="1121" t="e">
        <f>'POA-3'!H23</f>
        <v>#REF!</v>
      </c>
      <c r="F31" s="1121" t="e">
        <f>'POA-3'!I23</f>
        <v>#REF!</v>
      </c>
      <c r="G31" s="1121" t="e">
        <f>'POA-3'!J23</f>
        <v>#REF!</v>
      </c>
      <c r="H31" s="1121" t="e">
        <f>'POA-3'!K23</f>
        <v>#REF!</v>
      </c>
      <c r="I31" s="1122" t="e">
        <f t="shared" si="0"/>
        <v>#REF!</v>
      </c>
    </row>
    <row r="32" spans="2:9" ht="14.25" hidden="1" thickBot="1" x14ac:dyDescent="0.3">
      <c r="B32" s="2992"/>
      <c r="C32" s="2988"/>
      <c r="D32" s="519" t="s">
        <v>413</v>
      </c>
      <c r="E32" s="1123">
        <f>+'EJEC-3III'!R30*FINANC!$G$47</f>
        <v>0</v>
      </c>
      <c r="F32" s="1123">
        <f>+'EJEC-3III'!R30*FINANC!$I$47</f>
        <v>0</v>
      </c>
      <c r="G32" s="1123">
        <f>+'EJEC-3III'!R30*FINANC!$K$47</f>
        <v>0</v>
      </c>
      <c r="H32" s="1123">
        <f>+'EJEC-3III'!R30*FINANC!$Q$47</f>
        <v>0</v>
      </c>
      <c r="I32" s="1124">
        <f t="shared" si="0"/>
        <v>0</v>
      </c>
    </row>
    <row r="33" spans="2:9" ht="14.25" hidden="1" thickBot="1" x14ac:dyDescent="0.3">
      <c r="B33" s="2992"/>
      <c r="C33" s="2989"/>
      <c r="D33" s="519" t="s">
        <v>1214</v>
      </c>
      <c r="E33" s="1123">
        <f>+'EJEC-3III'!R31*FINANC!$G$47</f>
        <v>0</v>
      </c>
      <c r="F33" s="1123">
        <f>+'EJEC-3III'!R31*FINANC!$I$47</f>
        <v>0</v>
      </c>
      <c r="G33" s="1123">
        <f>+'EJEC-3III'!R31*FINANC!$K$47</f>
        <v>0</v>
      </c>
      <c r="H33" s="1123">
        <f>+'EJEC-3III'!R31*FINANC!$Q$47</f>
        <v>0</v>
      </c>
      <c r="I33" s="1124">
        <f t="shared" si="0"/>
        <v>0</v>
      </c>
    </row>
    <row r="34" spans="2:9" ht="14.25" hidden="1" thickBot="1" x14ac:dyDescent="0.3">
      <c r="B34" s="2992"/>
      <c r="C34" s="2987" t="str">
        <f>'POA-1'!I38</f>
        <v>Mantenimiento</v>
      </c>
      <c r="D34" s="589" t="s">
        <v>412</v>
      </c>
      <c r="E34" s="1121" t="e">
        <f>'POA-3'!H24</f>
        <v>#REF!</v>
      </c>
      <c r="F34" s="1121" t="e">
        <f>'POA-3'!I24</f>
        <v>#REF!</v>
      </c>
      <c r="G34" s="1121" t="e">
        <f>'POA-3'!J24</f>
        <v>#REF!</v>
      </c>
      <c r="H34" s="1121" t="e">
        <f>'POA-3'!K24</f>
        <v>#REF!</v>
      </c>
      <c r="I34" s="1122" t="e">
        <f t="shared" si="0"/>
        <v>#REF!</v>
      </c>
    </row>
    <row r="35" spans="2:9" ht="14.25" hidden="1" thickBot="1" x14ac:dyDescent="0.3">
      <c r="B35" s="2992"/>
      <c r="C35" s="2988"/>
      <c r="D35" s="519" t="s">
        <v>413</v>
      </c>
      <c r="E35" s="1123">
        <f>+'EJEC-3III'!R33*FINANC!$G$47</f>
        <v>0</v>
      </c>
      <c r="F35" s="1123">
        <f>+'EJEC-3III'!R33*FINANC!$I$47</f>
        <v>0</v>
      </c>
      <c r="G35" s="1123">
        <f>+'EJEC-3III'!R33*FINANC!$K$47</f>
        <v>0</v>
      </c>
      <c r="H35" s="1123">
        <f>+'EJEC-3III'!R33*FINANC!$Q$47</f>
        <v>0</v>
      </c>
      <c r="I35" s="1124">
        <f t="shared" si="0"/>
        <v>0</v>
      </c>
    </row>
    <row r="36" spans="2:9" ht="14.25" hidden="1" thickBot="1" x14ac:dyDescent="0.3">
      <c r="B36" s="2992"/>
      <c r="C36" s="2989"/>
      <c r="D36" s="519" t="s">
        <v>1214</v>
      </c>
      <c r="E36" s="1123">
        <f>+'EJEC-3III'!R34*FINANC!$G$47</f>
        <v>0</v>
      </c>
      <c r="F36" s="1123">
        <f>+'EJEC-3III'!R34*FINANC!$I$47</f>
        <v>0</v>
      </c>
      <c r="G36" s="1123">
        <f>+'EJEC-3III'!R34*FINANC!$K$47</f>
        <v>0</v>
      </c>
      <c r="H36" s="1123">
        <f>+'EJEC-3III'!R34*FINANC!$Q$47</f>
        <v>0</v>
      </c>
      <c r="I36" s="1124">
        <f t="shared" si="0"/>
        <v>0</v>
      </c>
    </row>
    <row r="37" spans="2:9" ht="0.6" hidden="1" customHeight="1" thickBot="1" x14ac:dyDescent="0.3">
      <c r="B37" s="2992"/>
      <c r="C37" s="2987" t="str">
        <f>'POA-1'!I39</f>
        <v>Aislamiento</v>
      </c>
      <c r="D37" s="589" t="s">
        <v>412</v>
      </c>
      <c r="E37" s="1121">
        <f>'POA-3'!H25</f>
        <v>0</v>
      </c>
      <c r="F37" s="1121">
        <f>'POA-3'!I25</f>
        <v>0</v>
      </c>
      <c r="G37" s="1121">
        <f>'POA-3'!J25</f>
        <v>0</v>
      </c>
      <c r="H37" s="1121">
        <f>'POA-3'!K25</f>
        <v>0</v>
      </c>
      <c r="I37" s="1122">
        <f t="shared" si="0"/>
        <v>0</v>
      </c>
    </row>
    <row r="38" spans="2:9" ht="0.6" hidden="1" customHeight="1" thickBot="1" x14ac:dyDescent="0.3">
      <c r="B38" s="2992"/>
      <c r="C38" s="2988"/>
      <c r="D38" s="519" t="s">
        <v>413</v>
      </c>
      <c r="E38" s="1123"/>
      <c r="F38" s="1123"/>
      <c r="G38" s="1123"/>
      <c r="H38" s="1123"/>
      <c r="I38" s="1124">
        <f t="shared" si="0"/>
        <v>0</v>
      </c>
    </row>
    <row r="39" spans="2:9" ht="0.6" hidden="1" customHeight="1" thickBot="1" x14ac:dyDescent="0.3">
      <c r="B39" s="2992"/>
      <c r="C39" s="2989"/>
      <c r="D39" s="519" t="s">
        <v>1214</v>
      </c>
      <c r="E39" s="1123"/>
      <c r="F39" s="1123"/>
      <c r="G39" s="1123"/>
      <c r="H39" s="1123"/>
      <c r="I39" s="1124">
        <f t="shared" si="0"/>
        <v>0</v>
      </c>
    </row>
    <row r="40" spans="2:9" ht="14.25" hidden="1" thickBot="1" x14ac:dyDescent="0.3">
      <c r="B40" s="2992"/>
      <c r="C40" s="2987" t="str">
        <f>'POA-1'!I40</f>
        <v>Divulgación, Capacitación y Seguimiento</v>
      </c>
      <c r="D40" s="589" t="s">
        <v>412</v>
      </c>
      <c r="E40" s="1121" t="e">
        <f>'POA-3'!H26</f>
        <v>#REF!</v>
      </c>
      <c r="F40" s="1121" t="e">
        <f>'POA-3'!I26</f>
        <v>#REF!</v>
      </c>
      <c r="G40" s="1121" t="e">
        <f>'POA-3'!J26</f>
        <v>#REF!</v>
      </c>
      <c r="H40" s="1121" t="e">
        <f>'POA-3'!K26</f>
        <v>#REF!</v>
      </c>
      <c r="I40" s="1122" t="e">
        <f t="shared" si="0"/>
        <v>#REF!</v>
      </c>
    </row>
    <row r="41" spans="2:9" ht="14.25" hidden="1" thickBot="1" x14ac:dyDescent="0.3">
      <c r="B41" s="2992"/>
      <c r="C41" s="2988"/>
      <c r="D41" s="519" t="s">
        <v>413</v>
      </c>
      <c r="E41" s="1123">
        <f>+'EJEC-3III'!R39*FINANC!$G$47</f>
        <v>0</v>
      </c>
      <c r="F41" s="1123">
        <f>+'EJEC-3III'!R39*FINANC!$I$47</f>
        <v>0</v>
      </c>
      <c r="G41" s="1123">
        <f>+'EJEC-3III'!R39*FINANC!$K$47</f>
        <v>0</v>
      </c>
      <c r="H41" s="1123">
        <f>+'EJEC-3III'!R39*FINANC!$Q$47</f>
        <v>0</v>
      </c>
      <c r="I41" s="1124">
        <f t="shared" si="0"/>
        <v>0</v>
      </c>
    </row>
    <row r="42" spans="2:9" ht="14.25" hidden="1" thickBot="1" x14ac:dyDescent="0.3">
      <c r="B42" s="2994"/>
      <c r="C42" s="2990"/>
      <c r="D42" s="519" t="s">
        <v>1214</v>
      </c>
      <c r="E42" s="1123">
        <f>+'EJEC-3III'!R40*FINANC!$G$47</f>
        <v>0</v>
      </c>
      <c r="F42" s="1123">
        <f>+'EJEC-3III'!R40*FINANC!$I$47</f>
        <v>0</v>
      </c>
      <c r="G42" s="1123">
        <f>+'EJEC-3III'!R40*FINANC!$K$47</f>
        <v>0</v>
      </c>
      <c r="H42" s="1123">
        <f>+'EJEC-3III'!R40*FINANC!$Q$47</f>
        <v>0</v>
      </c>
      <c r="I42" s="1124">
        <f t="shared" si="0"/>
        <v>0</v>
      </c>
    </row>
    <row r="43" spans="2:9" ht="14.25" hidden="1" thickBot="1" x14ac:dyDescent="0.3">
      <c r="B43" s="2992" t="str">
        <f>PROYECTO!C53</f>
        <v>Reforestación Protectora - Productora con Guadua</v>
      </c>
      <c r="C43" s="2988" t="str">
        <f>'POA-1'!I41</f>
        <v>Aprestamiento del proyecto (Gestión)</v>
      </c>
      <c r="D43" s="589" t="s">
        <v>412</v>
      </c>
      <c r="E43" s="1121" t="e">
        <f>'POA-3'!H27</f>
        <v>#REF!</v>
      </c>
      <c r="F43" s="1121" t="e">
        <f>'POA-3'!I27</f>
        <v>#REF!</v>
      </c>
      <c r="G43" s="1121" t="e">
        <f>'POA-3'!J27</f>
        <v>#REF!</v>
      </c>
      <c r="H43" s="1121" t="e">
        <f>'POA-3'!K27</f>
        <v>#REF!</v>
      </c>
      <c r="I43" s="1122" t="e">
        <f t="shared" si="0"/>
        <v>#REF!</v>
      </c>
    </row>
    <row r="44" spans="2:9" ht="14.25" hidden="1" thickBot="1" x14ac:dyDescent="0.3">
      <c r="B44" s="2992"/>
      <c r="C44" s="2988"/>
      <c r="D44" s="519" t="s">
        <v>413</v>
      </c>
      <c r="E44" s="1123">
        <f>+'EJEC-3III'!R42*FINANC!$G$47</f>
        <v>0</v>
      </c>
      <c r="F44" s="1123">
        <f>+'EJEC-3III'!R42*FINANC!$I$47</f>
        <v>0</v>
      </c>
      <c r="G44" s="1123">
        <f>+'EJEC-3III'!R42*FINANC!$K$47</f>
        <v>0</v>
      </c>
      <c r="H44" s="1123">
        <f>+'EJEC-3III'!R42*FINANC!$Q$47</f>
        <v>0</v>
      </c>
      <c r="I44" s="1124">
        <f t="shared" si="0"/>
        <v>0</v>
      </c>
    </row>
    <row r="45" spans="2:9" ht="14.25" hidden="1" thickBot="1" x14ac:dyDescent="0.3">
      <c r="B45" s="2992"/>
      <c r="C45" s="2989"/>
      <c r="D45" s="519" t="s">
        <v>1214</v>
      </c>
      <c r="E45" s="1123">
        <f>+'EJEC-3III'!R43*FINANC!$G$47</f>
        <v>0</v>
      </c>
      <c r="F45" s="1123">
        <f>+'EJEC-3III'!R43*FINANC!$I$47</f>
        <v>0</v>
      </c>
      <c r="G45" s="1123">
        <f>+'EJEC-3III'!R43*FINANC!$K$47</f>
        <v>0</v>
      </c>
      <c r="H45" s="1123">
        <f>+'EJEC-3III'!R43*FINANC!$Q$47</f>
        <v>0</v>
      </c>
      <c r="I45" s="1124">
        <f t="shared" si="0"/>
        <v>0</v>
      </c>
    </row>
    <row r="46" spans="2:9" ht="14.25" hidden="1" thickBot="1" x14ac:dyDescent="0.3">
      <c r="B46" s="2992"/>
      <c r="C46" s="2987" t="str">
        <f>'POA-1'!I42</f>
        <v>Mantenimiento</v>
      </c>
      <c r="D46" s="589" t="s">
        <v>412</v>
      </c>
      <c r="E46" s="1121" t="e">
        <f>'POA-3'!H28</f>
        <v>#REF!</v>
      </c>
      <c r="F46" s="1121" t="e">
        <f>'POA-3'!I28</f>
        <v>#REF!</v>
      </c>
      <c r="G46" s="1121" t="e">
        <f>'POA-3'!J28</f>
        <v>#REF!</v>
      </c>
      <c r="H46" s="1121" t="e">
        <f>'POA-3'!K28</f>
        <v>#REF!</v>
      </c>
      <c r="I46" s="1122" t="e">
        <f t="shared" si="0"/>
        <v>#REF!</v>
      </c>
    </row>
    <row r="47" spans="2:9" ht="14.25" hidden="1" thickBot="1" x14ac:dyDescent="0.3">
      <c r="B47" s="2992"/>
      <c r="C47" s="2988"/>
      <c r="D47" s="519" t="s">
        <v>413</v>
      </c>
      <c r="E47" s="1123">
        <f>+'EJEC-3III'!R45*FINANC!$G$47</f>
        <v>0</v>
      </c>
      <c r="F47" s="1123">
        <f>+'EJEC-3III'!R45*FINANC!$I$47</f>
        <v>0</v>
      </c>
      <c r="G47" s="1123">
        <f>+'EJEC-3III'!R45*FINANC!$K$47</f>
        <v>0</v>
      </c>
      <c r="H47" s="1123">
        <f>+'EJEC-3III'!R45*FINANC!$Q$47</f>
        <v>0</v>
      </c>
      <c r="I47" s="1124">
        <f t="shared" si="0"/>
        <v>0</v>
      </c>
    </row>
    <row r="48" spans="2:9" ht="14.25" hidden="1" thickBot="1" x14ac:dyDescent="0.3">
      <c r="B48" s="2992"/>
      <c r="C48" s="2989"/>
      <c r="D48" s="519" t="s">
        <v>1214</v>
      </c>
      <c r="E48" s="1123">
        <f>+'EJEC-3III'!R46*FINANC!$G$47</f>
        <v>0</v>
      </c>
      <c r="F48" s="1123">
        <f>+'EJEC-3III'!R46*FINANC!$I$47</f>
        <v>0</v>
      </c>
      <c r="G48" s="1123">
        <f>+'EJEC-3III'!R46*FINANC!$K$47</f>
        <v>0</v>
      </c>
      <c r="H48" s="1123">
        <f>+'EJEC-3III'!R46*FINANC!$Q$47</f>
        <v>0</v>
      </c>
      <c r="I48" s="1124">
        <f t="shared" si="0"/>
        <v>0</v>
      </c>
    </row>
    <row r="49" spans="2:9" ht="0.6" hidden="1" customHeight="1" thickBot="1" x14ac:dyDescent="0.3">
      <c r="B49" s="2992"/>
      <c r="C49" s="2987" t="str">
        <f>'POA-1'!I43</f>
        <v>Aislamiento</v>
      </c>
      <c r="D49" s="589" t="s">
        <v>412</v>
      </c>
      <c r="E49" s="1121">
        <f>'POA-3'!H29</f>
        <v>0</v>
      </c>
      <c r="F49" s="1121">
        <f>'POA-3'!I29</f>
        <v>0</v>
      </c>
      <c r="G49" s="1121">
        <f>'POA-3'!J29</f>
        <v>0</v>
      </c>
      <c r="H49" s="1121">
        <f>'POA-3'!K29</f>
        <v>0</v>
      </c>
      <c r="I49" s="1122">
        <f t="shared" si="0"/>
        <v>0</v>
      </c>
    </row>
    <row r="50" spans="2:9" ht="0.6" hidden="1" customHeight="1" thickBot="1" x14ac:dyDescent="0.3">
      <c r="B50" s="2992"/>
      <c r="C50" s="2988"/>
      <c r="D50" s="519" t="s">
        <v>413</v>
      </c>
      <c r="E50" s="1123"/>
      <c r="F50" s="1123"/>
      <c r="G50" s="1123"/>
      <c r="H50" s="1123"/>
      <c r="I50" s="1124">
        <f t="shared" si="0"/>
        <v>0</v>
      </c>
    </row>
    <row r="51" spans="2:9" ht="0.6" hidden="1" customHeight="1" thickBot="1" x14ac:dyDescent="0.3">
      <c r="B51" s="2992"/>
      <c r="C51" s="2989"/>
      <c r="D51" s="519" t="s">
        <v>1214</v>
      </c>
      <c r="E51" s="1123"/>
      <c r="F51" s="1123"/>
      <c r="G51" s="1123"/>
      <c r="H51" s="1123"/>
      <c r="I51" s="1124">
        <f t="shared" si="0"/>
        <v>0</v>
      </c>
    </row>
    <row r="52" spans="2:9" ht="14.25" hidden="1" thickBot="1" x14ac:dyDescent="0.3">
      <c r="B52" s="2992"/>
      <c r="C52" s="2987" t="str">
        <f>'POA-1'!I44</f>
        <v>Divulgación, Capacitación y Seguimiento</v>
      </c>
      <c r="D52" s="589" t="s">
        <v>412</v>
      </c>
      <c r="E52" s="1121" t="e">
        <f>'POA-3'!H30</f>
        <v>#REF!</v>
      </c>
      <c r="F52" s="1121" t="e">
        <f>'POA-3'!I30</f>
        <v>#REF!</v>
      </c>
      <c r="G52" s="1121" t="e">
        <f>'POA-3'!J30</f>
        <v>#REF!</v>
      </c>
      <c r="H52" s="1121" t="e">
        <f>'POA-3'!K30</f>
        <v>#REF!</v>
      </c>
      <c r="I52" s="1122" t="e">
        <f t="shared" si="0"/>
        <v>#REF!</v>
      </c>
    </row>
    <row r="53" spans="2:9" ht="14.25" hidden="1" thickBot="1" x14ac:dyDescent="0.3">
      <c r="B53" s="2992"/>
      <c r="C53" s="2988"/>
      <c r="D53" s="519" t="s">
        <v>413</v>
      </c>
      <c r="E53" s="1123">
        <f>+'EJEC-3III'!R51*FINANC!$G$47</f>
        <v>0</v>
      </c>
      <c r="F53" s="1123">
        <f>+'EJEC-3III'!R51*FINANC!$I$47</f>
        <v>0</v>
      </c>
      <c r="G53" s="1123">
        <f>+'EJEC-3III'!R51*FINANC!$K$47</f>
        <v>0</v>
      </c>
      <c r="H53" s="1123">
        <f>+'EJEC-3III'!R51*FINANC!$Q$47</f>
        <v>0</v>
      </c>
      <c r="I53" s="1124">
        <f t="shared" si="0"/>
        <v>0</v>
      </c>
    </row>
    <row r="54" spans="2:9" ht="14.25" hidden="1" thickBot="1" x14ac:dyDescent="0.3">
      <c r="B54" s="2992"/>
      <c r="C54" s="2988"/>
      <c r="D54" s="519" t="s">
        <v>1214</v>
      </c>
      <c r="E54" s="1123">
        <f>+'EJEC-3III'!R52*FINANC!$G$47</f>
        <v>0</v>
      </c>
      <c r="F54" s="1123">
        <f>+'EJEC-3III'!R52*FINANC!$I$47</f>
        <v>0</v>
      </c>
      <c r="G54" s="1123">
        <f>+'EJEC-3III'!R52*FINANC!$K$47</f>
        <v>0</v>
      </c>
      <c r="H54" s="1123">
        <f>+'EJEC-3III'!R52*FINANC!$Q$47</f>
        <v>0</v>
      </c>
      <c r="I54" s="1124">
        <f t="shared" si="0"/>
        <v>0</v>
      </c>
    </row>
    <row r="55" spans="2:9" ht="14.25" hidden="1" thickBot="1" x14ac:dyDescent="0.3">
      <c r="B55" s="2991" t="str">
        <f>PROYECTO!C54</f>
        <v>Establecimiento de cobertura arbórea mediante Sistemas Agroforestales / Silvopastoriles (SAF/SSP)</v>
      </c>
      <c r="C55" s="2993" t="str">
        <f>'POA-1'!I45</f>
        <v>Aprestamiento del proyecto (Gestión)</v>
      </c>
      <c r="D55" s="589" t="s">
        <v>412</v>
      </c>
      <c r="E55" s="1121" t="e">
        <f>'POA-3'!H31</f>
        <v>#REF!</v>
      </c>
      <c r="F55" s="1121" t="e">
        <f>'POA-3'!I31</f>
        <v>#REF!</v>
      </c>
      <c r="G55" s="1121" t="e">
        <f>'POA-3'!J31</f>
        <v>#REF!</v>
      </c>
      <c r="H55" s="1121" t="e">
        <f>'POA-3'!K31</f>
        <v>#REF!</v>
      </c>
      <c r="I55" s="1122" t="e">
        <f t="shared" si="0"/>
        <v>#REF!</v>
      </c>
    </row>
    <row r="56" spans="2:9" ht="14.25" hidden="1" thickBot="1" x14ac:dyDescent="0.3">
      <c r="B56" s="2992"/>
      <c r="C56" s="2988"/>
      <c r="D56" s="519" t="s">
        <v>413</v>
      </c>
      <c r="E56" s="1123">
        <f>+'EJEC-3III'!R54*FINANC!$G$47</f>
        <v>0</v>
      </c>
      <c r="F56" s="1123">
        <f>+'EJEC-3III'!R54*FINANC!$I$47</f>
        <v>0</v>
      </c>
      <c r="G56" s="1123">
        <f>+'EJEC-3III'!R54*FINANC!$K$47</f>
        <v>0</v>
      </c>
      <c r="H56" s="1123">
        <f>+'EJEC-3III'!R54*FINANC!$Q$47</f>
        <v>0</v>
      </c>
      <c r="I56" s="1124">
        <f t="shared" si="0"/>
        <v>0</v>
      </c>
    </row>
    <row r="57" spans="2:9" ht="14.25" hidden="1" thickBot="1" x14ac:dyDescent="0.3">
      <c r="B57" s="2992"/>
      <c r="C57" s="2989"/>
      <c r="D57" s="519" t="s">
        <v>1214</v>
      </c>
      <c r="E57" s="1123">
        <f>+'EJEC-3III'!R55*FINANC!$G$47</f>
        <v>0</v>
      </c>
      <c r="F57" s="1123">
        <f>+'EJEC-3III'!R55*FINANC!$I$47</f>
        <v>0</v>
      </c>
      <c r="G57" s="1123">
        <f>+'EJEC-3III'!R55*FINANC!$K$47</f>
        <v>0</v>
      </c>
      <c r="H57" s="1123">
        <f>+'EJEC-3III'!R55*FINANC!$Q$47</f>
        <v>0</v>
      </c>
      <c r="I57" s="1124">
        <f t="shared" si="0"/>
        <v>0</v>
      </c>
    </row>
    <row r="58" spans="2:9" ht="14.25" hidden="1" thickBot="1" x14ac:dyDescent="0.3">
      <c r="B58" s="2992"/>
      <c r="C58" s="2987" t="str">
        <f>'POA-1'!I46</f>
        <v>Mantenimiento</v>
      </c>
      <c r="D58" s="589" t="s">
        <v>412</v>
      </c>
      <c r="E58" s="1121" t="e">
        <f>'POA-3'!H32</f>
        <v>#REF!</v>
      </c>
      <c r="F58" s="1121" t="e">
        <f>'POA-3'!I32</f>
        <v>#REF!</v>
      </c>
      <c r="G58" s="1121" t="e">
        <f>'POA-3'!J32</f>
        <v>#REF!</v>
      </c>
      <c r="H58" s="1121" t="e">
        <f>'POA-3'!K32</f>
        <v>#REF!</v>
      </c>
      <c r="I58" s="1122" t="e">
        <f t="shared" si="0"/>
        <v>#REF!</v>
      </c>
    </row>
    <row r="59" spans="2:9" ht="14.25" hidden="1" thickBot="1" x14ac:dyDescent="0.3">
      <c r="B59" s="2992"/>
      <c r="C59" s="2988"/>
      <c r="D59" s="519" t="s">
        <v>413</v>
      </c>
      <c r="E59" s="1123">
        <f>+'EJEC-3III'!R57*FINANC!$G$47</f>
        <v>0</v>
      </c>
      <c r="F59" s="1123">
        <f>+'EJEC-3III'!R57*FINANC!$I$47</f>
        <v>0</v>
      </c>
      <c r="G59" s="1123">
        <f>+'EJEC-3III'!R57*FINANC!$K$47</f>
        <v>0</v>
      </c>
      <c r="H59" s="1123">
        <f>+'EJEC-3III'!R57*FINANC!$Q$47</f>
        <v>0</v>
      </c>
      <c r="I59" s="1124">
        <f t="shared" si="0"/>
        <v>0</v>
      </c>
    </row>
    <row r="60" spans="2:9" ht="14.25" hidden="1" thickBot="1" x14ac:dyDescent="0.3">
      <c r="B60" s="2992"/>
      <c r="C60" s="2989"/>
      <c r="D60" s="519" t="s">
        <v>1214</v>
      </c>
      <c r="E60" s="1123">
        <f>+'EJEC-3III'!R58*FINANC!$G$47</f>
        <v>0</v>
      </c>
      <c r="F60" s="1123">
        <f>+'EJEC-3III'!R58*FINANC!$I$47</f>
        <v>0</v>
      </c>
      <c r="G60" s="1123">
        <f>+'EJEC-3III'!R58*FINANC!$K$47</f>
        <v>0</v>
      </c>
      <c r="H60" s="1123">
        <f>+'EJEC-3III'!R58*FINANC!$Q$47</f>
        <v>0</v>
      </c>
      <c r="I60" s="1124">
        <f t="shared" si="0"/>
        <v>0</v>
      </c>
    </row>
    <row r="61" spans="2:9" ht="0.6" hidden="1" customHeight="1" thickBot="1" x14ac:dyDescent="0.3">
      <c r="B61" s="2992"/>
      <c r="C61" s="2987" t="str">
        <f>'POA-1'!I47</f>
        <v>Aislamiento</v>
      </c>
      <c r="D61" s="589" t="s">
        <v>412</v>
      </c>
      <c r="E61" s="1121">
        <f>'POA-3'!H33</f>
        <v>0</v>
      </c>
      <c r="F61" s="1121">
        <f>'POA-3'!I33</f>
        <v>0</v>
      </c>
      <c r="G61" s="1121">
        <f>'POA-3'!J33</f>
        <v>0</v>
      </c>
      <c r="H61" s="1121">
        <f>'POA-3'!K33</f>
        <v>0</v>
      </c>
      <c r="I61" s="1122">
        <f t="shared" si="0"/>
        <v>0</v>
      </c>
    </row>
    <row r="62" spans="2:9" ht="0.6" hidden="1" customHeight="1" thickBot="1" x14ac:dyDescent="0.3">
      <c r="B62" s="2992"/>
      <c r="C62" s="2988"/>
      <c r="D62" s="519" t="s">
        <v>413</v>
      </c>
      <c r="E62" s="1123"/>
      <c r="F62" s="1123"/>
      <c r="G62" s="1123"/>
      <c r="H62" s="1123"/>
      <c r="I62" s="1124">
        <f t="shared" si="0"/>
        <v>0</v>
      </c>
    </row>
    <row r="63" spans="2:9" ht="0.6" hidden="1" customHeight="1" thickBot="1" x14ac:dyDescent="0.3">
      <c r="B63" s="2992"/>
      <c r="C63" s="2989"/>
      <c r="D63" s="519" t="s">
        <v>1214</v>
      </c>
      <c r="E63" s="1123"/>
      <c r="F63" s="1123"/>
      <c r="G63" s="1123"/>
      <c r="H63" s="1123"/>
      <c r="I63" s="1124">
        <f t="shared" si="0"/>
        <v>0</v>
      </c>
    </row>
    <row r="64" spans="2:9" ht="14.25" hidden="1" thickBot="1" x14ac:dyDescent="0.3">
      <c r="B64" s="2992"/>
      <c r="C64" s="2987" t="str">
        <f>'POA-1'!I48</f>
        <v>Divulgación, Capacitación y Seguimiento</v>
      </c>
      <c r="D64" s="589" t="s">
        <v>412</v>
      </c>
      <c r="E64" s="1121" t="e">
        <f>'POA-3'!H34</f>
        <v>#REF!</v>
      </c>
      <c r="F64" s="1121" t="e">
        <f>'POA-3'!I34</f>
        <v>#REF!</v>
      </c>
      <c r="G64" s="1121" t="e">
        <f>'POA-3'!J34</f>
        <v>#REF!</v>
      </c>
      <c r="H64" s="1121" t="e">
        <f>'POA-3'!K34</f>
        <v>#REF!</v>
      </c>
      <c r="I64" s="1122" t="e">
        <f t="shared" si="0"/>
        <v>#REF!</v>
      </c>
    </row>
    <row r="65" spans="2:9" ht="14.25" hidden="1" thickBot="1" x14ac:dyDescent="0.3">
      <c r="B65" s="2992"/>
      <c r="C65" s="2988"/>
      <c r="D65" s="519" t="s">
        <v>413</v>
      </c>
      <c r="E65" s="1123">
        <f>+'EJEC-3III'!R63*FINANC!$G$47</f>
        <v>0</v>
      </c>
      <c r="F65" s="1123">
        <f>+'EJEC-3III'!R63*FINANC!$I$47</f>
        <v>0</v>
      </c>
      <c r="G65" s="1123">
        <f>+'EJEC-3III'!R63*FINANC!$K$47</f>
        <v>0</v>
      </c>
      <c r="H65" s="1123">
        <f>+'EJEC-3III'!R63*FINANC!$Q$47</f>
        <v>0</v>
      </c>
      <c r="I65" s="1124">
        <f t="shared" si="0"/>
        <v>0</v>
      </c>
    </row>
    <row r="66" spans="2:9" ht="14.25" hidden="1" thickBot="1" x14ac:dyDescent="0.3">
      <c r="B66" s="2994"/>
      <c r="C66" s="2990"/>
      <c r="D66" s="519" t="s">
        <v>1214</v>
      </c>
      <c r="E66" s="1123">
        <f>+'EJEC-3III'!R64*FINANC!$G$47</f>
        <v>0</v>
      </c>
      <c r="F66" s="1123">
        <f>+'EJEC-3III'!R64*FINANC!$I$47</f>
        <v>0</v>
      </c>
      <c r="G66" s="1123">
        <f>+'EJEC-3III'!R64*FINANC!$K$47</f>
        <v>0</v>
      </c>
      <c r="H66" s="1123">
        <f>+'EJEC-3III'!R64*FINANC!$Q$47</f>
        <v>0</v>
      </c>
      <c r="I66" s="1124">
        <f t="shared" si="0"/>
        <v>0</v>
      </c>
    </row>
    <row r="67" spans="2:9" ht="14.25" hidden="1" thickBot="1" x14ac:dyDescent="0.3">
      <c r="B67" s="2992" t="str">
        <f>PROYECTO!C55</f>
        <v>Cercas o Barreras Vivas (CV - BV)</v>
      </c>
      <c r="C67" s="2988" t="str">
        <f>'POA-1'!I49</f>
        <v>Aprestamiento del proyecto (Gestión)</v>
      </c>
      <c r="D67" s="589" t="s">
        <v>412</v>
      </c>
      <c r="E67" s="1121" t="e">
        <f>'POA-3'!H35</f>
        <v>#REF!</v>
      </c>
      <c r="F67" s="1121" t="e">
        <f>'POA-3'!I35</f>
        <v>#REF!</v>
      </c>
      <c r="G67" s="1121" t="e">
        <f>'POA-3'!J35</f>
        <v>#REF!</v>
      </c>
      <c r="H67" s="1121" t="e">
        <f>'POA-3'!K35</f>
        <v>#REF!</v>
      </c>
      <c r="I67" s="1122" t="e">
        <f t="shared" si="0"/>
        <v>#REF!</v>
      </c>
    </row>
    <row r="68" spans="2:9" ht="14.25" hidden="1" thickBot="1" x14ac:dyDescent="0.3">
      <c r="B68" s="2992"/>
      <c r="C68" s="2988"/>
      <c r="D68" s="519" t="s">
        <v>413</v>
      </c>
      <c r="E68" s="1123">
        <f>+'EJEC-3III'!R66*FINANC!$G$47</f>
        <v>0</v>
      </c>
      <c r="F68" s="1123">
        <f>+'EJEC-3III'!R66*FINANC!$I$47</f>
        <v>0</v>
      </c>
      <c r="G68" s="1123">
        <f>+'EJEC-3III'!R66*FINANC!$K$47</f>
        <v>0</v>
      </c>
      <c r="H68" s="1123">
        <f>+'EJEC-3III'!R66*FINANC!$Q$47</f>
        <v>0</v>
      </c>
      <c r="I68" s="1124">
        <f t="shared" si="0"/>
        <v>0</v>
      </c>
    </row>
    <row r="69" spans="2:9" ht="14.25" hidden="1" thickBot="1" x14ac:dyDescent="0.3">
      <c r="B69" s="2992"/>
      <c r="C69" s="2989"/>
      <c r="D69" s="519" t="s">
        <v>1214</v>
      </c>
      <c r="E69" s="1123">
        <f>+'EJEC-3III'!R67*FINANC!$G$47</f>
        <v>0</v>
      </c>
      <c r="F69" s="1123">
        <f>+'EJEC-3III'!R67*FINANC!$I$47</f>
        <v>0</v>
      </c>
      <c r="G69" s="1123">
        <f>+'EJEC-3III'!R67*FINANC!$K$47</f>
        <v>0</v>
      </c>
      <c r="H69" s="1123">
        <f>+'EJEC-3III'!R67*FINANC!$Q$47</f>
        <v>0</v>
      </c>
      <c r="I69" s="1124">
        <f t="shared" si="0"/>
        <v>0</v>
      </c>
    </row>
    <row r="70" spans="2:9" ht="14.25" hidden="1" thickBot="1" x14ac:dyDescent="0.3">
      <c r="B70" s="2992"/>
      <c r="C70" s="2987" t="str">
        <f>'POA-1'!I50</f>
        <v>Mantenimiento</v>
      </c>
      <c r="D70" s="589" t="s">
        <v>412</v>
      </c>
      <c r="E70" s="1121" t="e">
        <f>'POA-3'!H36</f>
        <v>#REF!</v>
      </c>
      <c r="F70" s="1121" t="e">
        <f>'POA-3'!I36</f>
        <v>#REF!</v>
      </c>
      <c r="G70" s="1121" t="e">
        <f>'POA-3'!J36</f>
        <v>#REF!</v>
      </c>
      <c r="H70" s="1121" t="e">
        <f>'POA-3'!K36</f>
        <v>#REF!</v>
      </c>
      <c r="I70" s="1122" t="e">
        <f t="shared" si="0"/>
        <v>#REF!</v>
      </c>
    </row>
    <row r="71" spans="2:9" ht="14.25" hidden="1" thickBot="1" x14ac:dyDescent="0.3">
      <c r="B71" s="2992"/>
      <c r="C71" s="2988"/>
      <c r="D71" s="519" t="s">
        <v>413</v>
      </c>
      <c r="E71" s="1123">
        <f>+'EJEC-3III'!R69*FINANC!$G$47</f>
        <v>0</v>
      </c>
      <c r="F71" s="1123">
        <f>+'EJEC-3III'!R69*FINANC!$I$47</f>
        <v>0</v>
      </c>
      <c r="G71" s="1123">
        <f>+'EJEC-3III'!R69*FINANC!$K$47</f>
        <v>0</v>
      </c>
      <c r="H71" s="1123">
        <f>+'EJEC-3III'!R69*FINANC!$Q$47</f>
        <v>0</v>
      </c>
      <c r="I71" s="1124">
        <f t="shared" si="0"/>
        <v>0</v>
      </c>
    </row>
    <row r="72" spans="2:9" ht="14.25" hidden="1" thickBot="1" x14ac:dyDescent="0.3">
      <c r="B72" s="2992"/>
      <c r="C72" s="2989"/>
      <c r="D72" s="519" t="s">
        <v>1214</v>
      </c>
      <c r="E72" s="1123">
        <f>+'EJEC-3III'!R70*FINANC!$G$47</f>
        <v>0</v>
      </c>
      <c r="F72" s="1123">
        <f>+'EJEC-3III'!R70*FINANC!$I$47</f>
        <v>0</v>
      </c>
      <c r="G72" s="1123">
        <f>+'EJEC-3III'!R70*FINANC!$K$47</f>
        <v>0</v>
      </c>
      <c r="H72" s="1123">
        <f>+'EJEC-3III'!R70*FINANC!$Q$47</f>
        <v>0</v>
      </c>
      <c r="I72" s="1124">
        <f t="shared" si="0"/>
        <v>0</v>
      </c>
    </row>
    <row r="73" spans="2:9" ht="14.25" hidden="1" thickBot="1" x14ac:dyDescent="0.3">
      <c r="B73" s="2992"/>
      <c r="C73" s="2987" t="str">
        <f>'POA-1'!I51</f>
        <v>Divulgación, Capacitación y Seguimiento</v>
      </c>
      <c r="D73" s="589" t="s">
        <v>412</v>
      </c>
      <c r="E73" s="1121" t="e">
        <f>'POA-3'!H37</f>
        <v>#REF!</v>
      </c>
      <c r="F73" s="1121" t="e">
        <f>'POA-3'!I37</f>
        <v>#REF!</v>
      </c>
      <c r="G73" s="1121" t="e">
        <f>'POA-3'!J37</f>
        <v>#REF!</v>
      </c>
      <c r="H73" s="1121" t="e">
        <f>'POA-3'!K37</f>
        <v>#REF!</v>
      </c>
      <c r="I73" s="1122" t="e">
        <f t="shared" si="0"/>
        <v>#REF!</v>
      </c>
    </row>
    <row r="74" spans="2:9" ht="14.25" hidden="1" thickBot="1" x14ac:dyDescent="0.3">
      <c r="B74" s="2992"/>
      <c r="C74" s="2988"/>
      <c r="D74" s="519" t="s">
        <v>413</v>
      </c>
      <c r="E74" s="1123">
        <f>+'EJEC-3III'!R72*FINANC!$G$47</f>
        <v>0</v>
      </c>
      <c r="F74" s="1123">
        <f>+'EJEC-3III'!R72*FINANC!$I$47</f>
        <v>0</v>
      </c>
      <c r="G74" s="1123">
        <f>+'EJEC-3III'!R72*FINANC!$K$47</f>
        <v>0</v>
      </c>
      <c r="H74" s="1123">
        <f>+'EJEC-3III'!R72*FINANC!$Q$47</f>
        <v>0</v>
      </c>
      <c r="I74" s="1124">
        <f t="shared" si="0"/>
        <v>0</v>
      </c>
    </row>
    <row r="75" spans="2:9" ht="14.25" hidden="1" thickBot="1" x14ac:dyDescent="0.3">
      <c r="B75" s="2992"/>
      <c r="C75" s="2988"/>
      <c r="D75" s="519" t="s">
        <v>1214</v>
      </c>
      <c r="E75" s="1123">
        <f>+'EJEC-3III'!R73*FINANC!$G$47</f>
        <v>0</v>
      </c>
      <c r="F75" s="1123">
        <f>+'EJEC-3III'!R73*FINANC!$I$47</f>
        <v>0</v>
      </c>
      <c r="G75" s="1123">
        <f>+'EJEC-3III'!R73*FINANC!$K$47</f>
        <v>0</v>
      </c>
      <c r="H75" s="1123">
        <f>+'EJEC-3III'!R73*FINANC!$Q$47</f>
        <v>0</v>
      </c>
      <c r="I75" s="1124">
        <f t="shared" si="0"/>
        <v>0</v>
      </c>
    </row>
    <row r="76" spans="2:9" ht="14.25" hidden="1" thickBot="1" x14ac:dyDescent="0.3">
      <c r="B76" s="2991" t="str">
        <f>PROYECTO!C56</f>
        <v>Enriquecimientos vegetales</v>
      </c>
      <c r="C76" s="2993" t="str">
        <f>'POA-1'!I52</f>
        <v>Aprestamiento del proyecto (Gestión)</v>
      </c>
      <c r="D76" s="589" t="s">
        <v>412</v>
      </c>
      <c r="E76" s="1121" t="e">
        <f>'POA-3'!H38</f>
        <v>#REF!</v>
      </c>
      <c r="F76" s="1121" t="e">
        <f>'POA-3'!I38</f>
        <v>#REF!</v>
      </c>
      <c r="G76" s="1121" t="e">
        <f>'POA-3'!J38</f>
        <v>#REF!</v>
      </c>
      <c r="H76" s="1121" t="e">
        <f>'POA-3'!K38</f>
        <v>#REF!</v>
      </c>
      <c r="I76" s="1122" t="e">
        <f t="shared" si="0"/>
        <v>#REF!</v>
      </c>
    </row>
    <row r="77" spans="2:9" ht="14.25" hidden="1" thickBot="1" x14ac:dyDescent="0.3">
      <c r="B77" s="2992"/>
      <c r="C77" s="2988"/>
      <c r="D77" s="519" t="s">
        <v>413</v>
      </c>
      <c r="E77" s="1123">
        <f>+'EJEC-3III'!R75*FINANC!$G$47</f>
        <v>0</v>
      </c>
      <c r="F77" s="1123">
        <f>+'EJEC-3III'!R75*FINANC!$I$47</f>
        <v>0</v>
      </c>
      <c r="G77" s="1123">
        <f>+'EJEC-3III'!R75*FINANC!$K$47</f>
        <v>0</v>
      </c>
      <c r="H77" s="1123">
        <f>+'EJEC-3III'!R75*FINANC!$Q$47</f>
        <v>0</v>
      </c>
      <c r="I77" s="1124">
        <f t="shared" si="0"/>
        <v>0</v>
      </c>
    </row>
    <row r="78" spans="2:9" ht="14.25" hidden="1" thickBot="1" x14ac:dyDescent="0.3">
      <c r="B78" s="2992"/>
      <c r="C78" s="2989"/>
      <c r="D78" s="519" t="s">
        <v>1214</v>
      </c>
      <c r="E78" s="1123">
        <f>+'EJEC-3III'!R76*FINANC!$G$47</f>
        <v>0</v>
      </c>
      <c r="F78" s="1123">
        <f>+'EJEC-3III'!R76*FINANC!$I$47</f>
        <v>0</v>
      </c>
      <c r="G78" s="1123">
        <f>+'EJEC-3III'!R76*FINANC!$K$47</f>
        <v>0</v>
      </c>
      <c r="H78" s="1123">
        <f>+'EJEC-3III'!R76*FINANC!$Q$47</f>
        <v>0</v>
      </c>
      <c r="I78" s="1124">
        <f t="shared" si="0"/>
        <v>0</v>
      </c>
    </row>
    <row r="79" spans="2:9" ht="14.25" hidden="1" thickBot="1" x14ac:dyDescent="0.3">
      <c r="B79" s="2992"/>
      <c r="C79" s="2987" t="str">
        <f>'POA-1'!I53</f>
        <v>Mantenimiento</v>
      </c>
      <c r="D79" s="589" t="s">
        <v>412</v>
      </c>
      <c r="E79" s="1121" t="e">
        <f>'POA-3'!H39</f>
        <v>#REF!</v>
      </c>
      <c r="F79" s="1121" t="e">
        <f>'POA-3'!I39</f>
        <v>#REF!</v>
      </c>
      <c r="G79" s="1121" t="e">
        <f>'POA-3'!J39</f>
        <v>#REF!</v>
      </c>
      <c r="H79" s="1121" t="e">
        <f>'POA-3'!K39</f>
        <v>#REF!</v>
      </c>
      <c r="I79" s="1122" t="e">
        <f t="shared" si="0"/>
        <v>#REF!</v>
      </c>
    </row>
    <row r="80" spans="2:9" ht="14.25" hidden="1" thickBot="1" x14ac:dyDescent="0.3">
      <c r="B80" s="2992"/>
      <c r="C80" s="2988"/>
      <c r="D80" s="519" t="s">
        <v>413</v>
      </c>
      <c r="E80" s="1123">
        <f>+'EJEC-3III'!R78*FINANC!$G$47</f>
        <v>0</v>
      </c>
      <c r="F80" s="1123">
        <f>+'EJEC-3III'!R78*FINANC!$I$47</f>
        <v>0</v>
      </c>
      <c r="G80" s="1123">
        <f>+'EJEC-3III'!R78*FINANC!$K$47</f>
        <v>0</v>
      </c>
      <c r="H80" s="1123">
        <f>+'EJEC-3III'!R78*FINANC!$Q$47</f>
        <v>0</v>
      </c>
      <c r="I80" s="1124">
        <f t="shared" si="0"/>
        <v>0</v>
      </c>
    </row>
    <row r="81" spans="2:9" ht="14.25" hidden="1" thickBot="1" x14ac:dyDescent="0.3">
      <c r="B81" s="2992"/>
      <c r="C81" s="2989"/>
      <c r="D81" s="519" t="s">
        <v>1214</v>
      </c>
      <c r="E81" s="1123">
        <f>+'EJEC-3III'!R79*FINANC!$G$47</f>
        <v>0</v>
      </c>
      <c r="F81" s="1123">
        <f>+'EJEC-3III'!R79*FINANC!$I$47</f>
        <v>0</v>
      </c>
      <c r="G81" s="1123">
        <f>+'EJEC-3III'!R79*FINANC!$K$47</f>
        <v>0</v>
      </c>
      <c r="H81" s="1123">
        <f>+'EJEC-3III'!R79*FINANC!$Q$47</f>
        <v>0</v>
      </c>
      <c r="I81" s="1124">
        <f t="shared" si="0"/>
        <v>0</v>
      </c>
    </row>
    <row r="82" spans="2:9" ht="0.6" hidden="1" customHeight="1" thickBot="1" x14ac:dyDescent="0.3">
      <c r="B82" s="2992"/>
      <c r="C82" s="2987" t="str">
        <f>'POA-1'!I54</f>
        <v>Aislamiento</v>
      </c>
      <c r="D82" s="589" t="s">
        <v>412</v>
      </c>
      <c r="E82" s="1121">
        <f>'POA-3'!H40</f>
        <v>0</v>
      </c>
      <c r="F82" s="1121">
        <f>'POA-3'!I40</f>
        <v>0</v>
      </c>
      <c r="G82" s="1121">
        <f>'POA-3'!J40</f>
        <v>0</v>
      </c>
      <c r="H82" s="1121">
        <f>'POA-3'!K40</f>
        <v>0</v>
      </c>
      <c r="I82" s="1122">
        <f t="shared" si="0"/>
        <v>0</v>
      </c>
    </row>
    <row r="83" spans="2:9" ht="0.6" hidden="1" customHeight="1" thickBot="1" x14ac:dyDescent="0.3">
      <c r="B83" s="2992"/>
      <c r="C83" s="2988"/>
      <c r="D83" s="519" t="s">
        <v>413</v>
      </c>
      <c r="E83" s="1123"/>
      <c r="F83" s="1123"/>
      <c r="G83" s="1123"/>
      <c r="H83" s="1123"/>
      <c r="I83" s="1124">
        <f t="shared" si="0"/>
        <v>0</v>
      </c>
    </row>
    <row r="84" spans="2:9" ht="0.6" hidden="1" customHeight="1" thickBot="1" x14ac:dyDescent="0.3">
      <c r="B84" s="2992"/>
      <c r="C84" s="2989"/>
      <c r="D84" s="519" t="s">
        <v>1214</v>
      </c>
      <c r="E84" s="1123"/>
      <c r="F84" s="1123"/>
      <c r="G84" s="1123"/>
      <c r="H84" s="1123"/>
      <c r="I84" s="1124">
        <f t="shared" ref="I84:I96" si="1">SUM(E84:H84)</f>
        <v>0</v>
      </c>
    </row>
    <row r="85" spans="2:9" ht="14.25" hidden="1" thickBot="1" x14ac:dyDescent="0.3">
      <c r="B85" s="2992"/>
      <c r="C85" s="2987" t="str">
        <f>'POA-1'!I55</f>
        <v>Divulgación, Capacitación y Seguimiento</v>
      </c>
      <c r="D85" s="589" t="s">
        <v>412</v>
      </c>
      <c r="E85" s="1121" t="e">
        <f>'POA-3'!H41</f>
        <v>#REF!</v>
      </c>
      <c r="F85" s="1121" t="e">
        <f>'POA-3'!I41</f>
        <v>#REF!</v>
      </c>
      <c r="G85" s="1121" t="e">
        <f>'POA-3'!J41</f>
        <v>#REF!</v>
      </c>
      <c r="H85" s="1121" t="e">
        <f>'POA-3'!K41</f>
        <v>#REF!</v>
      </c>
      <c r="I85" s="1122" t="e">
        <f t="shared" si="1"/>
        <v>#REF!</v>
      </c>
    </row>
    <row r="86" spans="2:9" ht="14.25" hidden="1" thickBot="1" x14ac:dyDescent="0.3">
      <c r="B86" s="2992"/>
      <c r="C86" s="2988"/>
      <c r="D86" s="519" t="s">
        <v>413</v>
      </c>
      <c r="E86" s="1123">
        <f>+'EJEC-3III'!R84*FINANC!$G$47</f>
        <v>0</v>
      </c>
      <c r="F86" s="1123">
        <f>+'EJEC-3III'!R84*FINANC!$I$47</f>
        <v>0</v>
      </c>
      <c r="G86" s="1123">
        <f>+'EJEC-3III'!R84*FINANC!$K$47</f>
        <v>0</v>
      </c>
      <c r="H86" s="1123">
        <f>+'EJEC-3III'!R84*FINANC!$Q$47</f>
        <v>0</v>
      </c>
      <c r="I86" s="1124">
        <f t="shared" si="1"/>
        <v>0</v>
      </c>
    </row>
    <row r="87" spans="2:9" ht="14.25" hidden="1" thickBot="1" x14ac:dyDescent="0.3">
      <c r="B87" s="2994"/>
      <c r="C87" s="2990"/>
      <c r="D87" s="519" t="s">
        <v>1214</v>
      </c>
      <c r="E87" s="1123">
        <f>+'EJEC-3III'!R85*FINANC!$G$47</f>
        <v>0</v>
      </c>
      <c r="F87" s="1123">
        <f>+'EJEC-3III'!R85*FINANC!$I$47</f>
        <v>0</v>
      </c>
      <c r="G87" s="1123">
        <f>+'EJEC-3III'!R85*FINANC!$K$47</f>
        <v>0</v>
      </c>
      <c r="H87" s="1123">
        <f>+'EJEC-3III'!R85*FINANC!$Q$47</f>
        <v>0</v>
      </c>
      <c r="I87" s="1124">
        <f t="shared" si="1"/>
        <v>0</v>
      </c>
    </row>
    <row r="88" spans="2:9" ht="14.25" hidden="1" thickBot="1" x14ac:dyDescent="0.3">
      <c r="B88" s="2991" t="str">
        <f>PROYECTO!C57</f>
        <v>Conservación de Bosque Natural - Aislamiento</v>
      </c>
      <c r="C88" s="2993" t="str">
        <f>'POA-1'!I56</f>
        <v>Aprestamiento del proyecto (Gestión)</v>
      </c>
      <c r="D88" s="589" t="s">
        <v>412</v>
      </c>
      <c r="E88" s="1121" t="e">
        <f>'POA-3'!H42</f>
        <v>#REF!</v>
      </c>
      <c r="F88" s="1121" t="e">
        <f>'POA-3'!I42</f>
        <v>#REF!</v>
      </c>
      <c r="G88" s="1121" t="e">
        <f>'POA-3'!J42</f>
        <v>#REF!</v>
      </c>
      <c r="H88" s="1121" t="e">
        <f>'POA-3'!K42</f>
        <v>#REF!</v>
      </c>
      <c r="I88" s="1122" t="e">
        <f t="shared" si="1"/>
        <v>#REF!</v>
      </c>
    </row>
    <row r="89" spans="2:9" ht="14.25" hidden="1" thickBot="1" x14ac:dyDescent="0.3">
      <c r="B89" s="2992"/>
      <c r="C89" s="2988"/>
      <c r="D89" s="519" t="s">
        <v>413</v>
      </c>
      <c r="E89" s="1123"/>
      <c r="F89" s="1123"/>
      <c r="G89" s="1123"/>
      <c r="H89" s="1123"/>
      <c r="I89" s="1124">
        <f t="shared" si="1"/>
        <v>0</v>
      </c>
    </row>
    <row r="90" spans="2:9" ht="14.25" hidden="1" thickBot="1" x14ac:dyDescent="0.3">
      <c r="B90" s="2992"/>
      <c r="C90" s="2989"/>
      <c r="D90" s="519" t="s">
        <v>1214</v>
      </c>
      <c r="E90" s="1123"/>
      <c r="F90" s="1123"/>
      <c r="G90" s="1123"/>
      <c r="H90" s="1123"/>
      <c r="I90" s="1124">
        <f t="shared" si="1"/>
        <v>0</v>
      </c>
    </row>
    <row r="91" spans="2:9" ht="14.25" hidden="1" thickBot="1" x14ac:dyDescent="0.3">
      <c r="B91" s="2992"/>
      <c r="C91" s="2987" t="str">
        <f>'POA-1'!I57</f>
        <v>Establecimiento</v>
      </c>
      <c r="D91" s="589" t="s">
        <v>412</v>
      </c>
      <c r="E91" s="1121" t="e">
        <f>'POA-3'!H43</f>
        <v>#REF!</v>
      </c>
      <c r="F91" s="1121" t="e">
        <f>'POA-3'!I43</f>
        <v>#REF!</v>
      </c>
      <c r="G91" s="1121" t="e">
        <f>'POA-3'!J43</f>
        <v>#REF!</v>
      </c>
      <c r="H91" s="1121" t="e">
        <f>'POA-3'!K43</f>
        <v>#REF!</v>
      </c>
      <c r="I91" s="1122" t="e">
        <f t="shared" si="1"/>
        <v>#REF!</v>
      </c>
    </row>
    <row r="92" spans="2:9" ht="14.25" hidden="1" thickBot="1" x14ac:dyDescent="0.3">
      <c r="B92" s="2992"/>
      <c r="C92" s="2988"/>
      <c r="D92" s="519" t="s">
        <v>413</v>
      </c>
      <c r="E92" s="1123"/>
      <c r="F92" s="1123"/>
      <c r="G92" s="1123"/>
      <c r="H92" s="1123"/>
      <c r="I92" s="1124">
        <f t="shared" si="1"/>
        <v>0</v>
      </c>
    </row>
    <row r="93" spans="2:9" ht="14.25" hidden="1" thickBot="1" x14ac:dyDescent="0.3">
      <c r="B93" s="2992"/>
      <c r="C93" s="2989"/>
      <c r="D93" s="519" t="s">
        <v>1214</v>
      </c>
      <c r="E93" s="1123"/>
      <c r="F93" s="1123"/>
      <c r="G93" s="1123"/>
      <c r="H93" s="1123"/>
      <c r="I93" s="1124">
        <f t="shared" si="1"/>
        <v>0</v>
      </c>
    </row>
    <row r="94" spans="2:9" ht="14.25" hidden="1" thickBot="1" x14ac:dyDescent="0.3">
      <c r="B94" s="2992"/>
      <c r="C94" s="2987" t="str">
        <f>'POA-1'!I58</f>
        <v>Divulgación, Capacitación y Seguimiento</v>
      </c>
      <c r="D94" s="589" t="s">
        <v>412</v>
      </c>
      <c r="E94" s="1121" t="e">
        <f>'POA-3'!H44</f>
        <v>#REF!</v>
      </c>
      <c r="F94" s="1121" t="e">
        <f>'POA-3'!I44</f>
        <v>#REF!</v>
      </c>
      <c r="G94" s="1121" t="e">
        <f>'POA-3'!J44</f>
        <v>#REF!</v>
      </c>
      <c r="H94" s="1121" t="e">
        <f>'POA-3'!K44</f>
        <v>#REF!</v>
      </c>
      <c r="I94" s="1122" t="e">
        <f t="shared" si="1"/>
        <v>#REF!</v>
      </c>
    </row>
    <row r="95" spans="2:9" ht="14.25" hidden="1" thickBot="1" x14ac:dyDescent="0.3">
      <c r="B95" s="2992"/>
      <c r="C95" s="2988"/>
      <c r="D95" s="519" t="s">
        <v>413</v>
      </c>
      <c r="E95" s="1123"/>
      <c r="F95" s="1123"/>
      <c r="G95" s="1123"/>
      <c r="H95" s="1123"/>
      <c r="I95" s="1124">
        <f t="shared" si="1"/>
        <v>0</v>
      </c>
    </row>
    <row r="96" spans="2:9" ht="14.25" hidden="1" thickBot="1" x14ac:dyDescent="0.3">
      <c r="B96" s="2992"/>
      <c r="C96" s="2988"/>
      <c r="D96" s="520" t="s">
        <v>1214</v>
      </c>
      <c r="E96" s="1125"/>
      <c r="F96" s="1125"/>
      <c r="G96" s="1125"/>
      <c r="H96" s="1125"/>
      <c r="I96" s="1126">
        <f t="shared" si="1"/>
        <v>0</v>
      </c>
    </row>
    <row r="97" spans="1:9" s="1130" customFormat="1" ht="18.75" customHeight="1" x14ac:dyDescent="0.2">
      <c r="A97" s="413"/>
      <c r="B97" s="3069" t="s">
        <v>1233</v>
      </c>
      <c r="C97" s="3070"/>
      <c r="D97" s="3070"/>
      <c r="E97" s="1434" t="e">
        <f>E94+E91+E88+E85+E82+E79+E76+E73+E70+E67+E64+E61+E58+E55+E52+E49+E46+E43+E40+E37+E34+E31+E28+E25+E22+E19</f>
        <v>#REF!</v>
      </c>
      <c r="F97" s="1434" t="e">
        <f t="shared" ref="F97:H97" si="2">F94+F91+F88+F85+F82+F79+F76+F73+F70+F67+F64+F61+F58+F55+F52+F49+F46+F43+F40+F37+F34+F31+F28+F25+F22+F19</f>
        <v>#REF!</v>
      </c>
      <c r="G97" s="1434" t="e">
        <f t="shared" si="2"/>
        <v>#REF!</v>
      </c>
      <c r="H97" s="1434" t="e">
        <f t="shared" si="2"/>
        <v>#REF!</v>
      </c>
      <c r="I97" s="1435" t="e">
        <f t="shared" ref="I97:I99" si="3">SUM(E97:H97)</f>
        <v>#REF!</v>
      </c>
    </row>
    <row r="98" spans="1:9" s="1130" customFormat="1" ht="17.25" customHeight="1" x14ac:dyDescent="0.2">
      <c r="A98" s="413"/>
      <c r="B98" s="3031" t="s">
        <v>1234</v>
      </c>
      <c r="C98" s="3032"/>
      <c r="D98" s="3032"/>
      <c r="E98" s="1128">
        <f t="shared" ref="E98:H99" si="4">E95+E92+E89+E86+E83+E80+E77+E74+E71+E68+E65+E62+E59+E56+E53+E50+E47+E44+E41+E38+E35+E32+E29+E26+E23+E20</f>
        <v>0</v>
      </c>
      <c r="F98" s="1128">
        <f t="shared" si="4"/>
        <v>0</v>
      </c>
      <c r="G98" s="1128">
        <f t="shared" si="4"/>
        <v>0</v>
      </c>
      <c r="H98" s="1128">
        <f t="shared" si="4"/>
        <v>0</v>
      </c>
      <c r="I98" s="1129">
        <f t="shared" si="3"/>
        <v>0</v>
      </c>
    </row>
    <row r="99" spans="1:9" s="1130" customFormat="1" ht="19.5" customHeight="1" thickBot="1" x14ac:dyDescent="0.25">
      <c r="A99" s="413"/>
      <c r="B99" s="2995" t="s">
        <v>1235</v>
      </c>
      <c r="C99" s="2996"/>
      <c r="D99" s="2996"/>
      <c r="E99" s="1131">
        <f t="shared" si="4"/>
        <v>0</v>
      </c>
      <c r="F99" s="1131">
        <f t="shared" si="4"/>
        <v>0</v>
      </c>
      <c r="G99" s="1131">
        <f t="shared" si="4"/>
        <v>0</v>
      </c>
      <c r="H99" s="1131">
        <f t="shared" si="4"/>
        <v>0</v>
      </c>
      <c r="I99" s="1132">
        <f t="shared" si="3"/>
        <v>0</v>
      </c>
    </row>
    <row r="100" spans="1:9" s="415" customFormat="1" ht="14.25" thickBot="1" x14ac:dyDescent="0.3">
      <c r="A100" s="413"/>
      <c r="B100" s="1127" t="s">
        <v>63</v>
      </c>
      <c r="C100" s="590"/>
      <c r="D100" s="591"/>
      <c r="E100" s="590"/>
      <c r="F100" s="590"/>
      <c r="G100" s="590"/>
      <c r="H100" s="590"/>
      <c r="I100" s="592"/>
    </row>
    <row r="101" spans="1:9" s="415" customFormat="1" x14ac:dyDescent="0.25">
      <c r="A101" s="413"/>
      <c r="B101" s="2997"/>
      <c r="C101" s="2998"/>
      <c r="D101" s="2998"/>
      <c r="E101" s="2998"/>
      <c r="F101" s="2998"/>
      <c r="G101" s="2998"/>
      <c r="H101" s="2998"/>
      <c r="I101" s="2999"/>
    </row>
    <row r="102" spans="1:9" s="415" customFormat="1" x14ac:dyDescent="0.25">
      <c r="A102" s="413"/>
      <c r="B102" s="3000"/>
      <c r="C102" s="3001"/>
      <c r="D102" s="3001"/>
      <c r="E102" s="3001"/>
      <c r="F102" s="3001"/>
      <c r="G102" s="3001"/>
      <c r="H102" s="3001"/>
      <c r="I102" s="3002"/>
    </row>
    <row r="103" spans="1:9" s="415" customFormat="1" x14ac:dyDescent="0.25">
      <c r="A103" s="413"/>
      <c r="B103" s="3000"/>
      <c r="C103" s="3001"/>
      <c r="D103" s="3001"/>
      <c r="E103" s="3001"/>
      <c r="F103" s="3001"/>
      <c r="G103" s="3001"/>
      <c r="H103" s="3001"/>
      <c r="I103" s="3002"/>
    </row>
    <row r="104" spans="1:9" s="415" customFormat="1" x14ac:dyDescent="0.25">
      <c r="A104" s="413"/>
      <c r="B104" s="3000"/>
      <c r="C104" s="3001"/>
      <c r="D104" s="3001"/>
      <c r="E104" s="3001"/>
      <c r="F104" s="3001"/>
      <c r="G104" s="3001"/>
      <c r="H104" s="3001"/>
      <c r="I104" s="3002"/>
    </row>
    <row r="105" spans="1:9" s="415" customFormat="1" ht="14.25" thickBot="1" x14ac:dyDescent="0.3">
      <c r="A105" s="413"/>
      <c r="B105" s="3003"/>
      <c r="C105" s="3004"/>
      <c r="D105" s="3004"/>
      <c r="E105" s="3004"/>
      <c r="F105" s="3004"/>
      <c r="G105" s="3004"/>
      <c r="H105" s="3004"/>
      <c r="I105" s="3005"/>
    </row>
    <row r="106" spans="1:9" s="415" customFormat="1" x14ac:dyDescent="0.25">
      <c r="A106" s="413"/>
      <c r="B106" s="413"/>
      <c r="C106" s="413"/>
      <c r="D106" s="414"/>
      <c r="E106" s="413"/>
      <c r="F106" s="413"/>
      <c r="G106" s="413"/>
      <c r="H106" s="413"/>
      <c r="I106" s="413"/>
    </row>
    <row r="107" spans="1:9" s="415" customFormat="1" x14ac:dyDescent="0.25">
      <c r="A107" s="413"/>
      <c r="B107" s="413"/>
      <c r="C107" s="413"/>
      <c r="D107" s="414"/>
      <c r="E107" s="413"/>
      <c r="F107" s="413"/>
      <c r="G107" s="413"/>
      <c r="H107" s="413"/>
      <c r="I107" s="413"/>
    </row>
    <row r="108" spans="1:9" s="415" customFormat="1" x14ac:dyDescent="0.25">
      <c r="A108" s="413"/>
      <c r="B108" s="413"/>
      <c r="C108" s="413"/>
      <c r="D108" s="414"/>
      <c r="E108" s="413"/>
      <c r="F108" s="413"/>
      <c r="G108" s="413"/>
      <c r="H108" s="413"/>
      <c r="I108" s="413"/>
    </row>
    <row r="109" spans="1:9" s="415" customFormat="1" x14ac:dyDescent="0.25">
      <c r="A109" s="413"/>
      <c r="B109" s="413"/>
      <c r="C109" s="413"/>
      <c r="D109" s="414"/>
      <c r="E109" s="413"/>
      <c r="F109" s="413"/>
      <c r="G109" s="413"/>
      <c r="H109" s="413"/>
      <c r="I109" s="413"/>
    </row>
    <row r="110" spans="1:9" s="415" customFormat="1" x14ac:dyDescent="0.25">
      <c r="A110" s="413"/>
      <c r="B110" s="413"/>
      <c r="C110" s="413"/>
      <c r="D110" s="414"/>
      <c r="E110" s="413"/>
      <c r="F110" s="413"/>
      <c r="G110" s="413"/>
      <c r="H110" s="413"/>
      <c r="I110" s="413"/>
    </row>
    <row r="111" spans="1:9" s="415" customFormat="1" x14ac:dyDescent="0.25">
      <c r="A111" s="413"/>
      <c r="B111" s="413"/>
      <c r="C111" s="413"/>
      <c r="D111" s="414"/>
      <c r="E111" s="413"/>
      <c r="F111" s="413"/>
      <c r="G111" s="413"/>
      <c r="H111" s="413"/>
      <c r="I111" s="413"/>
    </row>
    <row r="112" spans="1:9" s="415" customFormat="1" x14ac:dyDescent="0.25">
      <c r="A112" s="413"/>
      <c r="B112" s="413"/>
      <c r="C112" s="413"/>
      <c r="D112" s="414"/>
      <c r="E112" s="413"/>
      <c r="F112" s="413"/>
      <c r="G112" s="413"/>
      <c r="H112" s="413"/>
      <c r="I112" s="413"/>
    </row>
    <row r="113" spans="1:9" s="415" customFormat="1" x14ac:dyDescent="0.25">
      <c r="A113" s="413"/>
      <c r="B113" s="413"/>
      <c r="C113" s="413"/>
      <c r="D113" s="414"/>
      <c r="E113" s="413"/>
      <c r="F113" s="413"/>
      <c r="G113" s="413"/>
      <c r="H113" s="413"/>
      <c r="I113" s="413"/>
    </row>
    <row r="114" spans="1:9" s="415" customFormat="1" x14ac:dyDescent="0.25">
      <c r="A114" s="413"/>
      <c r="B114" s="413"/>
      <c r="C114" s="413"/>
      <c r="D114" s="414"/>
      <c r="E114" s="413"/>
      <c r="F114" s="413"/>
      <c r="G114" s="413"/>
      <c r="H114" s="413"/>
      <c r="I114" s="413"/>
    </row>
    <row r="115" spans="1:9" s="415" customFormat="1" x14ac:dyDescent="0.25">
      <c r="A115" s="413"/>
      <c r="B115" s="413"/>
      <c r="C115" s="413"/>
      <c r="D115" s="414"/>
      <c r="E115" s="413"/>
      <c r="F115" s="413"/>
      <c r="G115" s="413"/>
      <c r="H115" s="413"/>
      <c r="I115" s="413"/>
    </row>
    <row r="116" spans="1:9" s="415" customFormat="1" x14ac:dyDescent="0.25">
      <c r="A116" s="413"/>
      <c r="B116" s="413"/>
      <c r="C116" s="413"/>
      <c r="D116" s="414"/>
      <c r="E116" s="413"/>
      <c r="F116" s="413"/>
      <c r="G116" s="413"/>
      <c r="H116" s="413"/>
      <c r="I116" s="413"/>
    </row>
    <row r="117" spans="1:9" s="415" customFormat="1" x14ac:dyDescent="0.25">
      <c r="A117" s="413"/>
      <c r="B117" s="413"/>
      <c r="C117" s="413"/>
      <c r="D117" s="414"/>
      <c r="E117" s="413"/>
      <c r="F117" s="413"/>
      <c r="G117" s="413"/>
      <c r="H117" s="413"/>
      <c r="I117" s="413"/>
    </row>
    <row r="118" spans="1:9" s="415" customFormat="1" x14ac:dyDescent="0.25">
      <c r="A118" s="413"/>
      <c r="B118" s="413"/>
      <c r="C118" s="413"/>
      <c r="D118" s="414"/>
      <c r="E118" s="413"/>
      <c r="F118" s="413"/>
      <c r="G118" s="413"/>
      <c r="H118" s="413"/>
      <c r="I118" s="413"/>
    </row>
    <row r="119" spans="1:9" s="415" customFormat="1" x14ac:dyDescent="0.25">
      <c r="A119" s="413"/>
      <c r="B119" s="413"/>
      <c r="C119" s="413"/>
      <c r="D119" s="414"/>
      <c r="E119" s="413"/>
      <c r="F119" s="413"/>
      <c r="G119" s="413"/>
      <c r="H119" s="413"/>
      <c r="I119" s="413"/>
    </row>
    <row r="120" spans="1:9" s="415" customFormat="1" x14ac:dyDescent="0.25">
      <c r="A120" s="413"/>
      <c r="B120" s="413"/>
      <c r="C120" s="413"/>
      <c r="D120" s="414"/>
      <c r="E120" s="413"/>
      <c r="F120" s="413"/>
      <c r="G120" s="413"/>
      <c r="H120" s="413"/>
      <c r="I120" s="413"/>
    </row>
    <row r="121" spans="1:9" s="415" customFormat="1" x14ac:dyDescent="0.25">
      <c r="A121" s="413"/>
      <c r="B121" s="413"/>
      <c r="C121" s="413"/>
      <c r="D121" s="414"/>
      <c r="E121" s="413"/>
      <c r="F121" s="413"/>
      <c r="G121" s="413"/>
      <c r="H121" s="413"/>
      <c r="I121" s="413"/>
    </row>
    <row r="122" spans="1:9" s="415" customFormat="1" x14ac:dyDescent="0.25">
      <c r="A122" s="413"/>
      <c r="B122" s="413"/>
      <c r="C122" s="413"/>
      <c r="D122" s="414"/>
      <c r="E122" s="413"/>
      <c r="F122" s="413"/>
      <c r="G122" s="413"/>
      <c r="H122" s="413"/>
      <c r="I122" s="413"/>
    </row>
    <row r="123" spans="1:9" s="415" customFormat="1" x14ac:dyDescent="0.25">
      <c r="A123" s="413"/>
      <c r="B123" s="413"/>
      <c r="C123" s="413"/>
      <c r="D123" s="414"/>
      <c r="E123" s="413"/>
      <c r="F123" s="413"/>
      <c r="G123" s="413"/>
      <c r="H123" s="413"/>
      <c r="I123" s="413"/>
    </row>
    <row r="124" spans="1:9" s="415" customFormat="1" x14ac:dyDescent="0.25">
      <c r="A124" s="413"/>
      <c r="B124" s="413"/>
      <c r="C124" s="413"/>
      <c r="D124" s="414"/>
      <c r="E124" s="413"/>
      <c r="F124" s="413"/>
      <c r="G124" s="413"/>
      <c r="H124" s="413"/>
      <c r="I124" s="413"/>
    </row>
    <row r="125" spans="1:9" s="415" customFormat="1" x14ac:dyDescent="0.25">
      <c r="A125" s="413"/>
      <c r="B125" s="413"/>
      <c r="C125" s="413"/>
      <c r="D125" s="414"/>
      <c r="E125" s="413"/>
      <c r="F125" s="413"/>
      <c r="G125" s="413"/>
      <c r="H125" s="413"/>
      <c r="I125" s="413"/>
    </row>
    <row r="126" spans="1:9" s="415" customFormat="1" x14ac:dyDescent="0.25">
      <c r="A126" s="413"/>
      <c r="B126" s="413"/>
      <c r="C126" s="413"/>
      <c r="D126" s="414"/>
      <c r="E126" s="413"/>
      <c r="F126" s="413"/>
      <c r="G126" s="413"/>
      <c r="H126" s="413"/>
      <c r="I126" s="413"/>
    </row>
    <row r="127" spans="1:9" s="415" customFormat="1" x14ac:dyDescent="0.25">
      <c r="A127" s="413"/>
      <c r="B127" s="413"/>
      <c r="C127" s="413"/>
      <c r="D127" s="414"/>
      <c r="E127" s="413"/>
      <c r="F127" s="413"/>
      <c r="G127" s="413"/>
      <c r="H127" s="413"/>
      <c r="I127" s="413"/>
    </row>
    <row r="128" spans="1:9" s="415" customFormat="1" x14ac:dyDescent="0.25">
      <c r="A128" s="413"/>
      <c r="B128" s="413"/>
      <c r="C128" s="413"/>
      <c r="D128" s="414"/>
      <c r="E128" s="413"/>
      <c r="F128" s="413"/>
      <c r="G128" s="413"/>
      <c r="H128" s="413"/>
      <c r="I128" s="413"/>
    </row>
    <row r="129" spans="1:9" s="415" customFormat="1" x14ac:dyDescent="0.25">
      <c r="A129" s="413"/>
      <c r="B129" s="413"/>
      <c r="C129" s="413"/>
      <c r="D129" s="414"/>
      <c r="E129" s="413"/>
      <c r="F129" s="413"/>
      <c r="G129" s="413"/>
      <c r="H129" s="413"/>
      <c r="I129" s="413"/>
    </row>
    <row r="130" spans="1:9" s="415" customFormat="1" x14ac:dyDescent="0.25">
      <c r="A130" s="413"/>
      <c r="B130" s="413"/>
      <c r="C130" s="413"/>
      <c r="D130" s="414"/>
      <c r="E130" s="413"/>
      <c r="F130" s="413"/>
      <c r="G130" s="413"/>
      <c r="H130" s="413"/>
      <c r="I130" s="413"/>
    </row>
    <row r="131" spans="1:9" s="415" customFormat="1" x14ac:dyDescent="0.25">
      <c r="A131" s="413"/>
      <c r="B131" s="413"/>
      <c r="C131" s="413"/>
      <c r="D131" s="414"/>
      <c r="E131" s="413"/>
      <c r="F131" s="413"/>
      <c r="G131" s="413"/>
      <c r="H131" s="413"/>
      <c r="I131" s="413"/>
    </row>
    <row r="132" spans="1:9" s="415" customFormat="1" x14ac:dyDescent="0.25">
      <c r="A132" s="413"/>
      <c r="B132" s="413"/>
      <c r="C132" s="413"/>
      <c r="D132" s="414"/>
      <c r="E132" s="413"/>
      <c r="F132" s="413"/>
      <c r="G132" s="413"/>
      <c r="H132" s="413"/>
      <c r="I132" s="413"/>
    </row>
    <row r="133" spans="1:9" s="415" customFormat="1" x14ac:dyDescent="0.25">
      <c r="A133" s="413"/>
      <c r="B133" s="413"/>
      <c r="C133" s="413"/>
      <c r="D133" s="414"/>
      <c r="E133" s="413"/>
      <c r="F133" s="413"/>
      <c r="G133" s="413"/>
      <c r="H133" s="413"/>
      <c r="I133" s="413"/>
    </row>
    <row r="134" spans="1:9" s="415" customFormat="1" x14ac:dyDescent="0.25">
      <c r="A134" s="413"/>
      <c r="B134" s="413"/>
      <c r="C134" s="413"/>
      <c r="D134" s="414"/>
      <c r="E134" s="413"/>
      <c r="F134" s="413"/>
      <c r="G134" s="413"/>
      <c r="H134" s="413"/>
      <c r="I134" s="413"/>
    </row>
    <row r="135" spans="1:9" s="415" customFormat="1" x14ac:dyDescent="0.25">
      <c r="A135" s="413"/>
      <c r="B135" s="413"/>
      <c r="C135" s="413"/>
      <c r="D135" s="414"/>
      <c r="E135" s="413"/>
      <c r="F135" s="413"/>
      <c r="G135" s="413"/>
      <c r="H135" s="413"/>
      <c r="I135" s="413"/>
    </row>
    <row r="136" spans="1:9" s="415" customFormat="1" x14ac:dyDescent="0.25">
      <c r="A136" s="413"/>
      <c r="B136" s="413"/>
      <c r="C136" s="413"/>
      <c r="D136" s="414"/>
      <c r="E136" s="413"/>
      <c r="F136" s="413"/>
      <c r="G136" s="413"/>
      <c r="H136" s="413"/>
      <c r="I136" s="413"/>
    </row>
    <row r="137" spans="1:9" s="415" customFormat="1" x14ac:dyDescent="0.25">
      <c r="A137" s="413"/>
      <c r="B137" s="413"/>
      <c r="C137" s="413"/>
      <c r="D137" s="414"/>
      <c r="E137" s="413"/>
      <c r="F137" s="413"/>
      <c r="G137" s="413"/>
      <c r="H137" s="413"/>
      <c r="I137" s="413"/>
    </row>
    <row r="138" spans="1:9" s="415" customFormat="1" x14ac:dyDescent="0.25">
      <c r="A138" s="413"/>
      <c r="B138" s="413"/>
      <c r="C138" s="413"/>
      <c r="D138" s="414"/>
      <c r="E138" s="413"/>
      <c r="F138" s="413"/>
      <c r="G138" s="413"/>
      <c r="H138" s="413"/>
      <c r="I138" s="413"/>
    </row>
    <row r="139" spans="1:9" s="415" customFormat="1" x14ac:dyDescent="0.25">
      <c r="A139" s="413"/>
      <c r="B139" s="413"/>
      <c r="C139" s="413"/>
      <c r="D139" s="414"/>
      <c r="E139" s="413"/>
      <c r="F139" s="413"/>
      <c r="G139" s="413"/>
      <c r="H139" s="413"/>
      <c r="I139" s="413"/>
    </row>
    <row r="140" spans="1:9" s="415" customFormat="1" x14ac:dyDescent="0.25">
      <c r="A140" s="413"/>
      <c r="B140" s="413"/>
      <c r="C140" s="413"/>
      <c r="D140" s="414"/>
      <c r="E140" s="413"/>
      <c r="F140" s="413"/>
      <c r="G140" s="413"/>
      <c r="H140" s="413"/>
      <c r="I140" s="413"/>
    </row>
    <row r="141" spans="1:9" s="415" customFormat="1" x14ac:dyDescent="0.25">
      <c r="A141" s="413"/>
      <c r="B141" s="413"/>
      <c r="C141" s="413"/>
      <c r="D141" s="414"/>
      <c r="E141" s="413"/>
      <c r="F141" s="413"/>
      <c r="G141" s="413"/>
      <c r="H141" s="413"/>
      <c r="I141" s="413"/>
    </row>
    <row r="142" spans="1:9" s="415" customFormat="1" x14ac:dyDescent="0.25">
      <c r="A142" s="413"/>
      <c r="B142" s="413"/>
      <c r="C142" s="413"/>
      <c r="D142" s="414"/>
      <c r="E142" s="413"/>
      <c r="F142" s="413"/>
      <c r="G142" s="413"/>
      <c r="H142" s="413"/>
      <c r="I142" s="413"/>
    </row>
    <row r="143" spans="1:9" s="415" customFormat="1" x14ac:dyDescent="0.25">
      <c r="A143" s="413"/>
      <c r="B143" s="413"/>
      <c r="C143" s="413"/>
      <c r="D143" s="414"/>
      <c r="E143" s="413"/>
      <c r="F143" s="413"/>
      <c r="G143" s="413"/>
      <c r="H143" s="413"/>
      <c r="I143" s="413"/>
    </row>
    <row r="144" spans="1:9" s="415" customFormat="1" x14ac:dyDescent="0.25">
      <c r="A144" s="413"/>
      <c r="B144" s="413"/>
      <c r="C144" s="413"/>
      <c r="D144" s="414"/>
      <c r="E144" s="413"/>
      <c r="F144" s="413"/>
      <c r="G144" s="413"/>
      <c r="H144" s="413"/>
      <c r="I144" s="413"/>
    </row>
  </sheetData>
  <sheetProtection algorithmName="SHA-512" hashValue="mzY3dxHpiUofotEoJcXmnqw+gxqjpzGKUni3ECVDvyI3Q9fXWkplyvZn9V04TouAWlJQ+xk5OHeGbkdwOYHKjQ==" saltValue="V0D1LdaMF4C0wdHw4zt+Ag==" spinCount="100000" sheet="1" objects="1" scenarios="1"/>
  <mergeCells count="57">
    <mergeCell ref="C8:I8"/>
    <mergeCell ref="C7:I7"/>
    <mergeCell ref="B2:B4"/>
    <mergeCell ref="C2:G3"/>
    <mergeCell ref="H2:I4"/>
    <mergeCell ref="C4:G4"/>
    <mergeCell ref="C5:G5"/>
    <mergeCell ref="H5:I5"/>
    <mergeCell ref="C9:I9"/>
    <mergeCell ref="C10:I10"/>
    <mergeCell ref="C11:D11"/>
    <mergeCell ref="G11:H11"/>
    <mergeCell ref="C13:D13"/>
    <mergeCell ref="G13:H13"/>
    <mergeCell ref="C15:I15"/>
    <mergeCell ref="B16:I16"/>
    <mergeCell ref="B17:B18"/>
    <mergeCell ref="C17:C18"/>
    <mergeCell ref="D17:D18"/>
    <mergeCell ref="E17:I17"/>
    <mergeCell ref="B31:B42"/>
    <mergeCell ref="C31:C33"/>
    <mergeCell ref="C34:C36"/>
    <mergeCell ref="C37:C39"/>
    <mergeCell ref="C40:C42"/>
    <mergeCell ref="B19:B30"/>
    <mergeCell ref="C19:C21"/>
    <mergeCell ref="C22:C24"/>
    <mergeCell ref="C25:C27"/>
    <mergeCell ref="C28:C30"/>
    <mergeCell ref="B55:B66"/>
    <mergeCell ref="C55:C57"/>
    <mergeCell ref="C58:C60"/>
    <mergeCell ref="C61:C63"/>
    <mergeCell ref="C64:C66"/>
    <mergeCell ref="B43:B54"/>
    <mergeCell ref="C43:C45"/>
    <mergeCell ref="C46:C48"/>
    <mergeCell ref="C49:C51"/>
    <mergeCell ref="C52:C54"/>
    <mergeCell ref="B67:B75"/>
    <mergeCell ref="C67:C69"/>
    <mergeCell ref="C70:C72"/>
    <mergeCell ref="C73:C75"/>
    <mergeCell ref="B76:B87"/>
    <mergeCell ref="C76:C78"/>
    <mergeCell ref="C79:C81"/>
    <mergeCell ref="C82:C84"/>
    <mergeCell ref="C85:C87"/>
    <mergeCell ref="B99:D99"/>
    <mergeCell ref="B101:I105"/>
    <mergeCell ref="B88:B96"/>
    <mergeCell ref="C88:C90"/>
    <mergeCell ref="C91:C93"/>
    <mergeCell ref="C94:C96"/>
    <mergeCell ref="B97:D97"/>
    <mergeCell ref="B98:D98"/>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BO123"/>
  <sheetViews>
    <sheetView showGridLines="0" zoomScaleNormal="100" workbookViewId="0">
      <selection activeCell="C4" sqref="C4:E5"/>
    </sheetView>
  </sheetViews>
  <sheetFormatPr baseColWidth="10" defaultRowHeight="12.75" x14ac:dyDescent="0.2"/>
  <cols>
    <col min="1" max="1" width="2.28515625" style="335" customWidth="1"/>
    <col min="2" max="2" width="34.85546875" style="1" customWidth="1"/>
    <col min="3" max="3" width="16.28515625" style="1" customWidth="1"/>
    <col min="4" max="4" width="10.28515625" style="1" customWidth="1"/>
    <col min="5" max="5" width="20" style="1" customWidth="1"/>
    <col min="6" max="6" width="13.140625" style="1" customWidth="1"/>
    <col min="7" max="7" width="13.28515625" style="1" customWidth="1"/>
    <col min="8" max="8" width="2.85546875" style="335" customWidth="1"/>
    <col min="9" max="9" width="34.85546875" style="1" hidden="1" customWidth="1"/>
    <col min="10" max="10" width="11.42578125" style="1" hidden="1" customWidth="1"/>
    <col min="11" max="11" width="9.140625" style="1" hidden="1" customWidth="1"/>
    <col min="12" max="12" width="13.42578125" style="1" hidden="1" customWidth="1"/>
    <col min="13" max="13" width="11.42578125" style="1" hidden="1" customWidth="1"/>
    <col min="14" max="14" width="12.28515625" style="1" hidden="1" customWidth="1"/>
    <col min="15" max="15" width="34.85546875" style="1" hidden="1" customWidth="1"/>
    <col min="16" max="16" width="11.42578125" style="1" hidden="1" customWidth="1"/>
    <col min="17" max="17" width="9.140625" style="1" hidden="1" customWidth="1"/>
    <col min="18" max="18" width="13.42578125" style="1" hidden="1" customWidth="1"/>
    <col min="19" max="19" width="9.42578125" style="1" hidden="1" customWidth="1"/>
    <col min="20" max="20" width="12.28515625" style="1" hidden="1" customWidth="1"/>
    <col min="21" max="21" width="2.7109375" style="335" hidden="1" customWidth="1"/>
    <col min="22" max="22" width="34.85546875" style="1" hidden="1" customWidth="1"/>
    <col min="23" max="23" width="11.42578125" style="1" hidden="1" customWidth="1"/>
    <col min="24" max="24" width="9.140625" style="1" hidden="1" customWidth="1"/>
    <col min="25" max="25" width="13.42578125" style="1" hidden="1" customWidth="1"/>
    <col min="26" max="26" width="9.42578125" style="1" hidden="1" customWidth="1"/>
    <col min="27" max="27" width="12.28515625" style="1" hidden="1" customWidth="1"/>
    <col min="28" max="28" width="35.140625" style="154" hidden="1" customWidth="1"/>
    <col min="29" max="29" width="8" style="154" hidden="1" customWidth="1"/>
    <col min="30" max="30" width="8.140625" style="154" hidden="1" customWidth="1"/>
    <col min="31" max="31" width="11.28515625" style="154" hidden="1" customWidth="1"/>
    <col min="32" max="32" width="18.7109375" style="154" hidden="1" customWidth="1"/>
    <col min="33" max="34" width="11.42578125" style="154" hidden="1" customWidth="1"/>
    <col min="35" max="36" width="11.42578125" style="335" customWidth="1"/>
    <col min="37" max="67" width="11.42578125" style="335"/>
    <col min="68" max="16384" width="11.42578125" style="1"/>
  </cols>
  <sheetData>
    <row r="1" spans="1:67" s="335" customFormat="1" ht="13.5" thickBot="1" x14ac:dyDescent="0.25">
      <c r="A1" s="334"/>
    </row>
    <row r="2" spans="1:67" s="938" customFormat="1" ht="29.25" customHeight="1" x14ac:dyDescent="0.2">
      <c r="A2" s="936"/>
      <c r="B2" s="1761" t="s">
        <v>1528</v>
      </c>
      <c r="C2" s="1763" t="s">
        <v>1541</v>
      </c>
      <c r="D2" s="1763"/>
      <c r="E2" s="1763"/>
      <c r="F2" s="1754"/>
      <c r="G2" s="1755"/>
      <c r="I2" s="937"/>
      <c r="J2" s="1740" t="s">
        <v>1329</v>
      </c>
      <c r="K2" s="1741"/>
      <c r="L2" s="1742"/>
      <c r="M2" s="1730">
        <f>+F2</f>
        <v>0</v>
      </c>
      <c r="N2" s="1731"/>
      <c r="O2" s="937"/>
      <c r="P2" s="1740" t="s">
        <v>1329</v>
      </c>
      <c r="Q2" s="1741"/>
      <c r="R2" s="1742"/>
      <c r="S2" s="1730">
        <f>+M2</f>
        <v>0</v>
      </c>
      <c r="T2" s="1731"/>
      <c r="V2" s="937"/>
      <c r="W2" s="1740" t="s">
        <v>1329</v>
      </c>
      <c r="X2" s="1741"/>
      <c r="Y2" s="1742"/>
      <c r="Z2" s="1730">
        <f>+S2</f>
        <v>0</v>
      </c>
      <c r="AA2" s="1731"/>
      <c r="AB2" s="937"/>
      <c r="AC2" s="1740" t="e">
        <f>+#REF!</f>
        <v>#REF!</v>
      </c>
      <c r="AD2" s="1741"/>
      <c r="AE2" s="1741"/>
      <c r="AF2" s="1742"/>
      <c r="AG2" s="1730" t="e">
        <f>+#REF!</f>
        <v>#REF!</v>
      </c>
      <c r="AH2" s="1731"/>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6"/>
      <c r="BL2" s="936"/>
      <c r="BM2" s="936"/>
      <c r="BN2" s="936"/>
      <c r="BO2" s="936"/>
    </row>
    <row r="3" spans="1:67" s="938" customFormat="1" ht="15.75" customHeight="1" x14ac:dyDescent="0.2">
      <c r="A3" s="939"/>
      <c r="B3" s="1762"/>
      <c r="C3" s="1764" t="s">
        <v>1530</v>
      </c>
      <c r="D3" s="1764"/>
      <c r="E3" s="1764"/>
      <c r="F3" s="1756"/>
      <c r="G3" s="1757"/>
      <c r="I3" s="940"/>
      <c r="J3" s="1743"/>
      <c r="K3" s="1744"/>
      <c r="L3" s="1745"/>
      <c r="M3" s="1732"/>
      <c r="N3" s="1733"/>
      <c r="O3" s="940"/>
      <c r="P3" s="1743"/>
      <c r="Q3" s="1744"/>
      <c r="R3" s="1745"/>
      <c r="S3" s="1732"/>
      <c r="T3" s="1733"/>
      <c r="V3" s="940"/>
      <c r="W3" s="1743"/>
      <c r="X3" s="1744"/>
      <c r="Y3" s="1745"/>
      <c r="Z3" s="1732"/>
      <c r="AA3" s="1733"/>
      <c r="AB3" s="940"/>
      <c r="AC3" s="1743"/>
      <c r="AD3" s="1744"/>
      <c r="AE3" s="1744"/>
      <c r="AF3" s="1745"/>
      <c r="AG3" s="1800"/>
      <c r="AH3" s="1801"/>
      <c r="AI3" s="936"/>
      <c r="AJ3" s="936"/>
      <c r="AK3" s="936"/>
      <c r="AL3" s="936"/>
      <c r="AM3" s="936"/>
      <c r="AN3" s="936"/>
      <c r="AO3" s="936"/>
      <c r="AP3" s="936"/>
      <c r="AQ3" s="936"/>
      <c r="AR3" s="936"/>
      <c r="AS3" s="936"/>
      <c r="AT3" s="936"/>
      <c r="AU3" s="936"/>
      <c r="AV3" s="936"/>
      <c r="AW3" s="936"/>
      <c r="AX3" s="936"/>
      <c r="AY3" s="936"/>
      <c r="AZ3" s="936"/>
      <c r="BA3" s="936"/>
      <c r="BB3" s="936"/>
      <c r="BC3" s="936"/>
      <c r="BD3" s="936"/>
      <c r="BE3" s="936"/>
      <c r="BF3" s="936"/>
      <c r="BG3" s="936"/>
      <c r="BH3" s="936"/>
      <c r="BI3" s="936"/>
      <c r="BJ3" s="936"/>
      <c r="BK3" s="936"/>
      <c r="BL3" s="936"/>
      <c r="BM3" s="936"/>
      <c r="BN3" s="936"/>
      <c r="BO3" s="936"/>
    </row>
    <row r="4" spans="1:67" s="938" customFormat="1" ht="11.25" customHeight="1" x14ac:dyDescent="0.2">
      <c r="A4" s="936"/>
      <c r="B4" s="1752" t="s">
        <v>1529</v>
      </c>
      <c r="C4" s="1756" t="s">
        <v>1545</v>
      </c>
      <c r="D4" s="1756"/>
      <c r="E4" s="1756"/>
      <c r="F4" s="1758" t="str">
        <f>+OBJETIVOS!P5</f>
        <v>Código: F-E-GIP-55</v>
      </c>
      <c r="G4" s="1757"/>
      <c r="I4" s="1734"/>
      <c r="J4" s="1746">
        <f>+OBJETIVOS!D16</f>
        <v>0</v>
      </c>
      <c r="K4" s="1747"/>
      <c r="L4" s="1748"/>
      <c r="M4" s="1736" t="str">
        <f>+F4</f>
        <v>Código: F-E-GIP-55</v>
      </c>
      <c r="N4" s="1737"/>
      <c r="O4" s="1734"/>
      <c r="P4" s="1746">
        <f>+OBJETIVOS!D16</f>
        <v>0</v>
      </c>
      <c r="Q4" s="1747"/>
      <c r="R4" s="1748"/>
      <c r="S4" s="1736" t="str">
        <f>+M4</f>
        <v>Código: F-E-GIP-55</v>
      </c>
      <c r="T4" s="1737"/>
      <c r="V4" s="1734"/>
      <c r="W4" s="1746">
        <f>+OBJETIVOS!D16</f>
        <v>0</v>
      </c>
      <c r="X4" s="1747"/>
      <c r="Y4" s="1748"/>
      <c r="Z4" s="1736" t="str">
        <f>+S4</f>
        <v>Código: F-E-GIP-55</v>
      </c>
      <c r="AA4" s="1737"/>
      <c r="AB4" s="1734"/>
      <c r="AC4" s="1743"/>
      <c r="AD4" s="1744"/>
      <c r="AE4" s="1744"/>
      <c r="AF4" s="1745"/>
      <c r="AG4" s="1736" t="e">
        <f>+#REF!</f>
        <v>#REF!</v>
      </c>
      <c r="AH4" s="1802"/>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row>
    <row r="5" spans="1:67" s="938" customFormat="1" ht="6" customHeight="1" thickBot="1" x14ac:dyDescent="0.25">
      <c r="A5" s="939"/>
      <c r="B5" s="1753"/>
      <c r="C5" s="1759"/>
      <c r="D5" s="1759"/>
      <c r="E5" s="1759"/>
      <c r="F5" s="1759"/>
      <c r="G5" s="1760"/>
      <c r="H5" s="935"/>
      <c r="I5" s="1735"/>
      <c r="J5" s="1749"/>
      <c r="K5" s="1750"/>
      <c r="L5" s="1751"/>
      <c r="M5" s="1738"/>
      <c r="N5" s="1739"/>
      <c r="O5" s="1735"/>
      <c r="P5" s="1749"/>
      <c r="Q5" s="1750"/>
      <c r="R5" s="1751"/>
      <c r="S5" s="1738"/>
      <c r="T5" s="1739"/>
      <c r="U5" s="935"/>
      <c r="V5" s="1735"/>
      <c r="W5" s="1749"/>
      <c r="X5" s="1750"/>
      <c r="Y5" s="1751"/>
      <c r="Z5" s="1738"/>
      <c r="AA5" s="1739"/>
      <c r="AB5" s="1735"/>
      <c r="AC5" s="1805"/>
      <c r="AD5" s="1806"/>
      <c r="AE5" s="1806"/>
      <c r="AF5" s="1807"/>
      <c r="AG5" s="1803"/>
      <c r="AH5" s="1804"/>
      <c r="AI5" s="936"/>
      <c r="AJ5" s="936"/>
      <c r="AK5" s="936"/>
      <c r="AL5" s="936"/>
      <c r="AM5" s="936"/>
      <c r="AN5" s="936"/>
      <c r="AO5" s="936"/>
      <c r="AP5" s="936"/>
      <c r="AQ5" s="936"/>
      <c r="AR5" s="936"/>
      <c r="AS5" s="936"/>
      <c r="AT5" s="936"/>
      <c r="AU5" s="936"/>
      <c r="AV5" s="936"/>
      <c r="AW5" s="936"/>
      <c r="AX5" s="936"/>
      <c r="AY5" s="936"/>
      <c r="AZ5" s="936"/>
      <c r="BA5" s="936"/>
      <c r="BB5" s="936"/>
      <c r="BC5" s="936"/>
      <c r="BD5" s="936"/>
      <c r="BE5" s="936"/>
      <c r="BF5" s="936"/>
      <c r="BG5" s="936"/>
      <c r="BH5" s="936"/>
      <c r="BI5" s="936"/>
      <c r="BJ5" s="936"/>
      <c r="BK5" s="936"/>
      <c r="BL5" s="936"/>
      <c r="BM5" s="936"/>
      <c r="BN5" s="936"/>
      <c r="BO5" s="936"/>
    </row>
    <row r="6" spans="1:67" s="685" customFormat="1" ht="21" customHeight="1" thickBot="1" x14ac:dyDescent="0.25">
      <c r="A6" s="683"/>
      <c r="B6" s="1776" t="s">
        <v>1330</v>
      </c>
      <c r="C6" s="1777"/>
      <c r="D6" s="1777"/>
      <c r="E6" s="1777"/>
      <c r="F6" s="1777"/>
      <c r="G6" s="1778"/>
      <c r="I6" s="1765" t="str">
        <f>+B6</f>
        <v xml:space="preserve">COSTO DE MANTENIMIENTO </v>
      </c>
      <c r="J6" s="1766"/>
      <c r="K6" s="1766"/>
      <c r="L6" s="1766"/>
      <c r="M6" s="1766"/>
      <c r="N6" s="1767"/>
      <c r="O6" s="1765" t="str">
        <f>+I6</f>
        <v xml:space="preserve">COSTO DE MANTENIMIENTO </v>
      </c>
      <c r="P6" s="1766"/>
      <c r="Q6" s="1766"/>
      <c r="R6" s="1766"/>
      <c r="S6" s="1766"/>
      <c r="T6" s="1767"/>
      <c r="V6" s="1765" t="str">
        <f>+O6</f>
        <v xml:space="preserve">COSTO DE MANTENIMIENTO </v>
      </c>
      <c r="W6" s="1766"/>
      <c r="X6" s="1766"/>
      <c r="Y6" s="1766"/>
      <c r="Z6" s="1766"/>
      <c r="AA6" s="1767"/>
      <c r="AB6" s="1765" t="s">
        <v>1309</v>
      </c>
      <c r="AC6" s="1766"/>
      <c r="AD6" s="1766"/>
      <c r="AE6" s="1766"/>
      <c r="AF6" s="1766"/>
      <c r="AG6" s="1766"/>
      <c r="AH6" s="1767"/>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row>
    <row r="7" spans="1:67" ht="32.25" customHeight="1" x14ac:dyDescent="0.2">
      <c r="A7" s="336"/>
      <c r="B7" s="1497" t="s">
        <v>1337</v>
      </c>
      <c r="C7" s="1779" t="s">
        <v>317</v>
      </c>
      <c r="D7" s="1779"/>
      <c r="E7" s="1779"/>
      <c r="F7" s="1779"/>
      <c r="G7" s="1780"/>
      <c r="H7" s="1"/>
      <c r="I7" s="541" t="str">
        <f>+B7</f>
        <v>SISTEMA A MANTENER:</v>
      </c>
      <c r="J7" s="1768" t="s">
        <v>281</v>
      </c>
      <c r="K7" s="1768"/>
      <c r="L7" s="1768"/>
      <c r="M7" s="1768"/>
      <c r="N7" s="1769"/>
      <c r="O7" s="541" t="str">
        <f>+I7</f>
        <v>SISTEMA A MANTENER:</v>
      </c>
      <c r="P7" s="1768" t="s">
        <v>318</v>
      </c>
      <c r="Q7" s="1768"/>
      <c r="R7" s="1768"/>
      <c r="S7" s="1768"/>
      <c r="T7" s="1769"/>
      <c r="U7" s="1"/>
      <c r="V7" s="541" t="str">
        <f>+O7</f>
        <v>SISTEMA A MANTENER:</v>
      </c>
      <c r="W7" s="1768" t="s">
        <v>204</v>
      </c>
      <c r="X7" s="1768"/>
      <c r="Y7" s="1768"/>
      <c r="Z7" s="1768"/>
      <c r="AA7" s="1769"/>
      <c r="AB7" s="541" t="e">
        <f>+#REF!</f>
        <v>#REF!</v>
      </c>
      <c r="AC7" s="1770" t="s">
        <v>199</v>
      </c>
      <c r="AD7" s="1771"/>
      <c r="AE7" s="1771"/>
      <c r="AF7" s="1771"/>
      <c r="AG7" s="1771"/>
      <c r="AH7" s="1772"/>
    </row>
    <row r="8" spans="1:67" ht="18" customHeight="1" x14ac:dyDescent="0.2">
      <c r="A8" s="336"/>
      <c r="B8" s="1465" t="s">
        <v>189</v>
      </c>
      <c r="C8" s="1768">
        <f>OBJETIVOS!D8</f>
        <v>0</v>
      </c>
      <c r="D8" s="1768"/>
      <c r="E8" s="1768"/>
      <c r="F8" s="1768"/>
      <c r="G8" s="1769"/>
      <c r="H8" s="1"/>
      <c r="I8" s="542" t="s">
        <v>189</v>
      </c>
      <c r="J8" s="1768">
        <f>+C8</f>
        <v>0</v>
      </c>
      <c r="K8" s="1768"/>
      <c r="L8" s="1768"/>
      <c r="M8" s="1768"/>
      <c r="N8" s="1769"/>
      <c r="O8" s="542" t="s">
        <v>189</v>
      </c>
      <c r="P8" s="1768">
        <f>+J8</f>
        <v>0</v>
      </c>
      <c r="Q8" s="1768"/>
      <c r="R8" s="1768"/>
      <c r="S8" s="1768"/>
      <c r="T8" s="1769"/>
      <c r="U8" s="1"/>
      <c r="V8" s="542" t="s">
        <v>189</v>
      </c>
      <c r="W8" s="1768">
        <f>+P8</f>
        <v>0</v>
      </c>
      <c r="X8" s="1768"/>
      <c r="Y8" s="1768"/>
      <c r="Z8" s="1768"/>
      <c r="AA8" s="1769"/>
      <c r="AB8" s="542" t="s">
        <v>189</v>
      </c>
      <c r="AC8" s="1773" t="e">
        <f>+#REF!</f>
        <v>#REF!</v>
      </c>
      <c r="AD8" s="1774"/>
      <c r="AE8" s="1774"/>
      <c r="AF8" s="1774"/>
      <c r="AG8" s="1774"/>
      <c r="AH8" s="1775"/>
    </row>
    <row r="9" spans="1:67" ht="38.25" customHeight="1" x14ac:dyDescent="0.2">
      <c r="A9" s="336"/>
      <c r="B9" s="1466" t="s">
        <v>0</v>
      </c>
      <c r="C9" s="1768">
        <f>OBJETIVOS!B19</f>
        <v>0</v>
      </c>
      <c r="D9" s="1768"/>
      <c r="E9" s="1768"/>
      <c r="F9" s="1768"/>
      <c r="G9" s="1769"/>
      <c r="H9" s="1"/>
      <c r="I9" s="543" t="s">
        <v>0</v>
      </c>
      <c r="J9" s="1768">
        <f>+C9</f>
        <v>0</v>
      </c>
      <c r="K9" s="1768"/>
      <c r="L9" s="1768"/>
      <c r="M9" s="1768"/>
      <c r="N9" s="1769"/>
      <c r="O9" s="543" t="s">
        <v>0</v>
      </c>
      <c r="P9" s="1786">
        <f>+J9</f>
        <v>0</v>
      </c>
      <c r="Q9" s="1786"/>
      <c r="R9" s="1786"/>
      <c r="S9" s="1786"/>
      <c r="T9" s="1787"/>
      <c r="U9" s="1"/>
      <c r="V9" s="543" t="s">
        <v>0</v>
      </c>
      <c r="W9" s="1768">
        <f>+P9</f>
        <v>0</v>
      </c>
      <c r="X9" s="1768"/>
      <c r="Y9" s="1768"/>
      <c r="Z9" s="1768"/>
      <c r="AA9" s="1769"/>
      <c r="AB9" s="543" t="s">
        <v>0</v>
      </c>
      <c r="AC9" s="1773" t="e">
        <f>+#REF!</f>
        <v>#REF!</v>
      </c>
      <c r="AD9" s="1774"/>
      <c r="AE9" s="1774"/>
      <c r="AF9" s="1774"/>
      <c r="AG9" s="1774"/>
      <c r="AH9" s="1775"/>
    </row>
    <row r="10" spans="1:67" ht="9" customHeight="1" x14ac:dyDescent="0.2">
      <c r="A10" s="336"/>
      <c r="B10" s="1456"/>
      <c r="C10" s="686"/>
      <c r="D10" s="1445"/>
      <c r="E10" s="1445"/>
      <c r="F10" s="1445"/>
      <c r="G10" s="1457"/>
      <c r="H10" s="1"/>
      <c r="I10" s="158"/>
      <c r="J10" s="108"/>
      <c r="K10" s="105"/>
      <c r="L10" s="105"/>
      <c r="M10" s="105"/>
      <c r="N10" s="159"/>
      <c r="O10" s="158"/>
      <c r="P10" s="108"/>
      <c r="Q10" s="105"/>
      <c r="R10" s="105"/>
      <c r="S10" s="105"/>
      <c r="T10" s="159"/>
      <c r="U10" s="1"/>
      <c r="V10" s="158"/>
      <c r="W10" s="108"/>
      <c r="X10" s="105"/>
      <c r="Y10" s="105"/>
      <c r="Z10" s="105"/>
      <c r="AA10" s="159"/>
      <c r="AB10" s="177"/>
      <c r="AC10" s="178"/>
      <c r="AD10" s="178"/>
      <c r="AE10" s="178"/>
      <c r="AF10" s="178"/>
      <c r="AG10" s="191"/>
      <c r="AH10" s="192"/>
    </row>
    <row r="11" spans="1:67" ht="26.25" customHeight="1" x14ac:dyDescent="0.2">
      <c r="A11" s="336"/>
      <c r="B11" s="1262" t="s">
        <v>1</v>
      </c>
      <c r="C11" s="1446"/>
      <c r="D11" s="1263" t="s">
        <v>184</v>
      </c>
      <c r="E11" s="106"/>
      <c r="F11" s="1263" t="s">
        <v>185</v>
      </c>
      <c r="G11" s="161" t="s">
        <v>1527</v>
      </c>
      <c r="H11" s="1"/>
      <c r="I11" s="341" t="s">
        <v>1</v>
      </c>
      <c r="J11" s="160"/>
      <c r="K11" s="342" t="s">
        <v>225</v>
      </c>
      <c r="L11" s="686" t="s">
        <v>428</v>
      </c>
      <c r="M11" s="160"/>
      <c r="N11" s="159"/>
      <c r="O11" s="341" t="s">
        <v>1</v>
      </c>
      <c r="P11" s="160"/>
      <c r="Q11" s="342" t="s">
        <v>184</v>
      </c>
      <c r="R11" s="106"/>
      <c r="S11" s="342" t="s">
        <v>185</v>
      </c>
      <c r="T11" s="161"/>
      <c r="U11" s="1"/>
      <c r="V11" s="341" t="s">
        <v>1</v>
      </c>
      <c r="W11" s="160"/>
      <c r="X11" s="342" t="s">
        <v>184</v>
      </c>
      <c r="Y11" s="106"/>
      <c r="Z11" s="342" t="s">
        <v>185</v>
      </c>
      <c r="AA11" s="161"/>
      <c r="AB11" s="1812" t="s">
        <v>30</v>
      </c>
      <c r="AC11" s="1813"/>
      <c r="AD11" s="1814"/>
      <c r="AE11" s="1818" t="s">
        <v>31</v>
      </c>
      <c r="AF11" s="178"/>
      <c r="AG11" s="178"/>
      <c r="AH11" s="179"/>
    </row>
    <row r="12" spans="1:67" ht="5.25" customHeight="1" x14ac:dyDescent="0.2">
      <c r="A12" s="336"/>
      <c r="B12" s="1458"/>
      <c r="C12" s="686"/>
      <c r="D12" s="1444"/>
      <c r="E12" s="1444"/>
      <c r="F12" s="1446"/>
      <c r="G12" s="1457"/>
      <c r="H12" s="1"/>
      <c r="I12" s="162"/>
      <c r="J12" s="108"/>
      <c r="K12" s="107"/>
      <c r="L12" s="107"/>
      <c r="M12" s="160"/>
      <c r="N12" s="159"/>
      <c r="O12" s="162"/>
      <c r="P12" s="108"/>
      <c r="Q12" s="107"/>
      <c r="R12" s="107"/>
      <c r="S12" s="160"/>
      <c r="T12" s="159"/>
      <c r="U12" s="1"/>
      <c r="V12" s="162"/>
      <c r="W12" s="108"/>
      <c r="X12" s="107"/>
      <c r="Y12" s="107"/>
      <c r="Z12" s="160"/>
      <c r="AA12" s="159"/>
      <c r="AB12" s="1815"/>
      <c r="AC12" s="1816"/>
      <c r="AD12" s="1817"/>
      <c r="AE12" s="1819"/>
      <c r="AF12" s="178"/>
      <c r="AG12" s="178"/>
      <c r="AH12" s="179"/>
    </row>
    <row r="13" spans="1:67" ht="13.5" customHeight="1" x14ac:dyDescent="0.2">
      <c r="A13" s="336"/>
      <c r="B13" s="1252" t="s">
        <v>186</v>
      </c>
      <c r="C13" s="1447">
        <v>3</v>
      </c>
      <c r="D13" s="1447">
        <v>3</v>
      </c>
      <c r="E13" s="692" t="s">
        <v>31</v>
      </c>
      <c r="F13" s="1446"/>
      <c r="G13" s="1457"/>
      <c r="H13" s="1"/>
      <c r="I13" s="162"/>
      <c r="J13" s="690"/>
      <c r="K13" s="690"/>
      <c r="L13" s="343" t="s">
        <v>31</v>
      </c>
      <c r="M13" s="160"/>
      <c r="N13" s="159"/>
      <c r="O13" s="544" t="s">
        <v>186</v>
      </c>
      <c r="P13" s="109"/>
      <c r="Q13" s="109"/>
      <c r="R13" s="343" t="s">
        <v>31</v>
      </c>
      <c r="S13" s="160"/>
      <c r="T13" s="159"/>
      <c r="U13" s="1"/>
      <c r="V13" s="544" t="s">
        <v>186</v>
      </c>
      <c r="W13" s="109"/>
      <c r="X13" s="109"/>
      <c r="Y13" s="343" t="s">
        <v>31</v>
      </c>
      <c r="Z13" s="160"/>
      <c r="AA13" s="159"/>
      <c r="AB13" s="1820" t="s">
        <v>190</v>
      </c>
      <c r="AC13" s="1821"/>
      <c r="AD13" s="193">
        <v>0</v>
      </c>
      <c r="AE13" s="194"/>
      <c r="AF13" s="178"/>
      <c r="AG13" s="178"/>
      <c r="AH13" s="179"/>
    </row>
    <row r="14" spans="1:67" ht="13.5" customHeight="1" x14ac:dyDescent="0.2">
      <c r="A14" s="336"/>
      <c r="B14" s="1252" t="s">
        <v>187</v>
      </c>
      <c r="C14" s="110"/>
      <c r="D14" s="111">
        <f>((IF(E11="x",(10000/(C13*D13)),IF(G11="x",(10000*1.15/(C13*D13)),0))))</f>
        <v>1277.7777777777778</v>
      </c>
      <c r="E14" s="112">
        <v>2000</v>
      </c>
      <c r="F14" s="1446"/>
      <c r="G14" s="1457"/>
      <c r="H14" s="1"/>
      <c r="I14" s="544" t="s">
        <v>327</v>
      </c>
      <c r="J14" s="110"/>
      <c r="K14" s="691"/>
      <c r="L14" s="112"/>
      <c r="M14" s="160"/>
      <c r="N14" s="159"/>
      <c r="O14" s="544" t="s">
        <v>187</v>
      </c>
      <c r="P14" s="110"/>
      <c r="Q14" s="111">
        <f>((IF(R11="x",(10000/(P13*Q13)),IF(T11="x",(10000*1.15/(P13*Q13)),0))))</f>
        <v>0</v>
      </c>
      <c r="R14" s="112"/>
      <c r="S14" s="160"/>
      <c r="T14" s="159"/>
      <c r="U14" s="1"/>
      <c r="V14" s="544" t="s">
        <v>187</v>
      </c>
      <c r="W14" s="110"/>
      <c r="X14" s="111">
        <f>((IF(Y11="x",(10000/(W13*X13)),IF(AA11="x",(10000*1.15/(W13*X13)),0))))</f>
        <v>0</v>
      </c>
      <c r="Y14" s="112">
        <v>0</v>
      </c>
      <c r="Z14" s="160"/>
      <c r="AA14" s="159"/>
      <c r="AB14" s="1820" t="s">
        <v>191</v>
      </c>
      <c r="AC14" s="1821"/>
      <c r="AD14" s="195">
        <v>0</v>
      </c>
      <c r="AE14" s="194"/>
      <c r="AF14" s="178"/>
      <c r="AG14" s="178"/>
      <c r="AH14" s="179"/>
    </row>
    <row r="15" spans="1:67" x14ac:dyDescent="0.2">
      <c r="A15" s="336"/>
      <c r="B15" s="1252" t="s">
        <v>188</v>
      </c>
      <c r="C15" s="110"/>
      <c r="D15" s="689">
        <v>0.1</v>
      </c>
      <c r="E15" s="112">
        <v>2000</v>
      </c>
      <c r="F15" s="1446"/>
      <c r="G15" s="1457"/>
      <c r="H15" s="1"/>
      <c r="I15" s="544" t="s">
        <v>1338</v>
      </c>
      <c r="J15" s="110"/>
      <c r="K15" s="689"/>
      <c r="L15" s="112"/>
      <c r="M15" s="160"/>
      <c r="N15" s="159"/>
      <c r="O15" s="544" t="s">
        <v>1345</v>
      </c>
      <c r="P15" s="110"/>
      <c r="Q15" s="689"/>
      <c r="R15" s="112"/>
      <c r="S15" s="160"/>
      <c r="T15" s="159"/>
      <c r="U15" s="1"/>
      <c r="V15" s="544" t="s">
        <v>1345</v>
      </c>
      <c r="W15" s="110"/>
      <c r="X15" s="689"/>
      <c r="Y15" s="112"/>
      <c r="Z15" s="160"/>
      <c r="AA15" s="159"/>
      <c r="AB15" s="1820" t="s">
        <v>192</v>
      </c>
      <c r="AC15" s="1821"/>
      <c r="AD15" s="193">
        <v>0</v>
      </c>
      <c r="AE15" s="194"/>
      <c r="AF15" s="178"/>
      <c r="AG15" s="178"/>
      <c r="AH15" s="179"/>
    </row>
    <row r="16" spans="1:67" ht="25.5" x14ac:dyDescent="0.2">
      <c r="A16" s="336"/>
      <c r="B16" s="1252" t="s">
        <v>205</v>
      </c>
      <c r="C16" s="114" t="s">
        <v>1415</v>
      </c>
      <c r="D16" s="115">
        <v>50</v>
      </c>
      <c r="E16" s="112">
        <v>2600</v>
      </c>
      <c r="F16" s="1446"/>
      <c r="G16" s="1457"/>
      <c r="H16" s="1"/>
      <c r="I16" s="544" t="s">
        <v>328</v>
      </c>
      <c r="J16" s="114" t="s">
        <v>1415</v>
      </c>
      <c r="K16" s="115">
        <v>0</v>
      </c>
      <c r="L16" s="112">
        <v>0</v>
      </c>
      <c r="M16" s="160"/>
      <c r="N16" s="159"/>
      <c r="O16" s="544" t="s">
        <v>205</v>
      </c>
      <c r="P16" s="114" t="s">
        <v>282</v>
      </c>
      <c r="Q16" s="115">
        <v>0</v>
      </c>
      <c r="R16" s="112">
        <v>0</v>
      </c>
      <c r="S16" s="160"/>
      <c r="T16" s="159"/>
      <c r="U16" s="1"/>
      <c r="V16" s="544" t="s">
        <v>205</v>
      </c>
      <c r="W16" s="114" t="s">
        <v>1267</v>
      </c>
      <c r="X16" s="115">
        <v>0</v>
      </c>
      <c r="Y16" s="112">
        <v>0</v>
      </c>
      <c r="Z16" s="160"/>
      <c r="AA16" s="159"/>
      <c r="AB16" s="1820" t="s">
        <v>193</v>
      </c>
      <c r="AC16" s="1821"/>
      <c r="AD16" s="196">
        <f>+IF(AD13=0,0,1000/AD13)</f>
        <v>0</v>
      </c>
      <c r="AE16" s="197">
        <v>0</v>
      </c>
      <c r="AF16" s="178"/>
      <c r="AG16" s="198"/>
      <c r="AH16" s="179"/>
    </row>
    <row r="17" spans="1:34" ht="13.5" hidden="1" customHeight="1" x14ac:dyDescent="0.2">
      <c r="A17" s="336"/>
      <c r="B17" s="1252" t="s">
        <v>206</v>
      </c>
      <c r="C17" s="114"/>
      <c r="D17" s="115"/>
      <c r="E17" s="112"/>
      <c r="F17" s="1446"/>
      <c r="G17" s="1457"/>
      <c r="H17" s="1"/>
      <c r="I17" s="544" t="s">
        <v>329</v>
      </c>
      <c r="J17" s="114"/>
      <c r="K17" s="115">
        <v>0</v>
      </c>
      <c r="L17" s="112">
        <v>0</v>
      </c>
      <c r="M17" s="160"/>
      <c r="N17" s="159"/>
      <c r="O17" s="544" t="s">
        <v>206</v>
      </c>
      <c r="P17" s="114"/>
      <c r="Q17" s="115">
        <v>0</v>
      </c>
      <c r="R17" s="112">
        <v>0</v>
      </c>
      <c r="S17" s="160"/>
      <c r="T17" s="159"/>
      <c r="U17" s="1"/>
      <c r="V17" s="544" t="s">
        <v>206</v>
      </c>
      <c r="W17" s="114"/>
      <c r="X17" s="115">
        <v>0</v>
      </c>
      <c r="Y17" s="112">
        <v>0</v>
      </c>
      <c r="Z17" s="160"/>
      <c r="AA17" s="159"/>
      <c r="AB17" s="1820" t="s">
        <v>194</v>
      </c>
      <c r="AC17" s="1821"/>
      <c r="AD17" s="196">
        <f>+IF(AD14=0,0,1000/AD14)</f>
        <v>0</v>
      </c>
      <c r="AE17" s="197">
        <v>0</v>
      </c>
      <c r="AF17" s="178"/>
      <c r="AG17" s="178"/>
      <c r="AH17" s="179"/>
    </row>
    <row r="18" spans="1:34" hidden="1" x14ac:dyDescent="0.2">
      <c r="A18" s="336"/>
      <c r="B18" s="1252" t="s">
        <v>207</v>
      </c>
      <c r="C18" s="114"/>
      <c r="D18" s="115"/>
      <c r="E18" s="112"/>
      <c r="F18" s="1446"/>
      <c r="G18" s="1457"/>
      <c r="H18" s="1"/>
      <c r="I18" s="544" t="s">
        <v>330</v>
      </c>
      <c r="J18" s="114"/>
      <c r="K18" s="115">
        <v>0</v>
      </c>
      <c r="L18" s="112">
        <v>0</v>
      </c>
      <c r="M18" s="160"/>
      <c r="N18" s="159"/>
      <c r="O18" s="544" t="s">
        <v>207</v>
      </c>
      <c r="P18" s="114" t="s">
        <v>282</v>
      </c>
      <c r="Q18" s="115">
        <v>0</v>
      </c>
      <c r="R18" s="112">
        <v>0</v>
      </c>
      <c r="S18" s="160"/>
      <c r="T18" s="159"/>
      <c r="U18" s="1"/>
      <c r="V18" s="544" t="s">
        <v>207</v>
      </c>
      <c r="W18" s="114" t="s">
        <v>1267</v>
      </c>
      <c r="X18" s="115">
        <v>0</v>
      </c>
      <c r="Y18" s="112">
        <v>0</v>
      </c>
      <c r="Z18" s="160"/>
      <c r="AA18" s="159"/>
      <c r="AB18" s="1820" t="s">
        <v>195</v>
      </c>
      <c r="AC18" s="1821"/>
      <c r="AD18" s="728">
        <f>+(2.85714285714286)*AD15</f>
        <v>0</v>
      </c>
      <c r="AE18" s="197">
        <v>0</v>
      </c>
      <c r="AF18" s="178"/>
      <c r="AG18" s="178"/>
      <c r="AH18" s="179"/>
    </row>
    <row r="19" spans="1:34" ht="15.75" customHeight="1" x14ac:dyDescent="0.2">
      <c r="A19" s="336"/>
      <c r="B19" s="1252" t="s">
        <v>1332</v>
      </c>
      <c r="C19" s="114" t="s">
        <v>1474</v>
      </c>
      <c r="D19" s="115">
        <v>2</v>
      </c>
      <c r="E19" s="112">
        <v>8000</v>
      </c>
      <c r="F19" s="1446"/>
      <c r="G19" s="1457"/>
      <c r="H19" s="1"/>
      <c r="I19" s="544" t="s">
        <v>1339</v>
      </c>
      <c r="J19" s="114" t="s">
        <v>282</v>
      </c>
      <c r="K19" s="115">
        <v>0</v>
      </c>
      <c r="L19" s="112">
        <v>0</v>
      </c>
      <c r="M19" s="160"/>
      <c r="N19" s="159"/>
      <c r="O19" s="544" t="s">
        <v>1332</v>
      </c>
      <c r="P19" s="114" t="s">
        <v>282</v>
      </c>
      <c r="Q19" s="115">
        <v>0</v>
      </c>
      <c r="R19" s="112">
        <v>0</v>
      </c>
      <c r="S19" s="160"/>
      <c r="T19" s="159"/>
      <c r="U19" s="1"/>
      <c r="V19" s="544" t="s">
        <v>1332</v>
      </c>
      <c r="W19" s="114" t="s">
        <v>1267</v>
      </c>
      <c r="X19" s="115">
        <v>0</v>
      </c>
      <c r="Y19" s="112">
        <v>0</v>
      </c>
      <c r="Z19" s="160"/>
      <c r="AA19" s="159"/>
      <c r="AB19" s="1820" t="s">
        <v>196</v>
      </c>
      <c r="AC19" s="1821"/>
      <c r="AD19" s="728">
        <f>+AD18</f>
        <v>0</v>
      </c>
      <c r="AE19" s="197">
        <v>0</v>
      </c>
      <c r="AF19" s="178"/>
      <c r="AG19" s="178"/>
      <c r="AH19" s="179"/>
    </row>
    <row r="20" spans="1:34" ht="15" customHeight="1" x14ac:dyDescent="0.2">
      <c r="A20" s="336"/>
      <c r="B20" s="1252" t="s">
        <v>1333</v>
      </c>
      <c r="C20" s="114" t="s">
        <v>1479</v>
      </c>
      <c r="D20" s="115">
        <v>2</v>
      </c>
      <c r="E20" s="112">
        <v>8000</v>
      </c>
      <c r="F20" s="1446"/>
      <c r="G20" s="1457"/>
      <c r="H20" s="1"/>
      <c r="I20" s="544" t="s">
        <v>1340</v>
      </c>
      <c r="J20" s="114" t="s">
        <v>1416</v>
      </c>
      <c r="K20" s="115">
        <v>0</v>
      </c>
      <c r="L20" s="112">
        <v>0</v>
      </c>
      <c r="M20" s="160"/>
      <c r="N20" s="159"/>
      <c r="O20" s="544" t="s">
        <v>1333</v>
      </c>
      <c r="P20" s="114" t="s">
        <v>282</v>
      </c>
      <c r="Q20" s="115">
        <v>0</v>
      </c>
      <c r="R20" s="112">
        <v>0</v>
      </c>
      <c r="S20" s="160"/>
      <c r="T20" s="159"/>
      <c r="U20" s="1"/>
      <c r="V20" s="544" t="s">
        <v>1333</v>
      </c>
      <c r="W20" s="114" t="s">
        <v>1267</v>
      </c>
      <c r="X20" s="115">
        <v>0</v>
      </c>
      <c r="Y20" s="112">
        <v>0</v>
      </c>
      <c r="Z20" s="160"/>
      <c r="AA20" s="159"/>
      <c r="AB20" s="1820" t="s">
        <v>197</v>
      </c>
      <c r="AC20" s="1821"/>
      <c r="AD20" s="199"/>
      <c r="AE20" s="200">
        <v>0</v>
      </c>
      <c r="AF20" s="178"/>
      <c r="AG20" s="178"/>
      <c r="AH20" s="179"/>
    </row>
    <row r="21" spans="1:34" ht="15" customHeight="1" x14ac:dyDescent="0.2">
      <c r="A21" s="336"/>
      <c r="B21" s="1252" t="s">
        <v>1334</v>
      </c>
      <c r="C21" s="110"/>
      <c r="D21" s="111"/>
      <c r="E21" s="116">
        <v>57000</v>
      </c>
      <c r="F21" s="1446"/>
      <c r="G21" s="1457"/>
      <c r="H21" s="1"/>
      <c r="I21" s="544" t="s">
        <v>1341</v>
      </c>
      <c r="J21" s="110"/>
      <c r="K21" s="111"/>
      <c r="L21" s="116"/>
      <c r="M21" s="160"/>
      <c r="N21" s="159"/>
      <c r="O21" s="544" t="s">
        <v>1334</v>
      </c>
      <c r="P21" s="110"/>
      <c r="Q21" s="111"/>
      <c r="R21" s="116"/>
      <c r="S21" s="160"/>
      <c r="T21" s="159"/>
      <c r="U21" s="1"/>
      <c r="V21" s="544" t="s">
        <v>1334</v>
      </c>
      <c r="W21" s="110"/>
      <c r="X21" s="111"/>
      <c r="Y21" s="116"/>
      <c r="Z21" s="160"/>
      <c r="AA21" s="159"/>
      <c r="AB21" s="1820" t="s">
        <v>1238</v>
      </c>
      <c r="AC21" s="1821"/>
      <c r="AD21" s="688">
        <v>0.15</v>
      </c>
      <c r="AE21" s="178"/>
      <c r="AF21" s="178"/>
      <c r="AG21" s="178"/>
      <c r="AH21" s="179"/>
    </row>
    <row r="22" spans="1:34" ht="15.75" customHeight="1" x14ac:dyDescent="0.2">
      <c r="A22" s="336"/>
      <c r="B22" s="1252" t="s">
        <v>1523</v>
      </c>
      <c r="C22" s="110"/>
      <c r="D22" s="113">
        <v>0.02</v>
      </c>
      <c r="E22" s="121"/>
      <c r="F22" s="121"/>
      <c r="G22" s="1457"/>
      <c r="H22" s="1"/>
      <c r="I22" s="544" t="s">
        <v>1524</v>
      </c>
      <c r="J22" s="110"/>
      <c r="K22" s="113">
        <v>0.02</v>
      </c>
      <c r="L22" s="117"/>
      <c r="M22" s="117"/>
      <c r="N22" s="159"/>
      <c r="O22" s="544" t="s">
        <v>1523</v>
      </c>
      <c r="P22" s="110"/>
      <c r="Q22" s="113">
        <v>0.02</v>
      </c>
      <c r="R22" s="117"/>
      <c r="S22" s="117"/>
      <c r="T22" s="159"/>
      <c r="U22" s="1"/>
      <c r="V22" s="544" t="s">
        <v>1523</v>
      </c>
      <c r="W22" s="110"/>
      <c r="X22" s="113">
        <v>0.02</v>
      </c>
      <c r="Y22" s="117"/>
      <c r="Z22" s="117"/>
      <c r="AA22" s="159"/>
      <c r="AB22" s="1820" t="s">
        <v>198</v>
      </c>
      <c r="AC22" s="1821"/>
      <c r="AD22" s="201">
        <v>0.05</v>
      </c>
      <c r="AE22" s="178"/>
      <c r="AF22" s="202"/>
      <c r="AG22" s="661"/>
      <c r="AH22" s="179"/>
    </row>
    <row r="23" spans="1:34" ht="14.25" customHeight="1" thickBot="1" x14ac:dyDescent="0.25">
      <c r="A23" s="336"/>
      <c r="B23" s="1252" t="s">
        <v>1335</v>
      </c>
      <c r="C23" s="110"/>
      <c r="D23" s="689">
        <v>0.1</v>
      </c>
      <c r="E23" s="121"/>
      <c r="F23" s="121"/>
      <c r="G23" s="1457"/>
      <c r="H23" s="1"/>
      <c r="I23" s="544" t="s">
        <v>1342</v>
      </c>
      <c r="J23" s="110"/>
      <c r="K23" s="689"/>
      <c r="L23" s="117"/>
      <c r="M23" s="117"/>
      <c r="N23" s="159"/>
      <c r="O23" s="544" t="s">
        <v>1346</v>
      </c>
      <c r="P23" s="110"/>
      <c r="Q23" s="689"/>
      <c r="R23" s="117"/>
      <c r="S23" s="117"/>
      <c r="T23" s="159"/>
      <c r="U23" s="1"/>
      <c r="V23" s="544" t="s">
        <v>1346</v>
      </c>
      <c r="W23" s="110"/>
      <c r="X23" s="689"/>
      <c r="Y23" s="117"/>
      <c r="Z23" s="117"/>
      <c r="AA23" s="159"/>
      <c r="AB23" s="1820" t="s">
        <v>201</v>
      </c>
      <c r="AC23" s="1821"/>
      <c r="AD23" s="203">
        <v>163</v>
      </c>
      <c r="AE23" s="178"/>
      <c r="AF23" s="202"/>
      <c r="AG23" s="178"/>
      <c r="AH23" s="179"/>
    </row>
    <row r="24" spans="1:34" ht="18.75" customHeight="1" thickBot="1" x14ac:dyDescent="0.25">
      <c r="A24" s="1078" t="s">
        <v>1448</v>
      </c>
      <c r="B24" s="1253" t="str">
        <f>CONCATENATE(B53," ",A24)</f>
        <v>IPC proyectado -1 (% costos directos)</v>
      </c>
      <c r="C24" s="1050"/>
      <c r="D24" s="1051">
        <v>0</v>
      </c>
      <c r="E24" s="1448" t="s">
        <v>2</v>
      </c>
      <c r="F24" s="1449">
        <f>OBJETIVOS!K26</f>
        <v>10</v>
      </c>
      <c r="G24" s="1459" t="s">
        <v>3</v>
      </c>
      <c r="H24" s="1"/>
      <c r="I24" s="1049" t="str">
        <f>B24</f>
        <v>IPC proyectado -1 (% costos directos)</v>
      </c>
      <c r="J24" s="1050"/>
      <c r="K24" s="1051">
        <f>+D24</f>
        <v>0</v>
      </c>
      <c r="L24" s="1057" t="s">
        <v>2</v>
      </c>
      <c r="M24" s="1052">
        <f>OBJETIVOS!K27</f>
        <v>0</v>
      </c>
      <c r="N24" s="1053" t="s">
        <v>3</v>
      </c>
      <c r="O24" s="1049" t="str">
        <f>I24</f>
        <v>IPC proyectado -1 (% costos directos)</v>
      </c>
      <c r="P24" s="1050"/>
      <c r="Q24" s="1051">
        <f>+K24</f>
        <v>0</v>
      </c>
      <c r="R24" s="1057" t="s">
        <v>2</v>
      </c>
      <c r="S24" s="1052">
        <f>OBJETIVOS!K28</f>
        <v>0</v>
      </c>
      <c r="T24" s="1053" t="s">
        <v>3</v>
      </c>
      <c r="U24" s="1"/>
      <c r="V24" s="1049" t="str">
        <f>O24</f>
        <v>IPC proyectado -1 (% costos directos)</v>
      </c>
      <c r="W24" s="1050"/>
      <c r="X24" s="1051">
        <f>+Q24</f>
        <v>0</v>
      </c>
      <c r="Y24" s="1057" t="s">
        <v>2</v>
      </c>
      <c r="Z24" s="1052">
        <f>OBJETIVOS!K29</f>
        <v>0</v>
      </c>
      <c r="AA24" s="1053" t="s">
        <v>3</v>
      </c>
      <c r="AB24" s="1822" t="e">
        <f>+#REF!</f>
        <v>#REF!</v>
      </c>
      <c r="AC24" s="1823"/>
      <c r="AD24" s="201">
        <f>+D24</f>
        <v>0</v>
      </c>
      <c r="AE24" s="178"/>
      <c r="AF24" s="1054" t="s">
        <v>2</v>
      </c>
      <c r="AG24" s="1055">
        <f>OBJETIVOS!K32</f>
        <v>0</v>
      </c>
      <c r="AH24" s="1056" t="s">
        <v>3</v>
      </c>
    </row>
    <row r="25" spans="1:34" ht="6.75" customHeight="1" x14ac:dyDescent="0.2">
      <c r="A25" s="336"/>
      <c r="B25" s="120"/>
      <c r="C25" s="110"/>
      <c r="D25" s="121"/>
      <c r="E25" s="1446"/>
      <c r="F25" s="1446"/>
      <c r="G25" s="1460"/>
      <c r="H25" s="2"/>
      <c r="I25" s="164"/>
      <c r="J25" s="118"/>
      <c r="K25" s="117"/>
      <c r="L25" s="160"/>
      <c r="M25" s="160"/>
      <c r="N25" s="165"/>
      <c r="O25" s="164"/>
      <c r="P25" s="118"/>
      <c r="Q25" s="117"/>
      <c r="R25" s="160"/>
      <c r="S25" s="160"/>
      <c r="T25" s="165"/>
      <c r="U25" s="2"/>
      <c r="V25" s="164"/>
      <c r="W25" s="118"/>
      <c r="X25" s="117"/>
      <c r="Y25" s="160"/>
      <c r="Z25" s="160"/>
      <c r="AA25" s="165"/>
      <c r="AB25" s="177"/>
      <c r="AC25" s="178"/>
      <c r="AD25" s="178"/>
      <c r="AE25" s="178"/>
      <c r="AF25" s="178"/>
      <c r="AG25" s="178"/>
      <c r="AH25" s="179"/>
    </row>
    <row r="26" spans="1:34" ht="13.5" thickBot="1" x14ac:dyDescent="0.25">
      <c r="A26" s="336"/>
      <c r="B26" s="1498" t="s">
        <v>1399</v>
      </c>
      <c r="C26" s="1499">
        <f>+OBJETIVOS!$Q$12-1</f>
        <v>-1</v>
      </c>
      <c r="D26" s="1500"/>
      <c r="E26" s="1500"/>
      <c r="F26" s="1501"/>
      <c r="G26" s="1502"/>
      <c r="H26" s="1"/>
      <c r="I26" s="1075" t="str">
        <f>+B26</f>
        <v>Costos proyectados en pesos</v>
      </c>
      <c r="J26" s="1076">
        <f>+C26</f>
        <v>-1</v>
      </c>
      <c r="K26" s="117"/>
      <c r="L26" s="117"/>
      <c r="M26" s="166"/>
      <c r="N26" s="165"/>
      <c r="O26" s="1075" t="str">
        <f>+I26</f>
        <v>Costos proyectados en pesos</v>
      </c>
      <c r="P26" s="1076">
        <f>+J26</f>
        <v>-1</v>
      </c>
      <c r="Q26" s="117"/>
      <c r="R26" s="117"/>
      <c r="S26" s="166"/>
      <c r="T26" s="165"/>
      <c r="U26" s="1"/>
      <c r="V26" s="1075" t="str">
        <f>+O26</f>
        <v>Costos proyectados en pesos</v>
      </c>
      <c r="W26" s="1076">
        <f>+P26</f>
        <v>-1</v>
      </c>
      <c r="X26" s="117"/>
      <c r="Y26" s="117"/>
      <c r="Z26" s="166"/>
      <c r="AA26" s="165"/>
      <c r="AB26" s="204" t="e">
        <f>+#REF!</f>
        <v>#REF!</v>
      </c>
      <c r="AC26" s="178"/>
      <c r="AD26" s="178"/>
      <c r="AE26" s="178"/>
      <c r="AF26" s="178"/>
      <c r="AG26" s="178"/>
      <c r="AH26" s="179"/>
    </row>
    <row r="27" spans="1:34" ht="39" thickBot="1" x14ac:dyDescent="0.25">
      <c r="A27" s="336"/>
      <c r="B27" s="1506" t="s">
        <v>4</v>
      </c>
      <c r="C27" s="1454" t="s">
        <v>5</v>
      </c>
      <c r="D27" s="1507" t="s">
        <v>37</v>
      </c>
      <c r="E27" s="1507" t="s">
        <v>176</v>
      </c>
      <c r="F27" s="1507" t="s">
        <v>174</v>
      </c>
      <c r="G27" s="1508" t="s">
        <v>175</v>
      </c>
      <c r="H27" s="1"/>
      <c r="I27" s="534" t="s">
        <v>4</v>
      </c>
      <c r="J27" s="535" t="s">
        <v>5</v>
      </c>
      <c r="K27" s="536" t="s">
        <v>37</v>
      </c>
      <c r="L27" s="536" t="s">
        <v>176</v>
      </c>
      <c r="M27" s="537" t="s">
        <v>174</v>
      </c>
      <c r="N27" s="537" t="s">
        <v>175</v>
      </c>
      <c r="O27" s="534" t="s">
        <v>4</v>
      </c>
      <c r="P27" s="535" t="s">
        <v>5</v>
      </c>
      <c r="Q27" s="536" t="s">
        <v>37</v>
      </c>
      <c r="R27" s="536" t="s">
        <v>176</v>
      </c>
      <c r="S27" s="537" t="s">
        <v>174</v>
      </c>
      <c r="T27" s="537" t="s">
        <v>175</v>
      </c>
      <c r="U27" s="1"/>
      <c r="V27" s="534" t="s">
        <v>4</v>
      </c>
      <c r="W27" s="535" t="s">
        <v>5</v>
      </c>
      <c r="X27" s="536" t="s">
        <v>37</v>
      </c>
      <c r="Y27" s="536" t="s">
        <v>176</v>
      </c>
      <c r="Z27" s="537" t="s">
        <v>174</v>
      </c>
      <c r="AA27" s="537" t="s">
        <v>175</v>
      </c>
      <c r="AB27" s="1832" t="s">
        <v>32</v>
      </c>
      <c r="AC27" s="1834" t="s">
        <v>33</v>
      </c>
      <c r="AD27" s="1835"/>
      <c r="AE27" s="1836"/>
      <c r="AF27" s="1808" t="s">
        <v>34</v>
      </c>
      <c r="AG27" s="1810" t="s">
        <v>35</v>
      </c>
      <c r="AH27" s="1825" t="s">
        <v>36</v>
      </c>
    </row>
    <row r="28" spans="1:34" ht="15.75" customHeight="1" thickBot="1" x14ac:dyDescent="0.25">
      <c r="A28" s="336"/>
      <c r="B28" s="1794" t="s">
        <v>6</v>
      </c>
      <c r="C28" s="1795"/>
      <c r="D28" s="1795"/>
      <c r="E28" s="1795"/>
      <c r="F28" s="1795"/>
      <c r="G28" s="1796"/>
      <c r="H28" s="1"/>
      <c r="I28" s="1791" t="s">
        <v>6</v>
      </c>
      <c r="J28" s="1792"/>
      <c r="K28" s="1792"/>
      <c r="L28" s="1792"/>
      <c r="M28" s="1792"/>
      <c r="N28" s="1793"/>
      <c r="O28" s="1791" t="s">
        <v>6</v>
      </c>
      <c r="P28" s="1792"/>
      <c r="Q28" s="1792"/>
      <c r="R28" s="1792"/>
      <c r="S28" s="1792"/>
      <c r="T28" s="1793"/>
      <c r="U28" s="1"/>
      <c r="V28" s="1791" t="s">
        <v>6</v>
      </c>
      <c r="W28" s="1792"/>
      <c r="X28" s="1792"/>
      <c r="Y28" s="1792"/>
      <c r="Z28" s="1792"/>
      <c r="AA28" s="1793"/>
      <c r="AB28" s="1833"/>
      <c r="AC28" s="538" t="s">
        <v>37</v>
      </c>
      <c r="AD28" s="539" t="s">
        <v>38</v>
      </c>
      <c r="AE28" s="540" t="s">
        <v>177</v>
      </c>
      <c r="AF28" s="1809"/>
      <c r="AG28" s="1811"/>
      <c r="AH28" s="1826"/>
    </row>
    <row r="29" spans="1:34" x14ac:dyDescent="0.2">
      <c r="A29" s="336"/>
      <c r="B29" s="1503" t="s">
        <v>7</v>
      </c>
      <c r="C29" s="1781" t="s">
        <v>1449</v>
      </c>
      <c r="D29" s="1781"/>
      <c r="E29" s="1504"/>
      <c r="F29" s="1504"/>
      <c r="G29" s="1505"/>
      <c r="H29" s="1"/>
      <c r="I29" s="1222" t="s">
        <v>7</v>
      </c>
      <c r="J29" s="1782" t="s">
        <v>1449</v>
      </c>
      <c r="K29" s="1783"/>
      <c r="L29" s="1223"/>
      <c r="M29" s="1223"/>
      <c r="N29" s="1224"/>
      <c r="O29" s="1222" t="s">
        <v>7</v>
      </c>
      <c r="P29" s="1782" t="s">
        <v>1449</v>
      </c>
      <c r="Q29" s="1783"/>
      <c r="R29" s="1223"/>
      <c r="S29" s="1223"/>
      <c r="T29" s="1224"/>
      <c r="U29" s="1"/>
      <c r="V29" s="1222" t="s">
        <v>7</v>
      </c>
      <c r="W29" s="1782" t="s">
        <v>1449</v>
      </c>
      <c r="X29" s="1783"/>
      <c r="Y29" s="1223"/>
      <c r="Z29" s="1223"/>
      <c r="AA29" s="1224"/>
      <c r="AB29" s="1827" t="s">
        <v>423</v>
      </c>
      <c r="AC29" s="1828"/>
      <c r="AD29" s="1828"/>
      <c r="AE29" s="1828"/>
      <c r="AF29" s="1828"/>
      <c r="AG29" s="1828"/>
      <c r="AH29" s="1829"/>
    </row>
    <row r="30" spans="1:34" x14ac:dyDescent="0.2">
      <c r="A30" s="336"/>
      <c r="B30" s="227"/>
      <c r="C30" s="1225"/>
      <c r="D30" s="1184"/>
      <c r="E30" s="121">
        <f>+IF(D30&gt;0,$E$21,0)</f>
        <v>0</v>
      </c>
      <c r="F30" s="121">
        <f>+D30*E30</f>
        <v>0</v>
      </c>
      <c r="G30" s="149"/>
      <c r="H30" s="1"/>
      <c r="I30" s="227"/>
      <c r="J30" s="1225"/>
      <c r="K30" s="1184"/>
      <c r="L30" s="121">
        <f>+IF(K30&gt;0,$E$21,0)</f>
        <v>0</v>
      </c>
      <c r="M30" s="122">
        <f>+K30*L30</f>
        <v>0</v>
      </c>
      <c r="N30" s="123"/>
      <c r="O30" s="227"/>
      <c r="P30" s="1225"/>
      <c r="Q30" s="1184"/>
      <c r="R30" s="121">
        <f>+IF(Q30&gt;0,$E$21,0)</f>
        <v>0</v>
      </c>
      <c r="S30" s="122">
        <f>+Q30*R30</f>
        <v>0</v>
      </c>
      <c r="T30" s="123"/>
      <c r="U30" s="1"/>
      <c r="V30" s="227"/>
      <c r="W30" s="1225"/>
      <c r="X30" s="1184"/>
      <c r="Y30" s="121">
        <f>+IF(X30&gt;0,$E$21,0)</f>
        <v>0</v>
      </c>
      <c r="Z30" s="122">
        <f>+X30*Y30</f>
        <v>0</v>
      </c>
      <c r="AA30" s="123"/>
      <c r="AB30" s="205" t="s">
        <v>9</v>
      </c>
      <c r="AC30" s="206">
        <v>0</v>
      </c>
      <c r="AD30" s="194">
        <f>+IF(AC30&gt;0,$AE$20,0)</f>
        <v>0</v>
      </c>
      <c r="AE30" s="207">
        <f>+AC30*AD30</f>
        <v>0</v>
      </c>
      <c r="AF30" s="208">
        <f>+AE30/1000</f>
        <v>0</v>
      </c>
      <c r="AG30" s="209">
        <f>+AF30*AD23</f>
        <v>0</v>
      </c>
      <c r="AH30" s="210"/>
    </row>
    <row r="31" spans="1:34" hidden="1" x14ac:dyDescent="0.2">
      <c r="A31" s="336"/>
      <c r="B31" s="227" t="s">
        <v>9</v>
      </c>
      <c r="C31" s="110" t="s">
        <v>8</v>
      </c>
      <c r="D31" s="325">
        <v>0</v>
      </c>
      <c r="E31" s="121">
        <f t="shared" ref="E31:E39" si="0">+IF(D31&gt;0,$E$21,0)</f>
        <v>0</v>
      </c>
      <c r="F31" s="121">
        <f t="shared" ref="F31:F39" si="1">+D31*E31</f>
        <v>0</v>
      </c>
      <c r="G31" s="149"/>
      <c r="H31" s="1"/>
      <c r="I31" s="227" t="s">
        <v>9</v>
      </c>
      <c r="J31" s="110" t="s">
        <v>8</v>
      </c>
      <c r="K31" s="325">
        <v>0</v>
      </c>
      <c r="L31" s="121">
        <f t="shared" ref="L31" si="2">+IF(K31&gt;0,$E$21,0)</f>
        <v>0</v>
      </c>
      <c r="M31" s="122">
        <f t="shared" ref="M31:M37" si="3">+K31*L31</f>
        <v>0</v>
      </c>
      <c r="N31" s="123"/>
      <c r="O31" s="227" t="s">
        <v>9</v>
      </c>
      <c r="P31" s="110" t="s">
        <v>8</v>
      </c>
      <c r="Q31" s="325">
        <v>0</v>
      </c>
      <c r="R31" s="121">
        <f t="shared" ref="R31" si="4">+IF(Q31&gt;0,$E$21,0)</f>
        <v>0</v>
      </c>
      <c r="S31" s="122">
        <f t="shared" ref="S31:S39" si="5">+Q31*R31</f>
        <v>0</v>
      </c>
      <c r="T31" s="123"/>
      <c r="U31" s="1"/>
      <c r="V31" s="227" t="s">
        <v>9</v>
      </c>
      <c r="W31" s="110" t="s">
        <v>8</v>
      </c>
      <c r="X31" s="325">
        <v>0</v>
      </c>
      <c r="Y31" s="121">
        <f t="shared" ref="Y31" si="6">+IF(X31&gt;0,$E$21,0)</f>
        <v>0</v>
      </c>
      <c r="Z31" s="122">
        <f t="shared" ref="Z31:Z39" si="7">+X31*Y31</f>
        <v>0</v>
      </c>
      <c r="AA31" s="123"/>
      <c r="AB31" s="205" t="s">
        <v>10</v>
      </c>
      <c r="AC31" s="206">
        <v>0</v>
      </c>
      <c r="AD31" s="194">
        <f>+IF(AC31&gt;0,$AE$20,0)</f>
        <v>0</v>
      </c>
      <c r="AE31" s="207">
        <f>+AC31*AD31</f>
        <v>0</v>
      </c>
      <c r="AF31" s="208">
        <f>+AE31/1000</f>
        <v>0</v>
      </c>
      <c r="AG31" s="209">
        <f>+AF31*AD23</f>
        <v>0</v>
      </c>
      <c r="AH31" s="210"/>
    </row>
    <row r="32" spans="1:34" x14ac:dyDescent="0.2">
      <c r="A32" s="336"/>
      <c r="B32" s="545" t="s">
        <v>1452</v>
      </c>
      <c r="C32" s="1225" t="s">
        <v>1450</v>
      </c>
      <c r="D32" s="1184">
        <f>+IF(F24&gt;0,D14,0)</f>
        <v>1277.7777777777778</v>
      </c>
      <c r="E32" s="1243">
        <f>+IF(F24&gt;0,(E21/D106),0)</f>
        <v>612.90322580645159</v>
      </c>
      <c r="F32" s="121">
        <f t="shared" si="1"/>
        <v>783154.12186379929</v>
      </c>
      <c r="G32" s="149"/>
      <c r="H32" s="1"/>
      <c r="I32" s="545" t="s">
        <v>1452</v>
      </c>
      <c r="J32" s="1225" t="s">
        <v>1450</v>
      </c>
      <c r="K32" s="1184">
        <f>+IF(M24&gt;0,K14,0)</f>
        <v>0</v>
      </c>
      <c r="L32" s="1243">
        <f>+IF(M24&gt;0,(L21/K106),0)</f>
        <v>0</v>
      </c>
      <c r="M32" s="122">
        <f t="shared" si="3"/>
        <v>0</v>
      </c>
      <c r="N32" s="123"/>
      <c r="O32" s="545" t="s">
        <v>1452</v>
      </c>
      <c r="P32" s="1225" t="s">
        <v>1450</v>
      </c>
      <c r="Q32" s="1184">
        <f>+IF(S24&gt;0,Q14,0)</f>
        <v>0</v>
      </c>
      <c r="R32" s="1243">
        <f>+IF(S24&gt;0,(R21/Q106),0)</f>
        <v>0</v>
      </c>
      <c r="S32" s="122">
        <f t="shared" si="5"/>
        <v>0</v>
      </c>
      <c r="T32" s="123"/>
      <c r="U32" s="1"/>
      <c r="V32" s="545" t="s">
        <v>1452</v>
      </c>
      <c r="W32" s="1225" t="s">
        <v>1450</v>
      </c>
      <c r="X32" s="1184">
        <f>+IF(Z24&gt;0,X14,0)</f>
        <v>0</v>
      </c>
      <c r="Y32" s="1243">
        <f>+IF(Z24&gt;0,(Y21/X106),0)</f>
        <v>0</v>
      </c>
      <c r="Z32" s="122">
        <f t="shared" si="7"/>
        <v>0</v>
      </c>
      <c r="AA32" s="123"/>
      <c r="AB32" s="205" t="s">
        <v>39</v>
      </c>
      <c r="AC32" s="206">
        <v>0</v>
      </c>
      <c r="AD32" s="194">
        <f>+IF(AC32&gt;0,$AE$20,0)</f>
        <v>0</v>
      </c>
      <c r="AE32" s="207">
        <f>+AC32*AD32</f>
        <v>0</v>
      </c>
      <c r="AF32" s="208">
        <f>+AE32/1000</f>
        <v>0</v>
      </c>
      <c r="AG32" s="209">
        <f>+AF32*AD23</f>
        <v>0</v>
      </c>
      <c r="AH32" s="210"/>
    </row>
    <row r="33" spans="1:35" x14ac:dyDescent="0.2">
      <c r="A33" s="336"/>
      <c r="B33" s="227" t="s">
        <v>11</v>
      </c>
      <c r="C33" s="1225" t="s">
        <v>1451</v>
      </c>
      <c r="D33" s="1184">
        <f>+IF(F24&gt;0,D14,0)</f>
        <v>1277.7777777777778</v>
      </c>
      <c r="E33" s="1243">
        <f>+IF(F24&gt;0,(E21*D108)/D33,0)</f>
        <v>102.61026102610262</v>
      </c>
      <c r="F33" s="121">
        <f t="shared" si="1"/>
        <v>131113.11131113113</v>
      </c>
      <c r="G33" s="149"/>
      <c r="H33" s="1"/>
      <c r="I33" s="227" t="s">
        <v>11</v>
      </c>
      <c r="J33" s="1225" t="s">
        <v>1451</v>
      </c>
      <c r="K33" s="1184">
        <f>+IF(M24&gt;0,K14,0)</f>
        <v>0</v>
      </c>
      <c r="L33" s="1243">
        <f>+IF(M24&gt;0,(L21*K108)/K33,0)</f>
        <v>0</v>
      </c>
      <c r="M33" s="122">
        <f t="shared" si="3"/>
        <v>0</v>
      </c>
      <c r="N33" s="123"/>
      <c r="O33" s="227" t="s">
        <v>11</v>
      </c>
      <c r="P33" s="1225" t="s">
        <v>1451</v>
      </c>
      <c r="Q33" s="1184">
        <f>+IF(S24&gt;0,Q14,0)</f>
        <v>0</v>
      </c>
      <c r="R33" s="1243">
        <f>+IF(S24&gt;0,(R21*Q108)/Q33,0)</f>
        <v>0</v>
      </c>
      <c r="S33" s="122">
        <f t="shared" si="5"/>
        <v>0</v>
      </c>
      <c r="T33" s="123"/>
      <c r="U33" s="1"/>
      <c r="V33" s="227" t="s">
        <v>11</v>
      </c>
      <c r="W33" s="1225" t="s">
        <v>1451</v>
      </c>
      <c r="X33" s="1184">
        <f>+IF(Z24&gt;0,X14,0)</f>
        <v>0</v>
      </c>
      <c r="Y33" s="1243">
        <f>+IF(Z24&gt;0,(Y21*X108)/X33,0)</f>
        <v>0</v>
      </c>
      <c r="Z33" s="122">
        <f t="shared" si="7"/>
        <v>0</v>
      </c>
      <c r="AA33" s="123"/>
      <c r="AB33" s="205" t="s">
        <v>40</v>
      </c>
      <c r="AC33" s="206">
        <v>0</v>
      </c>
      <c r="AD33" s="194">
        <f>+IF(AC33&gt;0,$AE$20,0)</f>
        <v>0</v>
      </c>
      <c r="AE33" s="207">
        <f>+AC33*AD33</f>
        <v>0</v>
      </c>
      <c r="AF33" s="208">
        <f>+AE33/1000</f>
        <v>0</v>
      </c>
      <c r="AG33" s="209">
        <f>+AF33*AD23</f>
        <v>0</v>
      </c>
      <c r="AH33" s="210"/>
    </row>
    <row r="34" spans="1:35" x14ac:dyDescent="0.2">
      <c r="A34" s="336"/>
      <c r="B34" s="227" t="s">
        <v>12</v>
      </c>
      <c r="C34" s="1225" t="s">
        <v>1451</v>
      </c>
      <c r="D34" s="1184">
        <f>+IF(F24&gt;0,D14,0)</f>
        <v>1277.7777777777778</v>
      </c>
      <c r="E34" s="1243">
        <f>+IF(F24&gt;0,(E21*D108)/D34,0)</f>
        <v>102.61026102610262</v>
      </c>
      <c r="F34" s="121">
        <f t="shared" si="1"/>
        <v>131113.11131113113</v>
      </c>
      <c r="G34" s="149"/>
      <c r="H34" s="1"/>
      <c r="I34" s="227" t="s">
        <v>12</v>
      </c>
      <c r="J34" s="1225" t="s">
        <v>1451</v>
      </c>
      <c r="K34" s="1184">
        <f>+IF(M24&gt;0,K14,0)</f>
        <v>0</v>
      </c>
      <c r="L34" s="1243">
        <f>+IF(M24&gt;0,(L21*K108)/K34,0)</f>
        <v>0</v>
      </c>
      <c r="M34" s="122">
        <f t="shared" si="3"/>
        <v>0</v>
      </c>
      <c r="N34" s="123"/>
      <c r="O34" s="227" t="s">
        <v>12</v>
      </c>
      <c r="P34" s="1225" t="s">
        <v>1451</v>
      </c>
      <c r="Q34" s="1184">
        <f>+IF(S24&gt;0,Q14,0)</f>
        <v>0</v>
      </c>
      <c r="R34" s="1243">
        <f>+IF(S24&gt;0,(R21*Q108)/Q34,0)</f>
        <v>0</v>
      </c>
      <c r="S34" s="122">
        <f t="shared" si="5"/>
        <v>0</v>
      </c>
      <c r="T34" s="123"/>
      <c r="U34" s="1"/>
      <c r="V34" s="227" t="s">
        <v>12</v>
      </c>
      <c r="W34" s="1225" t="s">
        <v>1451</v>
      </c>
      <c r="X34" s="1184">
        <f>+IF(Z24&gt;0,X14,0)</f>
        <v>0</v>
      </c>
      <c r="Y34" s="1243">
        <f>+IF(Z24&gt;0,(Y21*X108)/X34,0)</f>
        <v>0</v>
      </c>
      <c r="Z34" s="122">
        <f t="shared" si="7"/>
        <v>0</v>
      </c>
      <c r="AA34" s="123"/>
      <c r="AB34" s="205" t="s">
        <v>41</v>
      </c>
      <c r="AC34" s="206">
        <v>0</v>
      </c>
      <c r="AD34" s="194">
        <f>+IF(AC34&gt;0,$AE$20,0)</f>
        <v>0</v>
      </c>
      <c r="AE34" s="207">
        <f>+AC34*AD34</f>
        <v>0</v>
      </c>
      <c r="AF34" s="208">
        <f>+AE34/1000</f>
        <v>0</v>
      </c>
      <c r="AG34" s="209">
        <f>+AF34*AD23</f>
        <v>0</v>
      </c>
      <c r="AH34" s="210"/>
    </row>
    <row r="35" spans="1:35" ht="13.5" thickBot="1" x14ac:dyDescent="0.25">
      <c r="A35" s="336"/>
      <c r="B35" s="227" t="s">
        <v>14</v>
      </c>
      <c r="C35" s="1225" t="s">
        <v>1451</v>
      </c>
      <c r="D35" s="1184">
        <f>+IF(F24&gt;0,D14,0)</f>
        <v>1277.7777777777778</v>
      </c>
      <c r="E35" s="1243">
        <f>+IF(F24&gt;0,(E21*D111)/D35,0)</f>
        <v>102.61026102610262</v>
      </c>
      <c r="F35" s="121">
        <f t="shared" si="1"/>
        <v>131113.11131113113</v>
      </c>
      <c r="G35" s="149"/>
      <c r="H35" s="1"/>
      <c r="I35" s="227" t="s">
        <v>14</v>
      </c>
      <c r="J35" s="1225" t="s">
        <v>1451</v>
      </c>
      <c r="K35" s="1184">
        <f>+IF(M24&gt;0,K14,0)</f>
        <v>0</v>
      </c>
      <c r="L35" s="1243">
        <f>+IF(M24&gt;0,(L21*K111)/K35,0)</f>
        <v>0</v>
      </c>
      <c r="M35" s="122">
        <f t="shared" si="3"/>
        <v>0</v>
      </c>
      <c r="N35" s="123"/>
      <c r="O35" s="227" t="s">
        <v>14</v>
      </c>
      <c r="P35" s="1225" t="s">
        <v>1451</v>
      </c>
      <c r="Q35" s="1184">
        <f>+IF(S24&gt;0,Q14,0)</f>
        <v>0</v>
      </c>
      <c r="R35" s="1243">
        <f>+IF(S24&gt;0,(R21*Q111)/Q35,0)</f>
        <v>0</v>
      </c>
      <c r="S35" s="122">
        <f t="shared" si="5"/>
        <v>0</v>
      </c>
      <c r="T35" s="123"/>
      <c r="U35" s="1"/>
      <c r="V35" s="227" t="s">
        <v>14</v>
      </c>
      <c r="W35" s="1225" t="s">
        <v>1451</v>
      </c>
      <c r="X35" s="1184">
        <f>+IF(Z24&gt;0,X14,0)</f>
        <v>0</v>
      </c>
      <c r="Y35" s="1243">
        <f>+IF(Z24&gt;0,(Y21*X111)/X35,0)</f>
        <v>0</v>
      </c>
      <c r="Z35" s="122">
        <f t="shared" si="7"/>
        <v>0</v>
      </c>
      <c r="AA35" s="123"/>
      <c r="AB35" s="253" t="s">
        <v>16</v>
      </c>
      <c r="AC35" s="258">
        <f>SUM(AC30:AC34)</f>
        <v>0</v>
      </c>
      <c r="AD35" s="259"/>
      <c r="AE35" s="260">
        <f>SUM(AE30:AE34)</f>
        <v>0</v>
      </c>
      <c r="AF35" s="261">
        <f>SUM(AF30:AF34)</f>
        <v>0</v>
      </c>
      <c r="AG35" s="262">
        <f>SUM(AG30:AG34)</f>
        <v>0</v>
      </c>
      <c r="AH35" s="263">
        <f>+AG35*AG24</f>
        <v>0</v>
      </c>
    </row>
    <row r="36" spans="1:35" hidden="1" x14ac:dyDescent="0.2">
      <c r="A36" s="336"/>
      <c r="B36" s="227" t="s">
        <v>13</v>
      </c>
      <c r="C36" s="1225" t="s">
        <v>1453</v>
      </c>
      <c r="D36" s="325">
        <v>0</v>
      </c>
      <c r="E36" s="121">
        <f t="shared" si="0"/>
        <v>0</v>
      </c>
      <c r="F36" s="121">
        <f t="shared" si="1"/>
        <v>0</v>
      </c>
      <c r="G36" s="149"/>
      <c r="H36" s="1"/>
      <c r="I36" s="227" t="s">
        <v>13</v>
      </c>
      <c r="J36" s="1225" t="s">
        <v>1453</v>
      </c>
      <c r="K36" s="325">
        <v>0</v>
      </c>
      <c r="L36" s="121">
        <f t="shared" ref="L36" si="8">+IF(K36&gt;0,$E$21,0)</f>
        <v>0</v>
      </c>
      <c r="M36" s="122">
        <f t="shared" si="3"/>
        <v>0</v>
      </c>
      <c r="N36" s="123"/>
      <c r="O36" s="227" t="s">
        <v>13</v>
      </c>
      <c r="P36" s="1225" t="s">
        <v>1453</v>
      </c>
      <c r="Q36" s="325">
        <v>0</v>
      </c>
      <c r="R36" s="121">
        <f t="shared" ref="R36" si="9">+IF(Q36&gt;0,$E$21,0)</f>
        <v>0</v>
      </c>
      <c r="S36" s="122">
        <f t="shared" si="5"/>
        <v>0</v>
      </c>
      <c r="T36" s="123"/>
      <c r="U36" s="1"/>
      <c r="V36" s="227" t="s">
        <v>13</v>
      </c>
      <c r="W36" s="1225" t="s">
        <v>1453</v>
      </c>
      <c r="X36" s="325">
        <v>0</v>
      </c>
      <c r="Y36" s="121">
        <f t="shared" ref="Y36" si="10">+IF(X36&gt;0,$E$21,0)</f>
        <v>0</v>
      </c>
      <c r="Z36" s="122">
        <f t="shared" si="7"/>
        <v>0</v>
      </c>
      <c r="AA36" s="123"/>
      <c r="AB36" s="1827" t="s">
        <v>384</v>
      </c>
      <c r="AC36" s="1828"/>
      <c r="AD36" s="1828"/>
      <c r="AE36" s="1828"/>
      <c r="AF36" s="1828"/>
      <c r="AG36" s="1828"/>
      <c r="AH36" s="1829"/>
    </row>
    <row r="37" spans="1:35" x14ac:dyDescent="0.2">
      <c r="A37" s="336"/>
      <c r="B37" s="227" t="s">
        <v>15</v>
      </c>
      <c r="C37" s="1225" t="s">
        <v>1451</v>
      </c>
      <c r="D37" s="1184">
        <f>+IF(F24&gt;0,D14*D15,0)</f>
        <v>127.77777777777779</v>
      </c>
      <c r="E37" s="1243">
        <f>+IF(F24&gt;0,E21/D112,0)</f>
        <v>256.75675675675677</v>
      </c>
      <c r="F37" s="121">
        <f t="shared" si="1"/>
        <v>32807.807807807811</v>
      </c>
      <c r="G37" s="149"/>
      <c r="H37" s="1"/>
      <c r="I37" s="227" t="s">
        <v>15</v>
      </c>
      <c r="J37" s="1225" t="s">
        <v>1451</v>
      </c>
      <c r="K37" s="1184">
        <f>+IF(M24&gt;0,K14*K15,0)</f>
        <v>0</v>
      </c>
      <c r="L37" s="1243">
        <f>+IF(M24&gt;0,L21/K112,0)</f>
        <v>0</v>
      </c>
      <c r="M37" s="122">
        <f t="shared" si="3"/>
        <v>0</v>
      </c>
      <c r="N37" s="123"/>
      <c r="O37" s="227" t="s">
        <v>15</v>
      </c>
      <c r="P37" s="1225" t="s">
        <v>1451</v>
      </c>
      <c r="Q37" s="1184">
        <f>+IF(S24&gt;0,Q14*Q15,0)</f>
        <v>0</v>
      </c>
      <c r="R37" s="1243">
        <f>+IF(S24&gt;0,R21/Q112,0)</f>
        <v>0</v>
      </c>
      <c r="S37" s="122">
        <f t="shared" si="5"/>
        <v>0</v>
      </c>
      <c r="T37" s="123"/>
      <c r="U37" s="1"/>
      <c r="V37" s="227" t="s">
        <v>15</v>
      </c>
      <c r="W37" s="1225" t="s">
        <v>1451</v>
      </c>
      <c r="X37" s="1184">
        <f>+IF(Z24&gt;0,X14*X15,0)</f>
        <v>0</v>
      </c>
      <c r="Y37" s="1243">
        <f>+IF(Z24&gt;0,Y21/X112,0)</f>
        <v>0</v>
      </c>
      <c r="Z37" s="122">
        <f t="shared" si="7"/>
        <v>0</v>
      </c>
      <c r="AA37" s="123"/>
      <c r="AB37" s="211" t="s">
        <v>42</v>
      </c>
      <c r="AC37" s="212">
        <f>+AD18</f>
        <v>0</v>
      </c>
      <c r="AD37" s="213">
        <f>+AE18</f>
        <v>0</v>
      </c>
      <c r="AE37" s="207">
        <f>+AC37*AD37</f>
        <v>0</v>
      </c>
      <c r="AF37" s="208">
        <f t="shared" ref="AF37:AF43" si="11">+AE37/1000</f>
        <v>0</v>
      </c>
      <c r="AG37" s="209">
        <f>+AF37*AD23</f>
        <v>0</v>
      </c>
      <c r="AH37" s="214">
        <f>+AG37*AG24</f>
        <v>0</v>
      </c>
    </row>
    <row r="38" spans="1:35" hidden="1" x14ac:dyDescent="0.2">
      <c r="A38" s="336"/>
      <c r="B38" s="227" t="s">
        <v>15</v>
      </c>
      <c r="C38" s="110" t="s">
        <v>8</v>
      </c>
      <c r="D38" s="325">
        <v>0</v>
      </c>
      <c r="E38" s="121">
        <f t="shared" si="0"/>
        <v>0</v>
      </c>
      <c r="F38" s="121">
        <f t="shared" si="1"/>
        <v>0</v>
      </c>
      <c r="G38" s="149"/>
      <c r="H38" s="1"/>
      <c r="I38" s="120" t="s">
        <v>15</v>
      </c>
      <c r="J38" s="110" t="s">
        <v>8</v>
      </c>
      <c r="K38" s="325">
        <v>0</v>
      </c>
      <c r="L38" s="121">
        <f t="shared" ref="L38:L39" si="12">+IF(K38&gt;0,$L$21,0)</f>
        <v>0</v>
      </c>
      <c r="M38" s="122">
        <f t="shared" ref="M38:M39" si="13">+K38*L38</f>
        <v>0</v>
      </c>
      <c r="N38" s="123"/>
      <c r="O38" s="120" t="s">
        <v>15</v>
      </c>
      <c r="P38" s="110" t="s">
        <v>8</v>
      </c>
      <c r="Q38" s="325">
        <v>0</v>
      </c>
      <c r="R38" s="121">
        <f t="shared" ref="R38:R39" si="14">+IF(Q38&gt;0,$L$21,0)</f>
        <v>0</v>
      </c>
      <c r="S38" s="122">
        <f t="shared" si="5"/>
        <v>0</v>
      </c>
      <c r="T38" s="123"/>
      <c r="U38" s="1"/>
      <c r="V38" s="120" t="s">
        <v>15</v>
      </c>
      <c r="W38" s="110" t="s">
        <v>8</v>
      </c>
      <c r="X38" s="325">
        <v>0</v>
      </c>
      <c r="Y38" s="121">
        <f t="shared" ref="Y38:Y39" si="15">+IF(X38&gt;0,$L$21,0)</f>
        <v>0</v>
      </c>
      <c r="Z38" s="122">
        <f t="shared" si="7"/>
        <v>0</v>
      </c>
      <c r="AA38" s="123"/>
      <c r="AB38" s="205" t="s">
        <v>43</v>
      </c>
      <c r="AC38" s="215">
        <f>+AD16</f>
        <v>0</v>
      </c>
      <c r="AD38" s="213">
        <f>+AE16</f>
        <v>0</v>
      </c>
      <c r="AE38" s="216">
        <f>+AC38*AD38</f>
        <v>0</v>
      </c>
      <c r="AF38" s="217">
        <f t="shared" si="11"/>
        <v>0</v>
      </c>
      <c r="AG38" s="218">
        <f>+AF38*AD23</f>
        <v>0</v>
      </c>
      <c r="AH38" s="219">
        <f>+AG38*AG24</f>
        <v>0</v>
      </c>
    </row>
    <row r="39" spans="1:35" hidden="1" x14ac:dyDescent="0.2">
      <c r="A39" s="336"/>
      <c r="B39" s="546" t="s">
        <v>293</v>
      </c>
      <c r="C39" s="110" t="s">
        <v>8</v>
      </c>
      <c r="D39" s="325">
        <v>0</v>
      </c>
      <c r="E39" s="121">
        <f t="shared" si="0"/>
        <v>0</v>
      </c>
      <c r="F39" s="121">
        <f t="shared" si="1"/>
        <v>0</v>
      </c>
      <c r="G39" s="149"/>
      <c r="H39" s="1"/>
      <c r="I39" s="124" t="s">
        <v>293</v>
      </c>
      <c r="J39" s="110" t="s">
        <v>8</v>
      </c>
      <c r="K39" s="325">
        <v>0</v>
      </c>
      <c r="L39" s="121">
        <f t="shared" si="12"/>
        <v>0</v>
      </c>
      <c r="M39" s="122">
        <f t="shared" si="13"/>
        <v>0</v>
      </c>
      <c r="N39" s="123"/>
      <c r="O39" s="124" t="s">
        <v>293</v>
      </c>
      <c r="P39" s="110" t="s">
        <v>8</v>
      </c>
      <c r="Q39" s="325">
        <v>0</v>
      </c>
      <c r="R39" s="121">
        <f t="shared" si="14"/>
        <v>0</v>
      </c>
      <c r="S39" s="122">
        <f t="shared" si="5"/>
        <v>0</v>
      </c>
      <c r="T39" s="123"/>
      <c r="U39" s="1"/>
      <c r="V39" s="124" t="s">
        <v>293</v>
      </c>
      <c r="W39" s="110" t="s">
        <v>8</v>
      </c>
      <c r="X39" s="325">
        <v>0</v>
      </c>
      <c r="Y39" s="121">
        <f t="shared" si="15"/>
        <v>0</v>
      </c>
      <c r="Z39" s="122">
        <f t="shared" si="7"/>
        <v>0</v>
      </c>
      <c r="AA39" s="123"/>
      <c r="AB39" s="205" t="s">
        <v>44</v>
      </c>
      <c r="AC39" s="215">
        <f>+AD17</f>
        <v>0</v>
      </c>
      <c r="AD39" s="213">
        <f>+AE17</f>
        <v>0</v>
      </c>
      <c r="AE39" s="216">
        <f>+AC39*AD39</f>
        <v>0</v>
      </c>
      <c r="AF39" s="217">
        <f t="shared" si="11"/>
        <v>0</v>
      </c>
      <c r="AG39" s="218">
        <f>+AF39*AD23</f>
        <v>0</v>
      </c>
      <c r="AH39" s="219">
        <f>+AG39*AG24</f>
        <v>0</v>
      </c>
    </row>
    <row r="40" spans="1:35" ht="13.5" thickBot="1" x14ac:dyDescent="0.25">
      <c r="A40" s="336"/>
      <c r="B40" s="1458" t="s">
        <v>16</v>
      </c>
      <c r="C40" s="686"/>
      <c r="D40" s="1450"/>
      <c r="E40" s="1451"/>
      <c r="F40" s="1451">
        <f>SUM(F30:F39)</f>
        <v>1209301.2636050005</v>
      </c>
      <c r="G40" s="1461">
        <f>+F40*F24</f>
        <v>12093012.636050005</v>
      </c>
      <c r="H40" s="1"/>
      <c r="I40" s="125" t="s">
        <v>16</v>
      </c>
      <c r="J40" s="126"/>
      <c r="K40" s="127"/>
      <c r="L40" s="128"/>
      <c r="M40" s="128">
        <f>SUM(M30:M39)</f>
        <v>0</v>
      </c>
      <c r="N40" s="129">
        <f>+M40*M24</f>
        <v>0</v>
      </c>
      <c r="O40" s="125" t="s">
        <v>16</v>
      </c>
      <c r="P40" s="126"/>
      <c r="Q40" s="127"/>
      <c r="R40" s="128"/>
      <c r="S40" s="128">
        <f>SUM(S30:S39)</f>
        <v>0</v>
      </c>
      <c r="T40" s="129">
        <f>+S40*S24</f>
        <v>0</v>
      </c>
      <c r="U40" s="1"/>
      <c r="V40" s="125" t="s">
        <v>16</v>
      </c>
      <c r="W40" s="126"/>
      <c r="X40" s="127"/>
      <c r="Y40" s="128"/>
      <c r="Z40" s="128">
        <f>SUM(Z30:Z39)</f>
        <v>0</v>
      </c>
      <c r="AA40" s="129">
        <f>+Z40*Z24</f>
        <v>0</v>
      </c>
      <c r="AB40" s="211" t="s">
        <v>45</v>
      </c>
      <c r="AC40" s="212">
        <f>+AD19</f>
        <v>0</v>
      </c>
      <c r="AD40" s="213">
        <f>+AE19</f>
        <v>0</v>
      </c>
      <c r="AE40" s="207">
        <f>+AC40*AD40</f>
        <v>0</v>
      </c>
      <c r="AF40" s="208">
        <f t="shared" si="11"/>
        <v>0</v>
      </c>
      <c r="AG40" s="209">
        <f>+AF40*AD23</f>
        <v>0</v>
      </c>
      <c r="AH40" s="214">
        <f>+AG40*AG24</f>
        <v>0</v>
      </c>
    </row>
    <row r="41" spans="1:35" ht="13.5" thickBot="1" x14ac:dyDescent="0.25">
      <c r="A41" s="336"/>
      <c r="B41" s="1788"/>
      <c r="C41" s="1789"/>
      <c r="D41" s="1789"/>
      <c r="E41" s="1789"/>
      <c r="F41" s="1789"/>
      <c r="G41" s="1790"/>
      <c r="H41" s="1"/>
      <c r="I41" s="1797" t="s">
        <v>17</v>
      </c>
      <c r="J41" s="1798"/>
      <c r="K41" s="1798"/>
      <c r="L41" s="1798"/>
      <c r="M41" s="1798"/>
      <c r="N41" s="1799"/>
      <c r="O41" s="1797" t="s">
        <v>17</v>
      </c>
      <c r="P41" s="1798"/>
      <c r="Q41" s="1798"/>
      <c r="R41" s="1798"/>
      <c r="S41" s="1798"/>
      <c r="T41" s="1799"/>
      <c r="U41" s="1"/>
      <c r="V41" s="1797" t="s">
        <v>17</v>
      </c>
      <c r="W41" s="1798"/>
      <c r="X41" s="1798"/>
      <c r="Y41" s="1798"/>
      <c r="Z41" s="1798"/>
      <c r="AA41" s="1799"/>
      <c r="AB41" s="253" t="s">
        <v>24</v>
      </c>
      <c r="AC41" s="271"/>
      <c r="AD41" s="272"/>
      <c r="AE41" s="256">
        <f>SUM(AE37:AE40)</f>
        <v>0</v>
      </c>
      <c r="AF41" s="273">
        <f>SUM(AF37:AF40)</f>
        <v>0</v>
      </c>
      <c r="AG41" s="274">
        <f>+AF41*AD23</f>
        <v>0</v>
      </c>
      <c r="AH41" s="257">
        <f>+AG41*AG24</f>
        <v>0</v>
      </c>
    </row>
    <row r="42" spans="1:35" x14ac:dyDescent="0.2">
      <c r="A42" s="336"/>
      <c r="B42" s="134" t="s">
        <v>1336</v>
      </c>
      <c r="C42" s="110" t="s">
        <v>132</v>
      </c>
      <c r="D42" s="1452">
        <f>+D14*D15</f>
        <v>127.77777777777779</v>
      </c>
      <c r="E42" s="121">
        <f t="shared" ref="E42:E47" si="16">+E15</f>
        <v>2000</v>
      </c>
      <c r="F42" s="121">
        <f t="shared" ref="F42:F47" si="17">+D42*E42</f>
        <v>255555.55555555556</v>
      </c>
      <c r="G42" s="149">
        <f>+F42*F24</f>
        <v>2555555.5555555555</v>
      </c>
      <c r="H42" s="693"/>
      <c r="I42" s="130" t="s">
        <v>1344</v>
      </c>
      <c r="J42" s="131" t="s">
        <v>132</v>
      </c>
      <c r="K42" s="132">
        <f>+K14*K15</f>
        <v>0</v>
      </c>
      <c r="L42" s="133">
        <f t="shared" ref="L42:L47" si="18">+L15</f>
        <v>0</v>
      </c>
      <c r="M42" s="122">
        <f t="shared" ref="M42:M47" si="19">+K42*L42</f>
        <v>0</v>
      </c>
      <c r="N42" s="119">
        <f>+M42*M24</f>
        <v>0</v>
      </c>
      <c r="O42" s="130" t="s">
        <v>1336</v>
      </c>
      <c r="P42" s="131" t="s">
        <v>132</v>
      </c>
      <c r="Q42" s="132">
        <f>+Q14*Q15</f>
        <v>0</v>
      </c>
      <c r="R42" s="133">
        <f t="shared" ref="R42:R47" si="20">+R15</f>
        <v>0</v>
      </c>
      <c r="S42" s="122">
        <f t="shared" ref="S42:S47" si="21">+Q42*R42</f>
        <v>0</v>
      </c>
      <c r="T42" s="119">
        <f>+S42*S24</f>
        <v>0</v>
      </c>
      <c r="U42" s="693"/>
      <c r="V42" s="130" t="s">
        <v>1336</v>
      </c>
      <c r="W42" s="131" t="s">
        <v>132</v>
      </c>
      <c r="X42" s="132">
        <f>+X14*X15</f>
        <v>0</v>
      </c>
      <c r="Y42" s="133">
        <f t="shared" ref="Y42:Y47" si="22">+Y15</f>
        <v>0</v>
      </c>
      <c r="Z42" s="122">
        <f t="shared" ref="Z42:Z47" si="23">+X42*Y42</f>
        <v>0</v>
      </c>
      <c r="AA42" s="119">
        <f>+Z42*Z24</f>
        <v>0</v>
      </c>
      <c r="AB42" s="264" t="s">
        <v>46</v>
      </c>
      <c r="AC42" s="265"/>
      <c r="AD42" s="266"/>
      <c r="AE42" s="267">
        <f>+AE41*AD21</f>
        <v>0</v>
      </c>
      <c r="AF42" s="268">
        <f t="shared" si="11"/>
        <v>0</v>
      </c>
      <c r="AG42" s="269">
        <f>+AF42*AD23</f>
        <v>0</v>
      </c>
      <c r="AH42" s="270">
        <f>+AG42*AG24</f>
        <v>0</v>
      </c>
    </row>
    <row r="43" spans="1:35" x14ac:dyDescent="0.2">
      <c r="A43" s="336"/>
      <c r="B43" s="134" t="s">
        <v>18</v>
      </c>
      <c r="C43" s="110" t="s">
        <v>19</v>
      </c>
      <c r="D43" s="1040">
        <f>+D16*D14/1000</f>
        <v>63.888888888888893</v>
      </c>
      <c r="E43" s="121">
        <f t="shared" si="16"/>
        <v>2600</v>
      </c>
      <c r="F43" s="121">
        <f t="shared" si="17"/>
        <v>166111.11111111112</v>
      </c>
      <c r="G43" s="149">
        <f>+F43*F24</f>
        <v>1661111.1111111112</v>
      </c>
      <c r="H43" s="693"/>
      <c r="I43" s="134" t="s">
        <v>18</v>
      </c>
      <c r="J43" s="135" t="s">
        <v>19</v>
      </c>
      <c r="K43" s="121">
        <f>+K16*K14/1000</f>
        <v>0</v>
      </c>
      <c r="L43" s="121">
        <f t="shared" si="18"/>
        <v>0</v>
      </c>
      <c r="M43" s="122">
        <f t="shared" si="19"/>
        <v>0</v>
      </c>
      <c r="N43" s="123">
        <f>+M43*M24</f>
        <v>0</v>
      </c>
      <c r="O43" s="134" t="s">
        <v>18</v>
      </c>
      <c r="P43" s="135" t="s">
        <v>19</v>
      </c>
      <c r="Q43" s="121">
        <f>+Q16*Q14/1000</f>
        <v>0</v>
      </c>
      <c r="R43" s="121">
        <f t="shared" si="20"/>
        <v>0</v>
      </c>
      <c r="S43" s="122">
        <f t="shared" si="21"/>
        <v>0</v>
      </c>
      <c r="T43" s="123">
        <f>+S43*S24</f>
        <v>0</v>
      </c>
      <c r="U43" s="693"/>
      <c r="V43" s="134" t="s">
        <v>18</v>
      </c>
      <c r="W43" s="135" t="s">
        <v>19</v>
      </c>
      <c r="X43" s="121">
        <f>+X16*X14/1000</f>
        <v>0</v>
      </c>
      <c r="Y43" s="121">
        <f t="shared" si="22"/>
        <v>0</v>
      </c>
      <c r="Z43" s="122">
        <f t="shared" si="23"/>
        <v>0</v>
      </c>
      <c r="AA43" s="123">
        <f>+Z43*Z24</f>
        <v>0</v>
      </c>
      <c r="AB43" s="220" t="s">
        <v>27</v>
      </c>
      <c r="AC43" s="221"/>
      <c r="AD43" s="222"/>
      <c r="AE43" s="223">
        <f>+AE35*AD22</f>
        <v>0</v>
      </c>
      <c r="AF43" s="224">
        <f t="shared" si="11"/>
        <v>0</v>
      </c>
      <c r="AG43" s="225">
        <f>+AF43*AD23</f>
        <v>0</v>
      </c>
      <c r="AH43" s="226">
        <f>+AG43*AG24</f>
        <v>0</v>
      </c>
    </row>
    <row r="44" spans="1:35" ht="15" hidden="1" customHeight="1" x14ac:dyDescent="0.2">
      <c r="A44" s="336"/>
      <c r="B44" s="134" t="s">
        <v>20</v>
      </c>
      <c r="C44" s="110" t="s">
        <v>19</v>
      </c>
      <c r="D44" s="1040">
        <f>+D17*D14/1000</f>
        <v>0</v>
      </c>
      <c r="E44" s="121">
        <f t="shared" si="16"/>
        <v>0</v>
      </c>
      <c r="F44" s="121">
        <f t="shared" si="17"/>
        <v>0</v>
      </c>
      <c r="G44" s="149">
        <f>+F44*F24</f>
        <v>0</v>
      </c>
      <c r="H44" s="693"/>
      <c r="I44" s="134" t="s">
        <v>20</v>
      </c>
      <c r="J44" s="135" t="s">
        <v>19</v>
      </c>
      <c r="K44" s="121">
        <f>+K17*K14/1000</f>
        <v>0</v>
      </c>
      <c r="L44" s="121">
        <f t="shared" si="18"/>
        <v>0</v>
      </c>
      <c r="M44" s="122">
        <f t="shared" si="19"/>
        <v>0</v>
      </c>
      <c r="N44" s="123">
        <f>+M44*M24</f>
        <v>0</v>
      </c>
      <c r="O44" s="134" t="s">
        <v>20</v>
      </c>
      <c r="P44" s="135" t="s">
        <v>19</v>
      </c>
      <c r="Q44" s="121">
        <f>+Q17*Q14/1000</f>
        <v>0</v>
      </c>
      <c r="R44" s="121">
        <f t="shared" si="20"/>
        <v>0</v>
      </c>
      <c r="S44" s="122">
        <f t="shared" si="21"/>
        <v>0</v>
      </c>
      <c r="T44" s="123">
        <f>+S44*S24</f>
        <v>0</v>
      </c>
      <c r="U44" s="693"/>
      <c r="V44" s="134" t="s">
        <v>20</v>
      </c>
      <c r="W44" s="135" t="s">
        <v>19</v>
      </c>
      <c r="X44" s="121">
        <f>+X17*X14/1000</f>
        <v>0</v>
      </c>
      <c r="Y44" s="121">
        <f t="shared" si="22"/>
        <v>0</v>
      </c>
      <c r="Z44" s="122">
        <f t="shared" si="23"/>
        <v>0</v>
      </c>
      <c r="AA44" s="123">
        <f>+Z44*Z24</f>
        <v>0</v>
      </c>
      <c r="AB44" s="253" t="s">
        <v>291</v>
      </c>
      <c r="AC44" s="254"/>
      <c r="AD44" s="255"/>
      <c r="AE44" s="256">
        <f>+(AE35+AE41)*$AD$24</f>
        <v>0</v>
      </c>
      <c r="AF44" s="257">
        <f>+(AF35+AF41)*$AD$24</f>
        <v>0</v>
      </c>
      <c r="AG44" s="256">
        <f>+(AG35+AG41)*$AD$24</f>
        <v>0</v>
      </c>
      <c r="AH44" s="256">
        <f>+(AH35+AH41)*$AD$24</f>
        <v>0</v>
      </c>
    </row>
    <row r="45" spans="1:35" ht="13.5" hidden="1" thickBot="1" x14ac:dyDescent="0.25">
      <c r="A45" s="336"/>
      <c r="B45" s="134" t="s">
        <v>21</v>
      </c>
      <c r="C45" s="110" t="s">
        <v>19</v>
      </c>
      <c r="D45" s="1040">
        <f>+D18*D14/1000</f>
        <v>0</v>
      </c>
      <c r="E45" s="121">
        <f t="shared" si="16"/>
        <v>0</v>
      </c>
      <c r="F45" s="121">
        <f t="shared" si="17"/>
        <v>0</v>
      </c>
      <c r="G45" s="149">
        <f>+F45*F24</f>
        <v>0</v>
      </c>
      <c r="H45" s="693"/>
      <c r="I45" s="134" t="s">
        <v>21</v>
      </c>
      <c r="J45" s="135" t="s">
        <v>19</v>
      </c>
      <c r="K45" s="121">
        <f>+K18*K14/1000</f>
        <v>0</v>
      </c>
      <c r="L45" s="121">
        <f t="shared" si="18"/>
        <v>0</v>
      </c>
      <c r="M45" s="122">
        <f t="shared" si="19"/>
        <v>0</v>
      </c>
      <c r="N45" s="123">
        <f>+M45*M24</f>
        <v>0</v>
      </c>
      <c r="O45" s="134" t="s">
        <v>21</v>
      </c>
      <c r="P45" s="135" t="s">
        <v>19</v>
      </c>
      <c r="Q45" s="121">
        <f>+Q18*Q14/1000</f>
        <v>0</v>
      </c>
      <c r="R45" s="121">
        <f t="shared" si="20"/>
        <v>0</v>
      </c>
      <c r="S45" s="122">
        <f t="shared" si="21"/>
        <v>0</v>
      </c>
      <c r="T45" s="123">
        <f>+S45*S24</f>
        <v>0</v>
      </c>
      <c r="U45" s="693"/>
      <c r="V45" s="134" t="s">
        <v>21</v>
      </c>
      <c r="W45" s="135" t="s">
        <v>19</v>
      </c>
      <c r="X45" s="121">
        <f>+X18*X14/1000</f>
        <v>0</v>
      </c>
      <c r="Y45" s="121">
        <f t="shared" si="22"/>
        <v>0</v>
      </c>
      <c r="Z45" s="122">
        <f t="shared" si="23"/>
        <v>0</v>
      </c>
      <c r="AA45" s="123">
        <f>+Z45*Z24</f>
        <v>0</v>
      </c>
      <c r="AB45" s="374" t="s">
        <v>47</v>
      </c>
      <c r="AC45" s="375"/>
      <c r="AD45" s="376"/>
      <c r="AE45" s="377">
        <f>+AE35+AE41+AE42+AE43+AE44</f>
        <v>0</v>
      </c>
      <c r="AF45" s="378">
        <f>+AF35+AF41+AF42+AF43+AF44</f>
        <v>0</v>
      </c>
      <c r="AG45" s="379">
        <f>+AG35+AG41+AG42+AG43+AG44</f>
        <v>0</v>
      </c>
      <c r="AH45" s="380">
        <f>+AH35+AH41+AH42+AH43+AH44</f>
        <v>0</v>
      </c>
    </row>
    <row r="46" spans="1:35" x14ac:dyDescent="0.2">
      <c r="A46" s="336"/>
      <c r="B46" s="134" t="s">
        <v>22</v>
      </c>
      <c r="C46" s="110" t="s">
        <v>19</v>
      </c>
      <c r="D46" s="1040">
        <f>+D19*D14/1000</f>
        <v>2.5555555555555558</v>
      </c>
      <c r="E46" s="121">
        <f t="shared" si="16"/>
        <v>8000</v>
      </c>
      <c r="F46" s="121">
        <f t="shared" si="17"/>
        <v>20444.444444444445</v>
      </c>
      <c r="G46" s="149">
        <f>+F46*F24</f>
        <v>204444.44444444444</v>
      </c>
      <c r="H46" s="693"/>
      <c r="I46" s="134" t="s">
        <v>22</v>
      </c>
      <c r="J46" s="135" t="s">
        <v>19</v>
      </c>
      <c r="K46" s="121">
        <f>+K19*K14/1000</f>
        <v>0</v>
      </c>
      <c r="L46" s="121">
        <f t="shared" si="18"/>
        <v>0</v>
      </c>
      <c r="M46" s="122">
        <f t="shared" si="19"/>
        <v>0</v>
      </c>
      <c r="N46" s="123">
        <f>+M46*M24</f>
        <v>0</v>
      </c>
      <c r="O46" s="134" t="s">
        <v>209</v>
      </c>
      <c r="P46" s="135" t="s">
        <v>19</v>
      </c>
      <c r="Q46" s="121">
        <f>+Q19*Q14/1000</f>
        <v>0</v>
      </c>
      <c r="R46" s="121">
        <f t="shared" si="20"/>
        <v>0</v>
      </c>
      <c r="S46" s="122">
        <f t="shared" si="21"/>
        <v>0</v>
      </c>
      <c r="T46" s="123">
        <f>+S46*S24</f>
        <v>0</v>
      </c>
      <c r="U46" s="693"/>
      <c r="V46" s="134" t="s">
        <v>22</v>
      </c>
      <c r="W46" s="135" t="s">
        <v>19</v>
      </c>
      <c r="X46" s="121">
        <f>+X19*X14/1000</f>
        <v>0</v>
      </c>
      <c r="Y46" s="121">
        <f t="shared" si="22"/>
        <v>0</v>
      </c>
      <c r="Z46" s="122">
        <f t="shared" si="23"/>
        <v>0</v>
      </c>
      <c r="AA46" s="123">
        <f>+Z46*Z24</f>
        <v>0</v>
      </c>
      <c r="AB46" s="180"/>
      <c r="AC46" s="181"/>
      <c r="AD46" s="182"/>
      <c r="AE46" s="182"/>
      <c r="AF46" s="182"/>
      <c r="AG46" s="182"/>
      <c r="AH46" s="183"/>
    </row>
    <row r="47" spans="1:35" ht="13.5" thickBot="1" x14ac:dyDescent="0.25">
      <c r="A47" s="336"/>
      <c r="B47" s="1462" t="s">
        <v>23</v>
      </c>
      <c r="C47" s="110" t="s">
        <v>208</v>
      </c>
      <c r="D47" s="1040">
        <f>+D20</f>
        <v>2</v>
      </c>
      <c r="E47" s="121">
        <f t="shared" si="16"/>
        <v>8000</v>
      </c>
      <c r="F47" s="121">
        <f t="shared" si="17"/>
        <v>16000</v>
      </c>
      <c r="G47" s="149">
        <f>+F47*F24</f>
        <v>160000</v>
      </c>
      <c r="H47" s="693"/>
      <c r="I47" s="136" t="s">
        <v>23</v>
      </c>
      <c r="J47" s="137" t="s">
        <v>208</v>
      </c>
      <c r="K47" s="121">
        <f>+K20</f>
        <v>0</v>
      </c>
      <c r="L47" s="121">
        <f t="shared" si="18"/>
        <v>0</v>
      </c>
      <c r="M47" s="122">
        <f t="shared" si="19"/>
        <v>0</v>
      </c>
      <c r="N47" s="138">
        <f>+M47*M24</f>
        <v>0</v>
      </c>
      <c r="O47" s="136" t="s">
        <v>23</v>
      </c>
      <c r="P47" s="137" t="s">
        <v>208</v>
      </c>
      <c r="Q47" s="121">
        <f>+Q20</f>
        <v>0</v>
      </c>
      <c r="R47" s="121">
        <f t="shared" si="20"/>
        <v>0</v>
      </c>
      <c r="S47" s="122">
        <f t="shared" si="21"/>
        <v>0</v>
      </c>
      <c r="T47" s="138">
        <f>+S47*S24</f>
        <v>0</v>
      </c>
      <c r="U47" s="693"/>
      <c r="V47" s="136" t="s">
        <v>23</v>
      </c>
      <c r="W47" s="137" t="s">
        <v>208</v>
      </c>
      <c r="X47" s="121">
        <f>+X20</f>
        <v>0</v>
      </c>
      <c r="Y47" s="121">
        <f t="shared" si="22"/>
        <v>0</v>
      </c>
      <c r="Z47" s="122">
        <f t="shared" si="23"/>
        <v>0</v>
      </c>
      <c r="AA47" s="138">
        <f>+Z47*Z24</f>
        <v>0</v>
      </c>
      <c r="AB47" s="227" t="s">
        <v>48</v>
      </c>
      <c r="AC47" s="228" t="s">
        <v>282</v>
      </c>
      <c r="AD47" s="182"/>
      <c r="AE47" s="658" t="s">
        <v>49</v>
      </c>
      <c r="AF47" s="659"/>
      <c r="AG47" s="229">
        <f>+AD15</f>
        <v>0</v>
      </c>
      <c r="AH47" s="183"/>
    </row>
    <row r="48" spans="1:35" ht="13.5" thickBot="1" x14ac:dyDescent="0.25">
      <c r="A48" s="336"/>
      <c r="B48" s="1509" t="s">
        <v>24</v>
      </c>
      <c r="C48" s="1510"/>
      <c r="D48" s="1511"/>
      <c r="E48" s="1511"/>
      <c r="F48" s="1511">
        <f>SUM(F42:F47)</f>
        <v>458111.11111111112</v>
      </c>
      <c r="G48" s="1512">
        <f>SUM(G42:G47)</f>
        <v>4581111.111111111</v>
      </c>
      <c r="H48" s="1"/>
      <c r="I48" s="139" t="s">
        <v>24</v>
      </c>
      <c r="J48" s="140"/>
      <c r="K48" s="141"/>
      <c r="L48" s="141"/>
      <c r="M48" s="142">
        <f>SUM(M42:M47)</f>
        <v>0</v>
      </c>
      <c r="N48" s="143">
        <f>SUM(N42:N47)</f>
        <v>0</v>
      </c>
      <c r="O48" s="139" t="s">
        <v>24</v>
      </c>
      <c r="P48" s="140"/>
      <c r="Q48" s="141"/>
      <c r="R48" s="141"/>
      <c r="S48" s="142">
        <f>SUM(S42:S47)</f>
        <v>0</v>
      </c>
      <c r="T48" s="143">
        <f>SUM(T42:T47)</f>
        <v>0</v>
      </c>
      <c r="U48" s="1"/>
      <c r="V48" s="139" t="s">
        <v>24</v>
      </c>
      <c r="W48" s="140"/>
      <c r="X48" s="141"/>
      <c r="Y48" s="141"/>
      <c r="Z48" s="142">
        <f>SUM(Z42:Z47)</f>
        <v>0</v>
      </c>
      <c r="AA48" s="143">
        <f>SUM(AA42:AA47)</f>
        <v>0</v>
      </c>
      <c r="AB48" s="230" t="s">
        <v>50</v>
      </c>
      <c r="AC48" s="231" t="s">
        <v>282</v>
      </c>
      <c r="AD48" s="182"/>
      <c r="AE48" s="658" t="s">
        <v>51</v>
      </c>
      <c r="AF48" s="659"/>
      <c r="AG48" s="232" t="s">
        <v>283</v>
      </c>
      <c r="AH48" s="233"/>
      <c r="AI48" s="338"/>
    </row>
    <row r="49" spans="1:34" ht="13.5" thickBot="1" x14ac:dyDescent="0.25">
      <c r="A49" s="336"/>
      <c r="B49" s="1517" t="s">
        <v>25</v>
      </c>
      <c r="C49" s="1454"/>
      <c r="D49" s="1518"/>
      <c r="E49" s="1518"/>
      <c r="F49" s="1519">
        <f>+F40+F48</f>
        <v>1667412.3747161115</v>
      </c>
      <c r="G49" s="1520">
        <f>+G40+G48</f>
        <v>16674123.747161116</v>
      </c>
      <c r="H49" s="1"/>
      <c r="I49" s="660" t="s">
        <v>25</v>
      </c>
      <c r="J49" s="344"/>
      <c r="K49" s="345"/>
      <c r="L49" s="345"/>
      <c r="M49" s="346">
        <f>+M40+M48</f>
        <v>0</v>
      </c>
      <c r="N49" s="347">
        <f>+N40+N48</f>
        <v>0</v>
      </c>
      <c r="O49" s="660" t="s">
        <v>25</v>
      </c>
      <c r="P49" s="344"/>
      <c r="Q49" s="345"/>
      <c r="R49" s="345"/>
      <c r="S49" s="346">
        <f>+S40+S48</f>
        <v>0</v>
      </c>
      <c r="T49" s="347">
        <f>+T40+T48</f>
        <v>0</v>
      </c>
      <c r="U49" s="1"/>
      <c r="V49" s="660" t="s">
        <v>25</v>
      </c>
      <c r="W49" s="344"/>
      <c r="X49" s="345"/>
      <c r="Y49" s="345"/>
      <c r="Z49" s="346">
        <f>+Z40+Z48</f>
        <v>0</v>
      </c>
      <c r="AA49" s="347">
        <f>+AA40+AA48</f>
        <v>0</v>
      </c>
      <c r="AB49" s="230" t="s">
        <v>52</v>
      </c>
      <c r="AC49" s="231" t="s">
        <v>282</v>
      </c>
      <c r="AD49" s="182"/>
      <c r="AE49" s="658" t="s">
        <v>53</v>
      </c>
      <c r="AF49" s="659"/>
      <c r="AG49" s="232" t="s">
        <v>283</v>
      </c>
      <c r="AH49" s="233"/>
    </row>
    <row r="50" spans="1:34" ht="13.5" thickBot="1" x14ac:dyDescent="0.25">
      <c r="A50" s="336"/>
      <c r="B50" s="1794" t="s">
        <v>26</v>
      </c>
      <c r="C50" s="1795"/>
      <c r="D50" s="1795"/>
      <c r="E50" s="1795"/>
      <c r="F50" s="1795"/>
      <c r="G50" s="1796"/>
      <c r="H50" s="1"/>
      <c r="I50" s="1791" t="s">
        <v>26</v>
      </c>
      <c r="J50" s="1792"/>
      <c r="K50" s="1792"/>
      <c r="L50" s="1792"/>
      <c r="M50" s="1792"/>
      <c r="N50" s="1793"/>
      <c r="O50" s="1791" t="s">
        <v>26</v>
      </c>
      <c r="P50" s="1792"/>
      <c r="Q50" s="1792"/>
      <c r="R50" s="1792"/>
      <c r="S50" s="1792"/>
      <c r="T50" s="1793"/>
      <c r="U50" s="1"/>
      <c r="V50" s="1791" t="s">
        <v>26</v>
      </c>
      <c r="W50" s="1792"/>
      <c r="X50" s="1792"/>
      <c r="Y50" s="1792"/>
      <c r="Z50" s="1792"/>
      <c r="AA50" s="1793"/>
      <c r="AB50" s="227" t="s">
        <v>54</v>
      </c>
      <c r="AC50" s="234">
        <f>+AD13</f>
        <v>0</v>
      </c>
      <c r="AD50" s="182"/>
      <c r="AE50" s="658" t="s">
        <v>55</v>
      </c>
      <c r="AF50" s="659"/>
      <c r="AG50" s="235" t="s">
        <v>283</v>
      </c>
      <c r="AH50" s="184"/>
    </row>
    <row r="51" spans="1:34" x14ac:dyDescent="0.2">
      <c r="A51" s="336"/>
      <c r="B51" s="1513" t="s">
        <v>27</v>
      </c>
      <c r="C51" s="1514"/>
      <c r="D51" s="1515"/>
      <c r="E51" s="1515"/>
      <c r="F51" s="1515">
        <f>+F40*D22</f>
        <v>24186.025272100011</v>
      </c>
      <c r="G51" s="1516">
        <f>+F51*F24</f>
        <v>241860.25272100011</v>
      </c>
      <c r="H51" s="1"/>
      <c r="I51" s="144" t="s">
        <v>27</v>
      </c>
      <c r="J51" s="145"/>
      <c r="K51" s="133"/>
      <c r="L51" s="133"/>
      <c r="M51" s="146">
        <f>+M40*K22</f>
        <v>0</v>
      </c>
      <c r="N51" s="119">
        <f>+M51*M24</f>
        <v>0</v>
      </c>
      <c r="O51" s="144" t="s">
        <v>27</v>
      </c>
      <c r="P51" s="145"/>
      <c r="Q51" s="133"/>
      <c r="R51" s="133"/>
      <c r="S51" s="146">
        <f>+S40*Q22</f>
        <v>0</v>
      </c>
      <c r="T51" s="119">
        <f>+S51*S24</f>
        <v>0</v>
      </c>
      <c r="U51" s="1"/>
      <c r="V51" s="144" t="s">
        <v>27</v>
      </c>
      <c r="W51" s="145"/>
      <c r="X51" s="133"/>
      <c r="Y51" s="133"/>
      <c r="Z51" s="146">
        <f>+Z40*X22</f>
        <v>0</v>
      </c>
      <c r="AA51" s="119">
        <f>+Z51*Z24</f>
        <v>0</v>
      </c>
      <c r="AB51" s="227" t="s">
        <v>56</v>
      </c>
      <c r="AC51" s="236">
        <f>+AD14</f>
        <v>0</v>
      </c>
      <c r="AD51" s="182"/>
      <c r="AE51" s="658" t="s">
        <v>57</v>
      </c>
      <c r="AF51" s="659"/>
      <c r="AG51" s="235" t="s">
        <v>283</v>
      </c>
      <c r="AH51" s="183"/>
    </row>
    <row r="52" spans="1:34" ht="12.75" customHeight="1" x14ac:dyDescent="0.2">
      <c r="A52" s="336"/>
      <c r="B52" s="147" t="s">
        <v>28</v>
      </c>
      <c r="C52" s="1453"/>
      <c r="D52" s="121"/>
      <c r="E52" s="121"/>
      <c r="F52" s="121">
        <f>+F48*D23</f>
        <v>45811.111111111117</v>
      </c>
      <c r="G52" s="149">
        <f>+F52*F24</f>
        <v>458111.11111111118</v>
      </c>
      <c r="H52" s="1"/>
      <c r="I52" s="147" t="s">
        <v>28</v>
      </c>
      <c r="J52" s="148"/>
      <c r="K52" s="121"/>
      <c r="L52" s="121"/>
      <c r="M52" s="149">
        <f>+M48*K23</f>
        <v>0</v>
      </c>
      <c r="N52" s="123">
        <f>+M52*M24</f>
        <v>0</v>
      </c>
      <c r="O52" s="147" t="s">
        <v>28</v>
      </c>
      <c r="P52" s="148"/>
      <c r="Q52" s="121"/>
      <c r="R52" s="121"/>
      <c r="S52" s="149">
        <f>+S48*Q23</f>
        <v>0</v>
      </c>
      <c r="T52" s="123">
        <f>+S52*S24</f>
        <v>0</v>
      </c>
      <c r="U52" s="1"/>
      <c r="V52" s="147" t="s">
        <v>28</v>
      </c>
      <c r="W52" s="148"/>
      <c r="X52" s="121"/>
      <c r="Y52" s="121"/>
      <c r="Z52" s="149">
        <f>+Z48*X23</f>
        <v>0</v>
      </c>
      <c r="AA52" s="123">
        <f>+Z52*Z24</f>
        <v>0</v>
      </c>
      <c r="AB52" s="227" t="s">
        <v>58</v>
      </c>
      <c r="AC52" s="237" t="s">
        <v>282</v>
      </c>
      <c r="AD52" s="182"/>
      <c r="AE52" s="238" t="s">
        <v>178</v>
      </c>
      <c r="AF52" s="238"/>
      <c r="AG52" s="239">
        <f>+(AC38+AC39)*AD23/1000</f>
        <v>0</v>
      </c>
      <c r="AH52" s="183"/>
    </row>
    <row r="53" spans="1:34" ht="15" customHeight="1" thickBot="1" x14ac:dyDescent="0.25">
      <c r="A53" s="1077" t="s">
        <v>1400</v>
      </c>
      <c r="B53" s="1521" t="str">
        <f>CONCATENATE(A53," ",C26)</f>
        <v>IPC proyectado -1</v>
      </c>
      <c r="C53" s="1522"/>
      <c r="D53" s="1500"/>
      <c r="E53" s="1500"/>
      <c r="F53" s="1500">
        <f>+F49*D24</f>
        <v>0</v>
      </c>
      <c r="G53" s="1523">
        <f>+F53*F24</f>
        <v>0</v>
      </c>
      <c r="H53" s="1"/>
      <c r="I53" s="150" t="str">
        <f>B53</f>
        <v>IPC proyectado -1</v>
      </c>
      <c r="J53" s="151"/>
      <c r="K53" s="152"/>
      <c r="L53" s="152"/>
      <c r="M53" s="153">
        <f>+M49*K24</f>
        <v>0</v>
      </c>
      <c r="N53" s="138">
        <f>+M53*M24</f>
        <v>0</v>
      </c>
      <c r="O53" s="150" t="str">
        <f>I53</f>
        <v>IPC proyectado -1</v>
      </c>
      <c r="P53" s="151"/>
      <c r="Q53" s="152"/>
      <c r="R53" s="152"/>
      <c r="S53" s="153">
        <f>+S49*Q24</f>
        <v>0</v>
      </c>
      <c r="T53" s="138">
        <f>+S53*S24</f>
        <v>0</v>
      </c>
      <c r="U53" s="1"/>
      <c r="V53" s="150" t="str">
        <f>O53</f>
        <v>IPC proyectado -1</v>
      </c>
      <c r="W53" s="151"/>
      <c r="X53" s="152"/>
      <c r="Y53" s="152"/>
      <c r="Z53" s="153">
        <f>+Z49*X24</f>
        <v>0</v>
      </c>
      <c r="AA53" s="138">
        <f>+Z53*Z24</f>
        <v>0</v>
      </c>
      <c r="AB53" s="227" t="s">
        <v>179</v>
      </c>
      <c r="AC53" s="236">
        <f>+AC37*AD23/1000</f>
        <v>0</v>
      </c>
      <c r="AD53" s="178"/>
      <c r="AE53" s="1830" t="s">
        <v>180</v>
      </c>
      <c r="AF53" s="1831"/>
      <c r="AG53" s="236">
        <f>+AC40*AD23/1000</f>
        <v>0</v>
      </c>
      <c r="AH53" s="179"/>
    </row>
    <row r="54" spans="1:34" ht="15" customHeight="1" thickBot="1" x14ac:dyDescent="0.25">
      <c r="A54" s="336"/>
      <c r="B54" s="1517" t="s">
        <v>29</v>
      </c>
      <c r="C54" s="1454"/>
      <c r="D54" s="1519"/>
      <c r="E54" s="1519"/>
      <c r="F54" s="1524">
        <f>SUM(F51:F53)</f>
        <v>69997.136383211124</v>
      </c>
      <c r="G54" s="1525">
        <f>SUM(G51:G53)</f>
        <v>699971.36383211124</v>
      </c>
      <c r="H54" s="1"/>
      <c r="I54" s="348" t="s">
        <v>29</v>
      </c>
      <c r="J54" s="349"/>
      <c r="K54" s="350"/>
      <c r="L54" s="350"/>
      <c r="M54" s="351">
        <f>SUM(M51:M53)</f>
        <v>0</v>
      </c>
      <c r="N54" s="347">
        <f>SUM(N51:N53)</f>
        <v>0</v>
      </c>
      <c r="O54" s="348" t="s">
        <v>29</v>
      </c>
      <c r="P54" s="349"/>
      <c r="Q54" s="350"/>
      <c r="R54" s="350"/>
      <c r="S54" s="351">
        <f>SUM(S51:S53)</f>
        <v>0</v>
      </c>
      <c r="T54" s="347">
        <f>SUM(T51:T53)</f>
        <v>0</v>
      </c>
      <c r="U54" s="1"/>
      <c r="V54" s="348" t="s">
        <v>29</v>
      </c>
      <c r="W54" s="349"/>
      <c r="X54" s="350"/>
      <c r="Y54" s="350"/>
      <c r="Z54" s="351">
        <f>SUM(Z51:Z53)</f>
        <v>0</v>
      </c>
      <c r="AA54" s="347">
        <f>SUM(AA51:AA53)</f>
        <v>0</v>
      </c>
      <c r="AB54" s="185"/>
      <c r="AC54" s="186"/>
      <c r="AD54" s="186"/>
      <c r="AE54" s="186"/>
      <c r="AF54" s="186"/>
      <c r="AG54" s="186"/>
      <c r="AH54" s="187"/>
    </row>
    <row r="55" spans="1:34" ht="18.75" customHeight="1" thickBot="1" x14ac:dyDescent="0.25">
      <c r="A55" s="336"/>
      <c r="B55" s="1837" t="s">
        <v>1331</v>
      </c>
      <c r="C55" s="1838"/>
      <c r="D55" s="1838"/>
      <c r="E55" s="1838"/>
      <c r="F55" s="1463">
        <f>+F49+F54</f>
        <v>1737409.5110993227</v>
      </c>
      <c r="G55" s="1464">
        <f>+G49+G54</f>
        <v>17374095.110993229</v>
      </c>
      <c r="H55" s="1"/>
      <c r="I55" s="1784" t="str">
        <f>+B55</f>
        <v xml:space="preserve">TOTAL COSTO MANTENIMIENTO </v>
      </c>
      <c r="J55" s="1785"/>
      <c r="K55" s="1785"/>
      <c r="L55" s="1785"/>
      <c r="M55" s="346">
        <f>+M49+M54</f>
        <v>0</v>
      </c>
      <c r="N55" s="347">
        <f>+N49+N54</f>
        <v>0</v>
      </c>
      <c r="O55" s="1784" t="str">
        <f>+I55</f>
        <v xml:space="preserve">TOTAL COSTO MANTENIMIENTO </v>
      </c>
      <c r="P55" s="1785"/>
      <c r="Q55" s="1785"/>
      <c r="R55" s="1785"/>
      <c r="S55" s="346">
        <f>+S49+S54</f>
        <v>0</v>
      </c>
      <c r="T55" s="347">
        <f>+T49+T54</f>
        <v>0</v>
      </c>
      <c r="U55" s="1"/>
      <c r="V55" s="1784" t="str">
        <f>+O55</f>
        <v xml:space="preserve">TOTAL COSTO MANTENIMIENTO </v>
      </c>
      <c r="W55" s="1785"/>
      <c r="X55" s="1785"/>
      <c r="Y55" s="1785"/>
      <c r="Z55" s="346">
        <f>+Z49+Z54</f>
        <v>0</v>
      </c>
      <c r="AA55" s="347">
        <f>+AA49+AA54</f>
        <v>0</v>
      </c>
      <c r="AB55" s="188"/>
      <c r="AC55" s="189"/>
      <c r="AD55" s="189"/>
      <c r="AE55" s="189"/>
      <c r="AF55" s="189"/>
      <c r="AG55" s="189"/>
      <c r="AH55" s="190"/>
    </row>
    <row r="56" spans="1:34" s="335" customFormat="1" x14ac:dyDescent="0.2">
      <c r="A56" s="336"/>
    </row>
    <row r="57" spans="1:34" s="335" customFormat="1" ht="16.5" customHeight="1" x14ac:dyDescent="0.2">
      <c r="A57" s="336"/>
      <c r="C57" s="1725" t="s">
        <v>1513</v>
      </c>
      <c r="D57" s="1726"/>
      <c r="E57" s="1221" t="s">
        <v>437</v>
      </c>
      <c r="F57" s="1244" t="s">
        <v>1514</v>
      </c>
      <c r="G57" s="1221" t="s">
        <v>1307</v>
      </c>
      <c r="J57" s="1725" t="s">
        <v>1513</v>
      </c>
      <c r="K57" s="1726"/>
      <c r="L57" s="1221" t="s">
        <v>437</v>
      </c>
      <c r="M57" s="1244" t="s">
        <v>1514</v>
      </c>
      <c r="N57" s="1221" t="s">
        <v>1307</v>
      </c>
      <c r="P57" s="1725" t="s">
        <v>1513</v>
      </c>
      <c r="Q57" s="1726"/>
      <c r="R57" s="1221" t="s">
        <v>437</v>
      </c>
      <c r="S57" s="1244" t="s">
        <v>1514</v>
      </c>
      <c r="T57" s="1221" t="s">
        <v>1307</v>
      </c>
      <c r="W57" s="1725" t="s">
        <v>1513</v>
      </c>
      <c r="X57" s="1726"/>
      <c r="Y57" s="1221" t="s">
        <v>437</v>
      </c>
      <c r="Z57" s="1244" t="s">
        <v>1514</v>
      </c>
      <c r="AA57" s="1221" t="s">
        <v>1307</v>
      </c>
    </row>
    <row r="58" spans="1:34" s="335" customFormat="1" ht="17.25" customHeight="1" x14ac:dyDescent="0.2">
      <c r="A58" s="336"/>
      <c r="C58" s="1727" t="s">
        <v>1515</v>
      </c>
      <c r="D58" s="1727"/>
      <c r="E58" s="1245">
        <v>0.12</v>
      </c>
      <c r="F58" s="1246">
        <f>+F55*E58</f>
        <v>208489.14133191871</v>
      </c>
      <c r="G58" s="1246">
        <f>+G55*E58</f>
        <v>2084891.4133191875</v>
      </c>
      <c r="J58" s="1727" t="s">
        <v>1515</v>
      </c>
      <c r="K58" s="1727"/>
      <c r="L58" s="1245"/>
      <c r="M58" s="1246">
        <f>+M55*L58</f>
        <v>0</v>
      </c>
      <c r="N58" s="1246">
        <f>+N55*L58</f>
        <v>0</v>
      </c>
      <c r="P58" s="1727" t="s">
        <v>1515</v>
      </c>
      <c r="Q58" s="1727"/>
      <c r="R58" s="1245"/>
      <c r="S58" s="1246">
        <f>+S55*R58</f>
        <v>0</v>
      </c>
      <c r="T58" s="1246">
        <f>+T55*R58</f>
        <v>0</v>
      </c>
      <c r="W58" s="1727" t="s">
        <v>1515</v>
      </c>
      <c r="X58" s="1727"/>
      <c r="Y58" s="1245"/>
      <c r="Z58" s="1246">
        <f>+Z55*Y58</f>
        <v>0</v>
      </c>
      <c r="AA58" s="1246">
        <f>+AA55*Y58</f>
        <v>0</v>
      </c>
    </row>
    <row r="59" spans="1:34" s="335" customFormat="1" x14ac:dyDescent="0.2">
      <c r="A59" s="336"/>
      <c r="B59" s="336"/>
      <c r="C59" s="1727" t="s">
        <v>1516</v>
      </c>
      <c r="D59" s="1727"/>
      <c r="E59" s="1245">
        <v>0.03</v>
      </c>
      <c r="F59" s="1247">
        <f>+F55*E59</f>
        <v>52122.285332979678</v>
      </c>
      <c r="G59" s="1246">
        <f>+G55*E59</f>
        <v>521222.85332979687</v>
      </c>
      <c r="I59" s="336"/>
      <c r="J59" s="1727" t="s">
        <v>1516</v>
      </c>
      <c r="K59" s="1727"/>
      <c r="L59" s="1245"/>
      <c r="M59" s="1247">
        <f>+M55*L59</f>
        <v>0</v>
      </c>
      <c r="N59" s="1246">
        <f>+N55*L59</f>
        <v>0</v>
      </c>
      <c r="O59" s="336"/>
      <c r="P59" s="1727" t="s">
        <v>1516</v>
      </c>
      <c r="Q59" s="1727"/>
      <c r="R59" s="1245"/>
      <c r="S59" s="1247">
        <f>+S55*R59</f>
        <v>0</v>
      </c>
      <c r="T59" s="1246">
        <f>+T55*R59</f>
        <v>0</v>
      </c>
      <c r="V59" s="336"/>
      <c r="W59" s="1727" t="s">
        <v>1516</v>
      </c>
      <c r="X59" s="1727"/>
      <c r="Y59" s="1245"/>
      <c r="Z59" s="1247">
        <f>+Z55*Y59</f>
        <v>0</v>
      </c>
      <c r="AA59" s="1246">
        <f>+AA55*Y59</f>
        <v>0</v>
      </c>
    </row>
    <row r="60" spans="1:34" s="335" customFormat="1" x14ac:dyDescent="0.2">
      <c r="C60" s="1727" t="s">
        <v>1517</v>
      </c>
      <c r="D60" s="1727"/>
      <c r="E60" s="1245">
        <v>0.05</v>
      </c>
      <c r="F60" s="1246">
        <f>+F55*E60</f>
        <v>86870.475554966135</v>
      </c>
      <c r="G60" s="1246">
        <f>+G55*E60</f>
        <v>868704.75554966147</v>
      </c>
      <c r="J60" s="1727" t="s">
        <v>1517</v>
      </c>
      <c r="K60" s="1727"/>
      <c r="L60" s="1245"/>
      <c r="M60" s="1246">
        <f>+M55*L60</f>
        <v>0</v>
      </c>
      <c r="N60" s="1246">
        <f>+N55*L60</f>
        <v>0</v>
      </c>
      <c r="P60" s="1727" t="s">
        <v>1517</v>
      </c>
      <c r="Q60" s="1727"/>
      <c r="R60" s="1245"/>
      <c r="S60" s="1246">
        <f>+S55*R60</f>
        <v>0</v>
      </c>
      <c r="T60" s="1246">
        <f>+T55*R60</f>
        <v>0</v>
      </c>
      <c r="W60" s="1727" t="s">
        <v>1517</v>
      </c>
      <c r="X60" s="1727"/>
      <c r="Y60" s="1245"/>
      <c r="Z60" s="1246">
        <f>+Z55*Y60</f>
        <v>0</v>
      </c>
      <c r="AA60" s="1246">
        <f>+AA55*Y60</f>
        <v>0</v>
      </c>
    </row>
    <row r="61" spans="1:34" s="335" customFormat="1" x14ac:dyDescent="0.2">
      <c r="C61" s="1727" t="s">
        <v>1518</v>
      </c>
      <c r="D61" s="1727"/>
      <c r="E61" s="1245">
        <v>0.19</v>
      </c>
      <c r="F61" s="1246">
        <f>+F60*E61</f>
        <v>16505.390355443567</v>
      </c>
      <c r="G61" s="1246">
        <f>+G60*E61</f>
        <v>165053.90355443567</v>
      </c>
      <c r="J61" s="1727" t="s">
        <v>1518</v>
      </c>
      <c r="K61" s="1727"/>
      <c r="L61" s="1245"/>
      <c r="M61" s="1246">
        <f>+M60*L61</f>
        <v>0</v>
      </c>
      <c r="N61" s="1246">
        <f>+N60*L61</f>
        <v>0</v>
      </c>
      <c r="P61" s="1727" t="s">
        <v>1518</v>
      </c>
      <c r="Q61" s="1727"/>
      <c r="R61" s="1245"/>
      <c r="S61" s="1246">
        <f>+S60*R61</f>
        <v>0</v>
      </c>
      <c r="T61" s="1246">
        <f>+T60*R61</f>
        <v>0</v>
      </c>
      <c r="W61" s="1727" t="s">
        <v>1518</v>
      </c>
      <c r="X61" s="1727"/>
      <c r="Y61" s="1245"/>
      <c r="Z61" s="1246">
        <f>+Z60*Y61</f>
        <v>0</v>
      </c>
      <c r="AA61" s="1246">
        <f>+AA60*Y61</f>
        <v>0</v>
      </c>
    </row>
    <row r="62" spans="1:34" s="335" customFormat="1" ht="13.5" thickBot="1" x14ac:dyDescent="0.25">
      <c r="C62" s="1839" t="s">
        <v>1519</v>
      </c>
      <c r="D62" s="1839"/>
      <c r="E62" s="1839"/>
      <c r="F62" s="1839"/>
      <c r="G62" s="1248">
        <f>SUM(G58:G61)</f>
        <v>3639872.9257530817</v>
      </c>
      <c r="J62" s="1728" t="s">
        <v>1519</v>
      </c>
      <c r="K62" s="1728"/>
      <c r="L62" s="1728"/>
      <c r="M62" s="1728"/>
      <c r="N62" s="1248">
        <f>SUM(N58:N61)</f>
        <v>0</v>
      </c>
      <c r="P62" s="1728" t="s">
        <v>1519</v>
      </c>
      <c r="Q62" s="1728"/>
      <c r="R62" s="1728"/>
      <c r="S62" s="1728"/>
      <c r="T62" s="1248">
        <f>SUM(T58:T61)</f>
        <v>0</v>
      </c>
      <c r="W62" s="1728" t="s">
        <v>1519</v>
      </c>
      <c r="X62" s="1728"/>
      <c r="Y62" s="1728"/>
      <c r="Z62" s="1728"/>
      <c r="AA62" s="1248">
        <f>SUM(AA58:AA61)</f>
        <v>0</v>
      </c>
    </row>
    <row r="63" spans="1:34" s="335" customFormat="1" ht="13.5" thickBot="1" x14ac:dyDescent="0.25">
      <c r="C63" s="1840" t="s">
        <v>1520</v>
      </c>
      <c r="D63" s="1841"/>
      <c r="E63" s="1841"/>
      <c r="F63" s="1526">
        <f>SUM(F58:F61)+F55</f>
        <v>2101396.8036746308</v>
      </c>
      <c r="G63" s="1527">
        <f>SUM(G58:G61)+G55</f>
        <v>21013968.036746312</v>
      </c>
      <c r="J63" s="1729" t="s">
        <v>1520</v>
      </c>
      <c r="K63" s="1729"/>
      <c r="L63" s="1729"/>
      <c r="M63" s="1249">
        <f>SUM(M58:M61)+M55</f>
        <v>0</v>
      </c>
      <c r="N63" s="1249">
        <f>SUM(N58:N61)+N55</f>
        <v>0</v>
      </c>
      <c r="P63" s="1729" t="s">
        <v>1520</v>
      </c>
      <c r="Q63" s="1729"/>
      <c r="R63" s="1729"/>
      <c r="S63" s="1249">
        <f>SUM(S58:S61)+S55</f>
        <v>0</v>
      </c>
      <c r="T63" s="1249">
        <f>SUM(T58:T61)+T55</f>
        <v>0</v>
      </c>
      <c r="W63" s="1729" t="s">
        <v>1520</v>
      </c>
      <c r="X63" s="1729"/>
      <c r="Y63" s="1729"/>
      <c r="Z63" s="1249">
        <f>SUM(Z58:Z61)+Z55</f>
        <v>0</v>
      </c>
      <c r="AA63" s="1249">
        <f>SUM(AA58:AA61)+AA55</f>
        <v>0</v>
      </c>
    </row>
    <row r="64" spans="1:34" s="335" customFormat="1" x14ac:dyDescent="0.2"/>
    <row r="65" spans="1:34" s="335" customFormat="1" x14ac:dyDescent="0.2"/>
    <row r="66" spans="1:34" s="335" customFormat="1" x14ac:dyDescent="0.2"/>
    <row r="67" spans="1:34" s="335" customFormat="1" x14ac:dyDescent="0.2"/>
    <row r="68" spans="1:34" s="335" customFormat="1" x14ac:dyDescent="0.2"/>
    <row r="69" spans="1:34" s="335" customFormat="1" x14ac:dyDescent="0.2"/>
    <row r="70" spans="1:34" s="335" customFormat="1" hidden="1" x14ac:dyDescent="0.2"/>
    <row r="71" spans="1:34" s="335" customFormat="1" hidden="1" x14ac:dyDescent="0.2">
      <c r="A71" s="1226"/>
      <c r="B71" s="1226"/>
      <c r="C71" s="1824" t="s">
        <v>1454</v>
      </c>
      <c r="D71" s="1824"/>
      <c r="E71" s="1824"/>
      <c r="AH71" s="1227"/>
    </row>
    <row r="72" spans="1:34" s="335" customFormat="1" hidden="1" x14ac:dyDescent="0.2">
      <c r="A72" s="1228">
        <v>1</v>
      </c>
      <c r="B72" s="1229" t="s">
        <v>1455</v>
      </c>
      <c r="C72" s="1228">
        <v>1</v>
      </c>
      <c r="D72" s="1230" t="s">
        <v>1456</v>
      </c>
      <c r="E72" s="1231"/>
      <c r="F72" s="1229" t="s">
        <v>1457</v>
      </c>
    </row>
    <row r="73" spans="1:34" s="335" customFormat="1" hidden="1" x14ac:dyDescent="0.2">
      <c r="A73" s="1228">
        <v>2</v>
      </c>
      <c r="B73" s="1232" t="s">
        <v>1458</v>
      </c>
      <c r="C73" s="1228">
        <v>2</v>
      </c>
      <c r="D73" s="1230" t="s">
        <v>1459</v>
      </c>
      <c r="E73" s="1231"/>
      <c r="F73" s="1229" t="s">
        <v>1460</v>
      </c>
    </row>
    <row r="74" spans="1:34" s="335" customFormat="1" hidden="1" x14ac:dyDescent="0.2">
      <c r="A74" s="1228">
        <v>3</v>
      </c>
      <c r="B74" s="1232" t="s">
        <v>1461</v>
      </c>
      <c r="C74" s="1228">
        <v>3</v>
      </c>
      <c r="D74" s="1230" t="s">
        <v>1462</v>
      </c>
      <c r="E74" s="1231"/>
      <c r="F74" s="1232" t="s">
        <v>1463</v>
      </c>
    </row>
    <row r="75" spans="1:34" s="335" customFormat="1" hidden="1" x14ac:dyDescent="0.2">
      <c r="A75" s="1228">
        <v>4</v>
      </c>
      <c r="B75" s="1232" t="s">
        <v>1464</v>
      </c>
      <c r="C75" s="1228">
        <v>4</v>
      </c>
      <c r="D75" s="1230" t="s">
        <v>1465</v>
      </c>
      <c r="E75" s="1231"/>
      <c r="F75" s="1232" t="s">
        <v>1466</v>
      </c>
    </row>
    <row r="76" spans="1:34" s="335" customFormat="1" hidden="1" x14ac:dyDescent="0.2">
      <c r="A76" s="1228">
        <v>5</v>
      </c>
      <c r="B76" s="1232" t="s">
        <v>1467</v>
      </c>
      <c r="C76" s="1228">
        <v>5</v>
      </c>
      <c r="D76" s="1230" t="s">
        <v>1468</v>
      </c>
      <c r="E76" s="1231"/>
      <c r="F76" s="1229" t="s">
        <v>1469</v>
      </c>
    </row>
    <row r="77" spans="1:34" s="335" customFormat="1" hidden="1" x14ac:dyDescent="0.2">
      <c r="A77" s="1228">
        <v>6</v>
      </c>
      <c r="B77" s="1232" t="s">
        <v>1470</v>
      </c>
      <c r="C77" s="1228">
        <v>6</v>
      </c>
      <c r="D77" s="1230" t="s">
        <v>1471</v>
      </c>
      <c r="E77" s="1231"/>
      <c r="F77" s="1229" t="s">
        <v>1472</v>
      </c>
    </row>
    <row r="78" spans="1:34" s="335" customFormat="1" hidden="1" x14ac:dyDescent="0.2">
      <c r="A78" s="1228">
        <v>7</v>
      </c>
      <c r="B78" s="1229" t="s">
        <v>1457</v>
      </c>
      <c r="C78" s="1228">
        <v>7</v>
      </c>
      <c r="D78" s="1230" t="s">
        <v>1473</v>
      </c>
      <c r="E78" s="1231"/>
      <c r="F78" s="1229" t="s">
        <v>1474</v>
      </c>
    </row>
    <row r="79" spans="1:34" s="335" customFormat="1" hidden="1" x14ac:dyDescent="0.2">
      <c r="A79" s="1228">
        <v>8</v>
      </c>
      <c r="B79" s="1229" t="s">
        <v>1460</v>
      </c>
      <c r="C79" s="1228">
        <v>8</v>
      </c>
      <c r="D79" s="1230" t="s">
        <v>1475</v>
      </c>
      <c r="E79" s="1231"/>
    </row>
    <row r="80" spans="1:34" s="335" customFormat="1" hidden="1" x14ac:dyDescent="0.2">
      <c r="A80" s="1228">
        <v>9</v>
      </c>
      <c r="B80" s="1232" t="s">
        <v>1463</v>
      </c>
      <c r="C80" s="1228">
        <v>9</v>
      </c>
      <c r="D80" s="1230" t="s">
        <v>1476</v>
      </c>
      <c r="E80" s="1231"/>
    </row>
    <row r="81" spans="1:42" s="335" customFormat="1" hidden="1" x14ac:dyDescent="0.2">
      <c r="A81" s="1228">
        <v>10</v>
      </c>
      <c r="B81" s="1232" t="s">
        <v>1466</v>
      </c>
      <c r="C81" s="1228">
        <v>10</v>
      </c>
      <c r="D81" s="1230" t="s">
        <v>1477</v>
      </c>
      <c r="E81" s="1231"/>
    </row>
    <row r="82" spans="1:42" s="335" customFormat="1" hidden="1" x14ac:dyDescent="0.2">
      <c r="A82" s="1228">
        <v>11</v>
      </c>
      <c r="B82" s="1232" t="s">
        <v>1478</v>
      </c>
      <c r="C82" s="1228">
        <v>11</v>
      </c>
      <c r="D82" s="1230" t="s">
        <v>1479</v>
      </c>
      <c r="E82" s="1231"/>
    </row>
    <row r="83" spans="1:42" s="335" customFormat="1" hidden="1" x14ac:dyDescent="0.2">
      <c r="A83" s="1228">
        <v>12</v>
      </c>
      <c r="B83" s="1229" t="s">
        <v>1480</v>
      </c>
      <c r="C83" s="1228">
        <v>12</v>
      </c>
      <c r="D83" s="1230" t="s">
        <v>1481</v>
      </c>
      <c r="E83" s="1231"/>
    </row>
    <row r="84" spans="1:42" s="335" customFormat="1" hidden="1" x14ac:dyDescent="0.2">
      <c r="A84" s="1228">
        <v>13</v>
      </c>
      <c r="B84" s="1229" t="s">
        <v>1469</v>
      </c>
      <c r="C84" s="1228">
        <v>13</v>
      </c>
      <c r="D84" s="1230" t="s">
        <v>1482</v>
      </c>
      <c r="E84" s="1231"/>
    </row>
    <row r="85" spans="1:42" s="335" customFormat="1" hidden="1" x14ac:dyDescent="0.2">
      <c r="A85" s="1228">
        <v>14</v>
      </c>
      <c r="B85" s="1229" t="s">
        <v>1472</v>
      </c>
      <c r="C85" s="1228">
        <v>14</v>
      </c>
      <c r="D85" s="1230" t="s">
        <v>1483</v>
      </c>
      <c r="E85" s="1231"/>
    </row>
    <row r="86" spans="1:42" s="335" customFormat="1" hidden="1" x14ac:dyDescent="0.2">
      <c r="A86" s="1228">
        <v>15</v>
      </c>
      <c r="B86" s="1232" t="s">
        <v>1484</v>
      </c>
      <c r="C86" s="1228">
        <v>15</v>
      </c>
      <c r="D86" s="1230" t="s">
        <v>1485</v>
      </c>
      <c r="E86" s="1231"/>
    </row>
    <row r="87" spans="1:42" s="335" customFormat="1" hidden="1" x14ac:dyDescent="0.2">
      <c r="A87" s="1228">
        <v>16</v>
      </c>
      <c r="B87" s="1229" t="s">
        <v>1486</v>
      </c>
      <c r="C87" s="1228">
        <v>16</v>
      </c>
      <c r="D87" s="1230" t="s">
        <v>1487</v>
      </c>
      <c r="E87" s="1231"/>
    </row>
    <row r="88" spans="1:42" s="335" customFormat="1" hidden="1" x14ac:dyDescent="0.2">
      <c r="A88" s="1228">
        <v>17</v>
      </c>
      <c r="B88" s="1232" t="s">
        <v>1488</v>
      </c>
      <c r="C88" s="1228">
        <v>17</v>
      </c>
      <c r="D88" s="1230" t="s">
        <v>1489</v>
      </c>
      <c r="E88" s="1231"/>
    </row>
    <row r="89" spans="1:42" s="335" customFormat="1" hidden="1" x14ac:dyDescent="0.2">
      <c r="A89" s="1228">
        <v>18</v>
      </c>
      <c r="B89" s="1232" t="s">
        <v>1474</v>
      </c>
      <c r="C89" s="1228">
        <v>18</v>
      </c>
      <c r="D89" s="1230" t="s">
        <v>1474</v>
      </c>
      <c r="E89" s="1231"/>
    </row>
    <row r="90" spans="1:42" s="335" customFormat="1" hidden="1" x14ac:dyDescent="0.2">
      <c r="A90" s="1228">
        <v>19</v>
      </c>
      <c r="B90" s="1232" t="s">
        <v>1490</v>
      </c>
      <c r="C90" s="1226"/>
      <c r="D90" s="1226"/>
      <c r="E90" s="1226"/>
    </row>
    <row r="91" spans="1:42" s="335" customFormat="1" hidden="1" x14ac:dyDescent="0.2">
      <c r="A91" s="1228">
        <v>20</v>
      </c>
      <c r="B91" s="1232" t="s">
        <v>1491</v>
      </c>
      <c r="C91" s="1226"/>
      <c r="D91" s="1226"/>
      <c r="E91" s="1226"/>
    </row>
    <row r="92" spans="1:42" hidden="1" x14ac:dyDescent="0.2">
      <c r="A92" s="1228">
        <v>21</v>
      </c>
      <c r="B92" s="1229" t="s">
        <v>1492</v>
      </c>
      <c r="C92" s="1226"/>
      <c r="D92" s="1226"/>
      <c r="E92" s="1226"/>
      <c r="F92" s="335"/>
      <c r="G92" s="335"/>
      <c r="I92" s="335"/>
      <c r="J92" s="335"/>
      <c r="K92" s="335"/>
      <c r="L92" s="335"/>
      <c r="M92" s="335"/>
      <c r="N92" s="335"/>
      <c r="O92" s="335"/>
      <c r="P92" s="335"/>
      <c r="Q92" s="335"/>
      <c r="R92" s="335"/>
      <c r="S92" s="335"/>
      <c r="T92" s="335"/>
      <c r="V92" s="335"/>
      <c r="W92" s="335"/>
      <c r="X92" s="335"/>
      <c r="Y92" s="335"/>
      <c r="Z92" s="335"/>
      <c r="AA92" s="335"/>
      <c r="AJ92" s="154"/>
      <c r="AK92" s="154"/>
      <c r="AL92" s="154"/>
      <c r="AM92" s="154"/>
      <c r="AN92" s="154"/>
      <c r="AO92" s="154"/>
      <c r="AP92" s="154"/>
    </row>
    <row r="93" spans="1:42" hidden="1" x14ac:dyDescent="0.2">
      <c r="A93" s="1228">
        <v>22</v>
      </c>
      <c r="B93" s="1232" t="s">
        <v>1474</v>
      </c>
      <c r="C93" s="1226"/>
      <c r="D93" s="1226"/>
      <c r="E93" s="1226"/>
      <c r="F93" s="335"/>
      <c r="G93" s="335"/>
      <c r="I93" s="335"/>
      <c r="J93" s="335"/>
      <c r="K93" s="335"/>
      <c r="L93" s="335"/>
      <c r="M93" s="335"/>
      <c r="N93" s="335"/>
      <c r="O93" s="335"/>
      <c r="P93" s="335"/>
      <c r="Q93" s="335"/>
      <c r="R93" s="335"/>
      <c r="S93" s="335"/>
      <c r="T93" s="335"/>
      <c r="V93" s="335"/>
      <c r="W93" s="335"/>
      <c r="X93" s="335"/>
      <c r="Y93" s="335"/>
      <c r="Z93" s="335"/>
      <c r="AA93" s="335"/>
      <c r="AJ93" s="154"/>
      <c r="AK93" s="154"/>
      <c r="AL93" s="154"/>
      <c r="AM93" s="154"/>
      <c r="AN93" s="154"/>
      <c r="AO93" s="154"/>
      <c r="AP93" s="154"/>
    </row>
    <row r="94" spans="1:42" hidden="1" x14ac:dyDescent="0.2">
      <c r="A94" s="1228">
        <v>23</v>
      </c>
      <c r="B94" s="1232" t="s">
        <v>1493</v>
      </c>
      <c r="C94" s="1226"/>
      <c r="D94" s="1226"/>
      <c r="E94" s="1226"/>
      <c r="F94" s="335"/>
      <c r="G94" s="335"/>
      <c r="I94" s="335"/>
      <c r="J94" s="335"/>
      <c r="K94" s="335"/>
      <c r="L94" s="335"/>
      <c r="M94" s="335"/>
      <c r="N94" s="335"/>
      <c r="O94" s="335"/>
      <c r="P94" s="335"/>
      <c r="Q94" s="335"/>
      <c r="R94" s="335"/>
      <c r="S94" s="335"/>
      <c r="T94" s="335"/>
      <c r="V94" s="335"/>
      <c r="W94" s="335"/>
      <c r="X94" s="335"/>
      <c r="Y94" s="335"/>
      <c r="Z94" s="335"/>
      <c r="AA94" s="335"/>
      <c r="AJ94" s="154"/>
      <c r="AK94" s="154"/>
      <c r="AL94" s="154"/>
      <c r="AM94" s="154"/>
      <c r="AN94" s="154"/>
      <c r="AO94" s="154"/>
      <c r="AP94" s="154"/>
    </row>
    <row r="95" spans="1:42" hidden="1" x14ac:dyDescent="0.2">
      <c r="A95" s="1228">
        <v>24</v>
      </c>
      <c r="B95" s="1229" t="s">
        <v>1494</v>
      </c>
      <c r="C95" s="1226"/>
      <c r="D95" s="1226"/>
      <c r="E95" s="1226"/>
      <c r="F95" s="335"/>
      <c r="G95" s="335"/>
      <c r="I95" s="335"/>
      <c r="J95" s="335"/>
      <c r="K95" s="335"/>
      <c r="L95" s="335"/>
      <c r="M95" s="335"/>
      <c r="N95" s="335"/>
      <c r="O95" s="335"/>
      <c r="P95" s="335"/>
      <c r="Q95" s="335"/>
      <c r="R95" s="335"/>
      <c r="S95" s="335"/>
      <c r="T95" s="335"/>
      <c r="V95" s="335"/>
      <c r="W95" s="335"/>
      <c r="X95" s="335"/>
      <c r="Y95" s="335"/>
      <c r="Z95" s="335"/>
      <c r="AA95" s="335"/>
      <c r="AJ95" s="154"/>
      <c r="AK95" s="154"/>
      <c r="AL95" s="154"/>
      <c r="AM95" s="154"/>
      <c r="AN95" s="154"/>
      <c r="AO95" s="154"/>
      <c r="AP95" s="154"/>
    </row>
    <row r="96" spans="1:42" hidden="1" x14ac:dyDescent="0.2">
      <c r="A96" s="1228">
        <v>25</v>
      </c>
      <c r="B96" s="1232" t="s">
        <v>1495</v>
      </c>
      <c r="C96" s="1226"/>
      <c r="D96" s="1226"/>
      <c r="E96" s="1226"/>
      <c r="F96" s="335"/>
      <c r="G96" s="335"/>
      <c r="I96" s="335"/>
      <c r="J96" s="335"/>
      <c r="K96" s="335"/>
      <c r="L96" s="335"/>
      <c r="M96" s="335"/>
      <c r="N96" s="335"/>
      <c r="O96" s="335"/>
      <c r="P96" s="335"/>
      <c r="Q96" s="335"/>
      <c r="R96" s="335"/>
      <c r="S96" s="335"/>
      <c r="T96" s="335"/>
      <c r="V96" s="335"/>
      <c r="W96" s="335"/>
      <c r="X96" s="335"/>
      <c r="Y96" s="335"/>
      <c r="Z96" s="335"/>
      <c r="AA96" s="335"/>
      <c r="AJ96" s="154"/>
      <c r="AK96" s="154"/>
      <c r="AL96" s="154"/>
      <c r="AM96" s="154"/>
      <c r="AN96" s="154"/>
      <c r="AO96" s="154"/>
      <c r="AP96" s="154"/>
    </row>
    <row r="97" spans="1:42" hidden="1" x14ac:dyDescent="0.2">
      <c r="A97" s="1228">
        <v>26</v>
      </c>
      <c r="B97" s="1232" t="s">
        <v>1474</v>
      </c>
      <c r="C97" s="1226"/>
      <c r="D97" s="1226"/>
      <c r="E97" s="1226"/>
      <c r="F97" s="335"/>
      <c r="G97" s="335"/>
      <c r="I97" s="335"/>
      <c r="J97" s="335"/>
      <c r="K97" s="335"/>
      <c r="L97" s="335"/>
      <c r="M97" s="335"/>
      <c r="N97" s="335"/>
      <c r="O97" s="335"/>
      <c r="P97" s="335"/>
      <c r="Q97" s="335"/>
      <c r="R97" s="335"/>
      <c r="S97" s="335"/>
      <c r="T97" s="335"/>
      <c r="V97" s="335"/>
      <c r="W97" s="335"/>
      <c r="X97" s="335"/>
      <c r="Y97" s="335"/>
      <c r="Z97" s="335"/>
      <c r="AA97" s="335"/>
      <c r="AJ97" s="154"/>
      <c r="AK97" s="154"/>
      <c r="AL97" s="154"/>
      <c r="AM97" s="154"/>
      <c r="AN97" s="154"/>
      <c r="AO97" s="154"/>
      <c r="AP97" s="154"/>
    </row>
    <row r="98" spans="1:42" hidden="1" x14ac:dyDescent="0.2">
      <c r="A98" s="1228"/>
      <c r="B98" s="1229" t="s">
        <v>20</v>
      </c>
      <c r="C98" s="1226"/>
      <c r="D98" s="1226"/>
      <c r="E98" s="1226"/>
      <c r="F98" s="335"/>
      <c r="G98" s="335"/>
      <c r="I98" s="335"/>
      <c r="J98" s="335"/>
      <c r="K98" s="335"/>
      <c r="L98" s="335"/>
      <c r="M98" s="335"/>
      <c r="N98" s="335"/>
      <c r="O98" s="335"/>
      <c r="P98" s="335"/>
      <c r="Q98" s="335"/>
      <c r="R98" s="335"/>
      <c r="S98" s="335"/>
      <c r="T98" s="335"/>
      <c r="V98" s="335"/>
      <c r="W98" s="335"/>
      <c r="X98" s="335"/>
      <c r="Y98" s="335"/>
      <c r="Z98" s="335"/>
      <c r="AA98" s="335"/>
      <c r="AJ98" s="154"/>
      <c r="AK98" s="154"/>
      <c r="AL98" s="154"/>
      <c r="AM98" s="154"/>
      <c r="AN98" s="154"/>
      <c r="AO98" s="154"/>
      <c r="AP98" s="154"/>
    </row>
    <row r="99" spans="1:42" hidden="1" x14ac:dyDescent="0.2">
      <c r="A99" s="1226"/>
      <c r="B99" s="1226"/>
      <c r="C99" s="1226"/>
      <c r="D99" s="1226"/>
      <c r="E99" s="1226"/>
      <c r="F99" s="335"/>
      <c r="G99" s="335"/>
      <c r="I99" s="335"/>
      <c r="J99" s="335"/>
      <c r="K99" s="335"/>
      <c r="L99" s="335"/>
      <c r="M99" s="335"/>
      <c r="N99" s="335"/>
      <c r="O99" s="335"/>
      <c r="P99" s="335"/>
      <c r="Q99" s="335"/>
      <c r="R99" s="335"/>
      <c r="S99" s="335"/>
      <c r="T99" s="335"/>
      <c r="V99" s="335"/>
      <c r="W99" s="335"/>
      <c r="X99" s="335"/>
      <c r="Y99" s="335"/>
      <c r="Z99" s="335"/>
      <c r="AA99" s="335"/>
      <c r="AJ99" s="154"/>
      <c r="AK99" s="154"/>
      <c r="AL99" s="154"/>
      <c r="AM99" s="154"/>
      <c r="AN99" s="154"/>
      <c r="AO99" s="154"/>
      <c r="AP99" s="154"/>
    </row>
    <row r="100" spans="1:42" hidden="1" x14ac:dyDescent="0.2">
      <c r="A100" s="1226"/>
      <c r="B100" s="1233" t="s">
        <v>1496</v>
      </c>
      <c r="C100" s="1233"/>
      <c r="D100" s="1233"/>
      <c r="E100" s="1234"/>
      <c r="F100" s="335"/>
      <c r="G100" s="335"/>
      <c r="I100" s="1233" t="s">
        <v>1496</v>
      </c>
      <c r="J100" s="1233"/>
      <c r="K100" s="1233"/>
      <c r="L100" s="335"/>
      <c r="M100" s="335"/>
      <c r="N100" s="335"/>
      <c r="O100" s="1233" t="s">
        <v>1496</v>
      </c>
      <c r="P100" s="1233"/>
      <c r="Q100" s="1233"/>
      <c r="R100" s="335"/>
      <c r="S100" s="335"/>
      <c r="T100" s="335"/>
      <c r="V100" s="1233" t="s">
        <v>1496</v>
      </c>
      <c r="W100" s="1233"/>
      <c r="X100" s="1233"/>
      <c r="Y100" s="335"/>
      <c r="Z100" s="335"/>
      <c r="AA100" s="335"/>
      <c r="AJ100" s="154"/>
      <c r="AK100" s="154"/>
      <c r="AL100" s="154"/>
      <c r="AM100" s="154"/>
      <c r="AN100" s="154"/>
      <c r="AO100" s="154"/>
      <c r="AP100" s="154"/>
    </row>
    <row r="101" spans="1:42" ht="14.25" hidden="1" x14ac:dyDescent="0.2">
      <c r="A101" s="1226"/>
      <c r="B101" s="1234" t="s">
        <v>59</v>
      </c>
      <c r="C101" s="1235" t="s">
        <v>1497</v>
      </c>
      <c r="D101" s="1235">
        <f>+ IF(D104&gt;0,10000,0)</f>
        <v>10000</v>
      </c>
      <c r="E101" s="1226"/>
      <c r="I101" s="1234" t="s">
        <v>59</v>
      </c>
      <c r="J101" s="1235" t="s">
        <v>1497</v>
      </c>
      <c r="K101" s="1235">
        <f>+ IF(K104&gt;0,10000,0)</f>
        <v>0</v>
      </c>
      <c r="O101" s="1234" t="s">
        <v>59</v>
      </c>
      <c r="P101" s="1235" t="s">
        <v>1497</v>
      </c>
      <c r="Q101" s="1235">
        <f>+ IF(Q104&gt;0,10000,0)</f>
        <v>0</v>
      </c>
      <c r="V101" s="1234" t="s">
        <v>59</v>
      </c>
      <c r="W101" s="1235" t="s">
        <v>1497</v>
      </c>
      <c r="X101" s="1235">
        <f>+ IF(X104&gt;0,10000,0)</f>
        <v>0</v>
      </c>
      <c r="AJ101" s="154"/>
      <c r="AK101" s="154"/>
      <c r="AL101" s="154"/>
      <c r="AM101" s="154"/>
      <c r="AN101" s="154"/>
      <c r="AO101" s="154"/>
      <c r="AP101" s="154"/>
    </row>
    <row r="102" spans="1:42" hidden="1" x14ac:dyDescent="0.2">
      <c r="A102" s="1226"/>
      <c r="B102" s="1226"/>
      <c r="C102" s="1226"/>
      <c r="D102" s="1226"/>
      <c r="E102" s="1226"/>
      <c r="I102" s="1226"/>
      <c r="J102" s="1226"/>
      <c r="K102" s="1226"/>
      <c r="O102" s="1226"/>
      <c r="P102" s="1226"/>
      <c r="Q102" s="1226"/>
      <c r="V102" s="1226"/>
      <c r="W102" s="1226"/>
      <c r="X102" s="1226"/>
      <c r="AJ102" s="154"/>
      <c r="AK102" s="154"/>
      <c r="AL102" s="154"/>
      <c r="AM102" s="154"/>
      <c r="AN102" s="154"/>
      <c r="AO102" s="154"/>
      <c r="AP102" s="154"/>
    </row>
    <row r="103" spans="1:42" hidden="1" x14ac:dyDescent="0.2">
      <c r="A103" s="1226"/>
      <c r="B103" s="1235" t="s">
        <v>60</v>
      </c>
      <c r="C103" s="1235" t="s">
        <v>61</v>
      </c>
      <c r="D103" s="455" t="s">
        <v>1498</v>
      </c>
      <c r="E103" s="1226"/>
      <c r="I103" s="1235" t="s">
        <v>60</v>
      </c>
      <c r="J103" s="1235" t="s">
        <v>61</v>
      </c>
      <c r="K103" s="455" t="s">
        <v>1499</v>
      </c>
      <c r="O103" s="1235" t="s">
        <v>60</v>
      </c>
      <c r="P103" s="1235" t="s">
        <v>61</v>
      </c>
      <c r="Q103" s="455" t="s">
        <v>251</v>
      </c>
      <c r="V103" s="1235" t="s">
        <v>60</v>
      </c>
      <c r="W103" s="1235" t="s">
        <v>61</v>
      </c>
      <c r="X103" s="455" t="s">
        <v>315</v>
      </c>
      <c r="AJ103" s="154"/>
      <c r="AK103" s="154"/>
      <c r="AL103" s="154"/>
      <c r="AM103" s="154"/>
      <c r="AN103" s="154"/>
      <c r="AO103" s="154"/>
      <c r="AP103" s="154"/>
    </row>
    <row r="104" spans="1:42" hidden="1" x14ac:dyDescent="0.2">
      <c r="A104" s="1226"/>
      <c r="B104" s="1226" t="s">
        <v>1500</v>
      </c>
      <c r="C104" s="1236" t="s">
        <v>181</v>
      </c>
      <c r="D104" s="1237">
        <f>+IF(F24&gt;0,5,0)</f>
        <v>5</v>
      </c>
      <c r="E104" s="1226"/>
      <c r="I104" s="1226" t="s">
        <v>1500</v>
      </c>
      <c r="J104" s="1236" t="s">
        <v>181</v>
      </c>
      <c r="K104" s="1237">
        <f>+IF(M24&gt;0,5,0)</f>
        <v>0</v>
      </c>
      <c r="O104" s="1226" t="s">
        <v>1500</v>
      </c>
      <c r="P104" s="1236" t="s">
        <v>181</v>
      </c>
      <c r="Q104" s="1237">
        <f>+IF(S24&gt;0,10,0)</f>
        <v>0</v>
      </c>
      <c r="V104" s="1226" t="s">
        <v>1500</v>
      </c>
      <c r="W104" s="1236" t="s">
        <v>181</v>
      </c>
      <c r="X104" s="1238">
        <f>+IF(Z24&gt;0,1,0)</f>
        <v>0</v>
      </c>
      <c r="AJ104" s="154"/>
      <c r="AK104" s="154"/>
      <c r="AL104" s="154"/>
      <c r="AM104" s="154"/>
      <c r="AN104" s="154"/>
      <c r="AO104" s="154"/>
      <c r="AP104" s="154"/>
    </row>
    <row r="105" spans="1:42" hidden="1" x14ac:dyDescent="0.2">
      <c r="A105" s="1226"/>
      <c r="B105" s="1226" t="s">
        <v>9</v>
      </c>
      <c r="C105" s="1226" t="s">
        <v>181</v>
      </c>
      <c r="D105" s="1239">
        <f>IF(F24&gt;0,5*D14/1111,0)</f>
        <v>5.7505750575057508</v>
      </c>
      <c r="E105" s="1226"/>
      <c r="I105" s="1226" t="s">
        <v>9</v>
      </c>
      <c r="J105" s="1226" t="s">
        <v>181</v>
      </c>
      <c r="K105" s="1239">
        <f>IF(M26&gt;0,5*(K14+K15+K16)/1111,0)</f>
        <v>0</v>
      </c>
      <c r="O105" s="1226" t="s">
        <v>9</v>
      </c>
      <c r="P105" s="1226" t="s">
        <v>181</v>
      </c>
      <c r="Q105" s="1239">
        <f>IF(S24&gt;0,5*Q14/1111,0)</f>
        <v>0</v>
      </c>
      <c r="V105" s="1226" t="s">
        <v>9</v>
      </c>
      <c r="W105" s="1226" t="s">
        <v>181</v>
      </c>
      <c r="X105" s="1240">
        <f>IF(Z24&gt;0,5*X14/1111,0)</f>
        <v>0</v>
      </c>
      <c r="AJ105" s="154"/>
      <c r="AK105" s="154"/>
      <c r="AL105" s="154"/>
      <c r="AM105" s="154"/>
      <c r="AN105" s="154"/>
      <c r="AO105" s="154"/>
      <c r="AP105" s="154"/>
    </row>
    <row r="106" spans="1:42" hidden="1" x14ac:dyDescent="0.2">
      <c r="A106" s="1226"/>
      <c r="B106" s="1226" t="s">
        <v>1501</v>
      </c>
      <c r="C106" s="1226" t="s">
        <v>1502</v>
      </c>
      <c r="D106" s="1241">
        <f>+IF(F24&gt;0,93,0)</f>
        <v>93</v>
      </c>
      <c r="E106" s="1226"/>
      <c r="I106" s="1226" t="s">
        <v>1501</v>
      </c>
      <c r="J106" s="1226" t="s">
        <v>1502</v>
      </c>
      <c r="K106" s="1241">
        <f>+IF(M24&gt;0,93,0)</f>
        <v>0</v>
      </c>
      <c r="O106" s="1226" t="s">
        <v>1501</v>
      </c>
      <c r="P106" s="1226" t="s">
        <v>1502</v>
      </c>
      <c r="Q106" s="1241">
        <f>+IF(S24&gt;0,80,0)</f>
        <v>0</v>
      </c>
      <c r="V106" s="1226" t="s">
        <v>1501</v>
      </c>
      <c r="W106" s="1226" t="s">
        <v>1502</v>
      </c>
      <c r="X106" s="1242">
        <f>+IF(Z24&gt;0,93,0)</f>
        <v>0</v>
      </c>
      <c r="AJ106" s="154"/>
      <c r="AK106" s="154"/>
      <c r="AL106" s="154"/>
      <c r="AM106" s="154"/>
      <c r="AN106" s="154"/>
      <c r="AO106" s="154"/>
      <c r="AP106" s="154"/>
    </row>
    <row r="107" spans="1:42" s="335" customFormat="1" hidden="1" x14ac:dyDescent="0.2">
      <c r="A107" s="1226"/>
      <c r="B107" s="1226" t="s">
        <v>1503</v>
      </c>
      <c r="C107" s="1226" t="s">
        <v>1504</v>
      </c>
      <c r="D107" s="1241">
        <f>+IF(F24&gt;0,79,0)</f>
        <v>79</v>
      </c>
      <c r="E107" s="1226"/>
      <c r="F107" s="1"/>
      <c r="G107" s="1"/>
      <c r="I107" s="1226" t="s">
        <v>1503</v>
      </c>
      <c r="J107" s="1226" t="s">
        <v>1504</v>
      </c>
      <c r="K107" s="1241">
        <f>+IF(M26&gt;0,79,0)</f>
        <v>0</v>
      </c>
      <c r="L107" s="1"/>
      <c r="M107" s="1"/>
      <c r="N107" s="1"/>
      <c r="O107" s="1226" t="s">
        <v>1503</v>
      </c>
      <c r="P107" s="1226" t="s">
        <v>1504</v>
      </c>
      <c r="Q107" s="1241">
        <f>+IF(S24&gt;0,90,0)</f>
        <v>0</v>
      </c>
      <c r="R107" s="1"/>
      <c r="S107" s="1"/>
      <c r="T107" s="1"/>
      <c r="V107" s="1226" t="s">
        <v>1503</v>
      </c>
      <c r="W107" s="1226" t="s">
        <v>1504</v>
      </c>
      <c r="X107" s="1242">
        <f>+IF(Z24&gt;0,79,0)</f>
        <v>0</v>
      </c>
      <c r="Y107" s="1"/>
      <c r="Z107" s="1"/>
      <c r="AA107" s="1"/>
    </row>
    <row r="108" spans="1:42" s="335" customFormat="1" hidden="1" x14ac:dyDescent="0.2">
      <c r="A108" s="1226"/>
      <c r="B108" s="1226" t="s">
        <v>1505</v>
      </c>
      <c r="C108" s="1226" t="s">
        <v>181</v>
      </c>
      <c r="D108" s="1239">
        <f>IF(F24&gt;0,2*D14/1111,0)</f>
        <v>2.3002300230023005</v>
      </c>
      <c r="E108" s="1226"/>
      <c r="F108" s="1"/>
      <c r="G108" s="1"/>
      <c r="I108" s="1226" t="s">
        <v>1505</v>
      </c>
      <c r="J108" s="1226" t="s">
        <v>181</v>
      </c>
      <c r="K108" s="1239">
        <f>IF(M24&gt;0,2*(K14+K15+K16)/1111,0)</f>
        <v>0</v>
      </c>
      <c r="L108" s="1"/>
      <c r="M108" s="1"/>
      <c r="N108" s="1"/>
      <c r="O108" s="1226" t="s">
        <v>1505</v>
      </c>
      <c r="P108" s="1226" t="s">
        <v>181</v>
      </c>
      <c r="Q108" s="1239">
        <f>IF(S24&gt;0,2*Q14/1111,0)</f>
        <v>0</v>
      </c>
      <c r="R108" s="1"/>
      <c r="S108" s="1"/>
      <c r="T108" s="1"/>
      <c r="V108" s="1226" t="s">
        <v>1505</v>
      </c>
      <c r="W108" s="1226" t="s">
        <v>181</v>
      </c>
      <c r="X108" s="1240">
        <f>IF(Z24&gt;0,2*X14/1111,0)</f>
        <v>0</v>
      </c>
      <c r="Y108" s="1"/>
      <c r="Z108" s="1"/>
      <c r="AA108" s="1"/>
    </row>
    <row r="109" spans="1:42" s="335" customFormat="1" hidden="1" x14ac:dyDescent="0.2">
      <c r="A109" s="1226"/>
      <c r="B109" s="1226" t="s">
        <v>1506</v>
      </c>
      <c r="C109" s="1226" t="s">
        <v>181</v>
      </c>
      <c r="D109" s="1239">
        <f>IF(F24&gt;0,3*D14/1111,0)</f>
        <v>3.4503450345034503</v>
      </c>
      <c r="E109" s="1226"/>
      <c r="F109" s="1"/>
      <c r="G109" s="1"/>
      <c r="I109" s="1226" t="s">
        <v>1506</v>
      </c>
      <c r="J109" s="1226" t="s">
        <v>181</v>
      </c>
      <c r="K109" s="1239">
        <f>IF(M24&gt;0,3*(K14+K15+K16)/1111,0)</f>
        <v>0</v>
      </c>
      <c r="L109" s="1"/>
      <c r="M109" s="1"/>
      <c r="N109" s="1"/>
      <c r="O109" s="1226" t="s">
        <v>1506</v>
      </c>
      <c r="P109" s="1226" t="s">
        <v>181</v>
      </c>
      <c r="Q109" s="1239">
        <f>IF(S24&gt;0,3*Q14/1111,0)</f>
        <v>0</v>
      </c>
      <c r="R109" s="1"/>
      <c r="S109" s="1"/>
      <c r="T109" s="1"/>
      <c r="V109" s="1226" t="s">
        <v>1506</v>
      </c>
      <c r="W109" s="1226" t="s">
        <v>181</v>
      </c>
      <c r="X109" s="1240">
        <f>IF(Z24&gt;0,3*X14/1111,0)</f>
        <v>0</v>
      </c>
      <c r="Y109" s="1"/>
      <c r="Z109" s="1"/>
      <c r="AA109" s="1"/>
    </row>
    <row r="110" spans="1:42" s="335" customFormat="1" hidden="1" x14ac:dyDescent="0.2">
      <c r="A110" s="1226"/>
      <c r="B110" s="1226" t="s">
        <v>1507</v>
      </c>
      <c r="C110" s="1226" t="s">
        <v>1451</v>
      </c>
      <c r="D110" s="1241">
        <f>+IF(F24&gt;0,222,0)</f>
        <v>222</v>
      </c>
      <c r="E110" s="1226"/>
      <c r="F110" s="1"/>
      <c r="G110" s="1"/>
      <c r="I110" s="1226" t="s">
        <v>1507</v>
      </c>
      <c r="J110" s="1226" t="s">
        <v>1451</v>
      </c>
      <c r="K110" s="1241">
        <f>+IF(M24&gt;0,222,0)</f>
        <v>0</v>
      </c>
      <c r="L110" s="1"/>
      <c r="M110" s="1"/>
      <c r="N110" s="1"/>
      <c r="O110" s="1226" t="s">
        <v>1507</v>
      </c>
      <c r="P110" s="1226" t="s">
        <v>1451</v>
      </c>
      <c r="Q110" s="1241">
        <f>+IF(S24&gt;0,250,0)</f>
        <v>0</v>
      </c>
      <c r="R110" s="1"/>
      <c r="S110" s="1"/>
      <c r="T110" s="1"/>
      <c r="V110" s="1226" t="s">
        <v>1507</v>
      </c>
      <c r="W110" s="1226" t="s">
        <v>1451</v>
      </c>
      <c r="X110" s="1242">
        <f>+IF(Z24&gt;0,222,0)</f>
        <v>0</v>
      </c>
      <c r="Y110" s="1"/>
      <c r="Z110" s="1"/>
      <c r="AA110" s="1"/>
    </row>
    <row r="111" spans="1:42" s="335" customFormat="1" hidden="1" x14ac:dyDescent="0.2">
      <c r="A111" s="1226"/>
      <c r="B111" s="1226" t="s">
        <v>1508</v>
      </c>
      <c r="C111" s="1226" t="s">
        <v>181</v>
      </c>
      <c r="D111" s="1239">
        <f>IF(F24&gt;0,2*D14/1111,0)</f>
        <v>2.3002300230023005</v>
      </c>
      <c r="E111" s="1226"/>
      <c r="F111" s="1"/>
      <c r="G111" s="1"/>
      <c r="I111" s="1226" t="s">
        <v>1508</v>
      </c>
      <c r="J111" s="1226" t="s">
        <v>181</v>
      </c>
      <c r="K111" s="1239">
        <f>IF(M24&gt;0,2*(K14+K15+K16)/1111,0)</f>
        <v>0</v>
      </c>
      <c r="L111" s="1"/>
      <c r="M111" s="1"/>
      <c r="N111" s="1"/>
      <c r="O111" s="1226" t="s">
        <v>1508</v>
      </c>
      <c r="P111" s="1226" t="s">
        <v>181</v>
      </c>
      <c r="Q111" s="1239">
        <f>IF(S24&gt;0,2*Q14/1111,0)</f>
        <v>0</v>
      </c>
      <c r="R111" s="1"/>
      <c r="S111" s="1"/>
      <c r="T111" s="1"/>
      <c r="V111" s="1226" t="s">
        <v>1508</v>
      </c>
      <c r="W111" s="1226" t="s">
        <v>181</v>
      </c>
      <c r="X111" s="1240">
        <f>IF(Z24&gt;0,2*X14/1111,0)</f>
        <v>0</v>
      </c>
      <c r="Y111" s="1"/>
      <c r="Z111" s="1"/>
      <c r="AA111" s="1"/>
    </row>
    <row r="112" spans="1:42" s="335" customFormat="1" hidden="1" x14ac:dyDescent="0.2">
      <c r="A112" s="1226"/>
      <c r="B112" s="1226" t="s">
        <v>1343</v>
      </c>
      <c r="C112" s="1226" t="str">
        <f>+C110</f>
        <v>Arboles</v>
      </c>
      <c r="D112" s="1241">
        <f>+IF(F24&gt;0,D110,0)</f>
        <v>222</v>
      </c>
      <c r="E112" s="1226"/>
      <c r="F112" s="1"/>
      <c r="G112" s="1"/>
      <c r="I112" s="1226" t="s">
        <v>1343</v>
      </c>
      <c r="J112" s="1226" t="str">
        <f>+J110</f>
        <v>Arboles</v>
      </c>
      <c r="K112" s="1241">
        <f>+IF(M24&gt;0,K110,0)</f>
        <v>0</v>
      </c>
      <c r="L112" s="1"/>
      <c r="M112" s="1"/>
      <c r="N112" s="1"/>
      <c r="O112" s="1226" t="s">
        <v>1343</v>
      </c>
      <c r="P112" s="1226" t="str">
        <f>+P110</f>
        <v>Arboles</v>
      </c>
      <c r="Q112" s="1241">
        <f>+IF(S24&gt;0,Q110,0)</f>
        <v>0</v>
      </c>
      <c r="R112" s="1"/>
      <c r="S112" s="1"/>
      <c r="T112" s="1"/>
      <c r="V112" s="1226" t="s">
        <v>1343</v>
      </c>
      <c r="W112" s="1226" t="str">
        <f>+W110</f>
        <v>Arboles</v>
      </c>
      <c r="X112" s="1242">
        <f>+IF(Z24&gt;0,X110,0)</f>
        <v>0</v>
      </c>
      <c r="Y112" s="1"/>
      <c r="Z112" s="1"/>
      <c r="AA112" s="1"/>
    </row>
    <row r="113" spans="1:27" s="335" customFormat="1" hidden="1" x14ac:dyDescent="0.2">
      <c r="A113" s="1226"/>
      <c r="B113" s="1226" t="s">
        <v>331</v>
      </c>
      <c r="C113" s="1226" t="s">
        <v>181</v>
      </c>
      <c r="D113" s="1237">
        <f>IF(F24&gt;0,0*D14/1111,0)</f>
        <v>0</v>
      </c>
      <c r="E113" s="1226"/>
      <c r="F113" s="1"/>
      <c r="G113" s="1"/>
      <c r="I113" s="1226" t="s">
        <v>331</v>
      </c>
      <c r="J113" s="1226" t="s">
        <v>181</v>
      </c>
      <c r="K113" s="1237">
        <f>IF(M26&gt;0,0*(K14+K15+K16)/1111,0)</f>
        <v>0</v>
      </c>
      <c r="L113" s="1"/>
      <c r="M113" s="1"/>
      <c r="N113" s="1"/>
      <c r="O113" s="1226" t="s">
        <v>331</v>
      </c>
      <c r="P113" s="1226" t="s">
        <v>181</v>
      </c>
      <c r="Q113" s="1237">
        <f>IF(S24&gt;0,8*Q14/1111,0)</f>
        <v>0</v>
      </c>
      <c r="R113" s="1"/>
      <c r="S113" s="1"/>
      <c r="T113" s="1"/>
      <c r="V113" s="1226" t="s">
        <v>331</v>
      </c>
      <c r="W113" s="1226" t="s">
        <v>181</v>
      </c>
      <c r="X113" s="1238">
        <f>IF(Z24&gt;0,0*X14/1111,0)</f>
        <v>0</v>
      </c>
      <c r="Y113" s="1"/>
      <c r="Z113" s="1"/>
      <c r="AA113" s="1"/>
    </row>
    <row r="114" spans="1:27" s="335" customFormat="1" hidden="1" x14ac:dyDescent="0.2">
      <c r="B114" s="1"/>
      <c r="C114" s="1"/>
      <c r="D114" s="1"/>
      <c r="E114" s="1"/>
      <c r="F114" s="1"/>
      <c r="G114" s="1"/>
      <c r="I114" s="1"/>
      <c r="J114" s="1"/>
      <c r="K114" s="1"/>
      <c r="L114" s="1"/>
      <c r="M114" s="1"/>
      <c r="N114" s="1"/>
      <c r="O114" s="1"/>
      <c r="P114" s="1"/>
      <c r="Q114" s="1"/>
      <c r="R114" s="1"/>
      <c r="S114" s="1"/>
      <c r="T114" s="1"/>
      <c r="V114" s="1"/>
      <c r="W114" s="1"/>
      <c r="X114" s="1"/>
      <c r="Y114" s="1"/>
      <c r="Z114" s="1"/>
      <c r="AA114" s="1"/>
    </row>
    <row r="115" spans="1:27" s="335" customFormat="1" hidden="1" x14ac:dyDescent="0.2">
      <c r="B115" s="1"/>
      <c r="C115" s="1"/>
      <c r="D115" s="1"/>
      <c r="E115" s="1"/>
      <c r="F115" s="1"/>
      <c r="G115" s="1"/>
      <c r="I115" s="1"/>
      <c r="J115" s="1"/>
      <c r="K115" s="1"/>
      <c r="L115" s="1"/>
      <c r="M115" s="1"/>
      <c r="N115" s="1"/>
      <c r="O115" s="1"/>
      <c r="P115" s="1"/>
      <c r="Q115" s="1"/>
      <c r="R115" s="1"/>
      <c r="S115" s="1"/>
      <c r="T115" s="1"/>
      <c r="V115" s="1"/>
      <c r="W115" s="1"/>
      <c r="X115" s="1"/>
      <c r="Y115" s="1"/>
      <c r="Z115" s="1"/>
      <c r="AA115" s="1"/>
    </row>
    <row r="116" spans="1:27" hidden="1" x14ac:dyDescent="0.2"/>
    <row r="117" spans="1:27" hidden="1" x14ac:dyDescent="0.2"/>
    <row r="118" spans="1:27" hidden="1" x14ac:dyDescent="0.2"/>
    <row r="119" spans="1:27" hidden="1" x14ac:dyDescent="0.2"/>
    <row r="120" spans="1:27" hidden="1" x14ac:dyDescent="0.2"/>
    <row r="121" spans="1:27" hidden="1" x14ac:dyDescent="0.2"/>
    <row r="122" spans="1:27" hidden="1" x14ac:dyDescent="0.2"/>
    <row r="123" spans="1:27" hidden="1" x14ac:dyDescent="0.2"/>
  </sheetData>
  <sheetProtection algorithmName="SHA-512" hashValue="B73W6SLge/A7qgxjDrGom5x0CxOa+w+2KHuNc/9Ju6KGhc9U0xCqmVDoqKMgZ3qOKMvYwwJX8vvHPGaHoFsbRw==" saltValue="UKCz//Sm94m55zpJIkGm6w==" spinCount="100000" sheet="1" objects="1" scenarios="1"/>
  <mergeCells count="117">
    <mergeCell ref="C71:E71"/>
    <mergeCell ref="AH27:AH28"/>
    <mergeCell ref="AB16:AC16"/>
    <mergeCell ref="AB15:AC15"/>
    <mergeCell ref="V28:AA28"/>
    <mergeCell ref="V50:AA50"/>
    <mergeCell ref="AB29:AH29"/>
    <mergeCell ref="AB36:AH36"/>
    <mergeCell ref="V41:AA41"/>
    <mergeCell ref="J29:K29"/>
    <mergeCell ref="AE53:AF53"/>
    <mergeCell ref="AB27:AB28"/>
    <mergeCell ref="AC27:AE27"/>
    <mergeCell ref="C57:D57"/>
    <mergeCell ref="C58:D58"/>
    <mergeCell ref="C59:D59"/>
    <mergeCell ref="C60:D60"/>
    <mergeCell ref="B55:E55"/>
    <mergeCell ref="I55:L55"/>
    <mergeCell ref="O55:R55"/>
    <mergeCell ref="C61:D61"/>
    <mergeCell ref="C62:F62"/>
    <mergeCell ref="C63:E63"/>
    <mergeCell ref="J57:K57"/>
    <mergeCell ref="AB4:AB5"/>
    <mergeCell ref="AG2:AH3"/>
    <mergeCell ref="AG4:AH5"/>
    <mergeCell ref="AC2:AF5"/>
    <mergeCell ref="AC9:AH9"/>
    <mergeCell ref="AF27:AF28"/>
    <mergeCell ref="AG27:AG28"/>
    <mergeCell ref="AB11:AD12"/>
    <mergeCell ref="AE11:AE12"/>
    <mergeCell ref="AB13:AC13"/>
    <mergeCell ref="AB24:AC24"/>
    <mergeCell ref="AB22:AC22"/>
    <mergeCell ref="AB23:AC23"/>
    <mergeCell ref="AB14:AC14"/>
    <mergeCell ref="AB19:AC19"/>
    <mergeCell ref="AB20:AC20"/>
    <mergeCell ref="AB17:AC17"/>
    <mergeCell ref="AB18:AC18"/>
    <mergeCell ref="AB21:AC21"/>
    <mergeCell ref="J9:N9"/>
    <mergeCell ref="P8:T8"/>
    <mergeCell ref="P7:T7"/>
    <mergeCell ref="C29:D29"/>
    <mergeCell ref="P29:Q29"/>
    <mergeCell ref="V55:Y55"/>
    <mergeCell ref="C8:G8"/>
    <mergeCell ref="J8:N8"/>
    <mergeCell ref="C9:G9"/>
    <mergeCell ref="P9:T9"/>
    <mergeCell ref="B41:G41"/>
    <mergeCell ref="O28:T28"/>
    <mergeCell ref="O50:T50"/>
    <mergeCell ref="I28:N28"/>
    <mergeCell ref="I50:N50"/>
    <mergeCell ref="B28:G28"/>
    <mergeCell ref="B50:G50"/>
    <mergeCell ref="I41:N41"/>
    <mergeCell ref="O41:T41"/>
    <mergeCell ref="W29:X29"/>
    <mergeCell ref="W9:AA9"/>
    <mergeCell ref="V6:AA6"/>
    <mergeCell ref="W7:AA7"/>
    <mergeCell ref="AB6:AH6"/>
    <mergeCell ref="AC7:AH7"/>
    <mergeCell ref="W8:AA8"/>
    <mergeCell ref="AC8:AH8"/>
    <mergeCell ref="B6:G6"/>
    <mergeCell ref="C7:G7"/>
    <mergeCell ref="I6:N6"/>
    <mergeCell ref="J7:N7"/>
    <mergeCell ref="O6:T6"/>
    <mergeCell ref="B4:B5"/>
    <mergeCell ref="F2:G3"/>
    <mergeCell ref="F4:G5"/>
    <mergeCell ref="M2:N3"/>
    <mergeCell ref="I4:I5"/>
    <mergeCell ref="M4:N5"/>
    <mergeCell ref="C4:E5"/>
    <mergeCell ref="J2:L3"/>
    <mergeCell ref="J4:L5"/>
    <mergeCell ref="B2:B3"/>
    <mergeCell ref="C2:E2"/>
    <mergeCell ref="C3:E3"/>
    <mergeCell ref="S2:T3"/>
    <mergeCell ref="O4:O5"/>
    <mergeCell ref="S4:T5"/>
    <mergeCell ref="Z2:AA3"/>
    <mergeCell ref="V4:V5"/>
    <mergeCell ref="Z4:AA5"/>
    <mergeCell ref="P2:R3"/>
    <mergeCell ref="P4:R5"/>
    <mergeCell ref="W2:Y3"/>
    <mergeCell ref="W4:Y5"/>
    <mergeCell ref="W57:X57"/>
    <mergeCell ref="W58:X58"/>
    <mergeCell ref="W59:X59"/>
    <mergeCell ref="W60:X60"/>
    <mergeCell ref="W61:X61"/>
    <mergeCell ref="W62:Z62"/>
    <mergeCell ref="W63:Y63"/>
    <mergeCell ref="J58:K58"/>
    <mergeCell ref="J59:K59"/>
    <mergeCell ref="J60:K60"/>
    <mergeCell ref="J61:K61"/>
    <mergeCell ref="J62:M62"/>
    <mergeCell ref="J63:L63"/>
    <mergeCell ref="P57:Q57"/>
    <mergeCell ref="P58:Q58"/>
    <mergeCell ref="P59:Q59"/>
    <mergeCell ref="P60:Q60"/>
    <mergeCell ref="P61:Q61"/>
    <mergeCell ref="P62:S62"/>
    <mergeCell ref="P63:R63"/>
  </mergeCells>
  <phoneticPr fontId="6" type="noConversion"/>
  <conditionalFormatting sqref="AD16:AD17 AC38:AC39 AE38:AH39 AE41:AH42 AE44:AH45 AG52">
    <cfRule type="cellIs" dxfId="195" priority="2" stopIfTrue="1" operator="greaterThan">
      <formula>0</formula>
    </cfRule>
  </conditionalFormatting>
  <dataValidations count="3">
    <dataValidation type="list" allowBlank="1" showInputMessage="1" showErrorMessage="1" sqref="C16 J16" xr:uid="{00000000-0002-0000-0200-000000000000}">
      <formula1>$B$72:$B$89</formula1>
    </dataValidation>
    <dataValidation type="list" allowBlank="1" showInputMessage="1" showErrorMessage="1" sqref="C19 J19" xr:uid="{00000000-0002-0000-0200-000001000000}">
      <formula1>$B$90:$B$97</formula1>
    </dataValidation>
    <dataValidation type="list" allowBlank="1" showInputMessage="1" showErrorMessage="1" sqref="C20 J20" xr:uid="{00000000-0002-0000-0200-000002000000}">
      <formula1>$D$72:$D$89</formula1>
    </dataValidation>
  </dataValidations>
  <printOptions horizontalCentered="1" verticalCentered="1"/>
  <pageMargins left="0" right="0" top="0.39370078740157483" bottom="0.59055118110236227" header="0" footer="0"/>
  <pageSetup fitToWidth="7" orientation="portrait" horizontalDpi="300" verticalDpi="300" r:id="rId1"/>
  <headerFooter alignWithMargins="0">
    <oddFooter>&amp;L&amp;"Arial Narrow,Cursiva"&amp;8F-PY-103.65 Costos de Establecimiento&amp;R&amp;"Arial Narrow,Cursiva"&amp;8Página &amp;P de 1</oddFooter>
  </headerFooter>
  <colBreaks count="2" manualBreakCount="2">
    <brk id="7" min="2" max="57" man="1"/>
    <brk id="20" min="2" max="57"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rgb="FF0070C0"/>
    <pageSetUpPr fitToPage="1"/>
  </sheetPr>
  <dimension ref="A1:Z114"/>
  <sheetViews>
    <sheetView showGridLines="0" zoomScaleNormal="100" workbookViewId="0">
      <selection activeCell="L20" sqref="L20"/>
    </sheetView>
  </sheetViews>
  <sheetFormatPr baseColWidth="10" defaultRowHeight="12.75" x14ac:dyDescent="0.2"/>
  <cols>
    <col min="1" max="1" width="2.5703125" style="402" customWidth="1"/>
    <col min="2" max="2" width="34.140625" customWidth="1"/>
    <col min="3" max="3" width="29" customWidth="1"/>
    <col min="4" max="4" width="38.7109375" customWidth="1"/>
    <col min="6" max="10" width="12.7109375" customWidth="1"/>
    <col min="11" max="26" width="11.42578125" style="402"/>
  </cols>
  <sheetData>
    <row r="1" spans="2:10" s="402" customFormat="1" ht="13.5" thickBot="1" x14ac:dyDescent="0.25"/>
    <row r="2" spans="2:10" ht="12.75" customHeight="1" x14ac:dyDescent="0.2">
      <c r="B2" s="1761" t="s">
        <v>1532</v>
      </c>
      <c r="C2" s="2824" t="s">
        <v>1541</v>
      </c>
      <c r="D2" s="2825"/>
      <c r="E2" s="2825"/>
      <c r="F2" s="2825"/>
      <c r="G2" s="2825"/>
      <c r="H2" s="2826"/>
      <c r="I2" s="2526"/>
      <c r="J2" s="2527"/>
    </row>
    <row r="3" spans="2:10" ht="1.5" customHeight="1" x14ac:dyDescent="0.2">
      <c r="B3" s="1762"/>
      <c r="C3" s="2827"/>
      <c r="D3" s="2828"/>
      <c r="E3" s="2828"/>
      <c r="F3" s="2828"/>
      <c r="G3" s="2828"/>
      <c r="H3" s="2829"/>
      <c r="I3" s="2528"/>
      <c r="J3" s="2529"/>
    </row>
    <row r="4" spans="2:10" ht="8.25" customHeight="1" x14ac:dyDescent="0.2">
      <c r="B4" s="1762"/>
      <c r="C4" s="2827"/>
      <c r="D4" s="2828"/>
      <c r="E4" s="2828"/>
      <c r="F4" s="2828"/>
      <c r="G4" s="2828"/>
      <c r="H4" s="2829"/>
      <c r="I4" s="2528"/>
      <c r="J4" s="2529"/>
    </row>
    <row r="5" spans="2:10" ht="4.5" customHeight="1" x14ac:dyDescent="0.2">
      <c r="B5" s="1762"/>
      <c r="C5" s="2827"/>
      <c r="D5" s="2828"/>
      <c r="E5" s="2828"/>
      <c r="F5" s="2828"/>
      <c r="G5" s="2828"/>
      <c r="H5" s="2829"/>
      <c r="I5" s="2528"/>
      <c r="J5" s="2529"/>
    </row>
    <row r="6" spans="2:10" ht="6" customHeight="1" x14ac:dyDescent="0.2">
      <c r="B6" s="1762"/>
      <c r="C6" s="2827"/>
      <c r="D6" s="2828"/>
      <c r="E6" s="2828"/>
      <c r="F6" s="2828"/>
      <c r="G6" s="2828"/>
      <c r="H6" s="2829"/>
      <c r="I6" s="2528"/>
      <c r="J6" s="2529"/>
    </row>
    <row r="7" spans="2:10" ht="12.75" customHeight="1" x14ac:dyDescent="0.2">
      <c r="B7" s="1762"/>
      <c r="C7" s="3065" t="s">
        <v>1530</v>
      </c>
      <c r="D7" s="3101"/>
      <c r="E7" s="3101"/>
      <c r="F7" s="3101"/>
      <c r="G7" s="3101"/>
      <c r="H7" s="3102"/>
      <c r="I7" s="2528"/>
      <c r="J7" s="2529"/>
    </row>
    <row r="8" spans="2:10" ht="17.25" customHeight="1" x14ac:dyDescent="0.25">
      <c r="B8" s="1625" t="s">
        <v>1529</v>
      </c>
      <c r="C8" s="2505" t="s">
        <v>1545</v>
      </c>
      <c r="D8" s="2894"/>
      <c r="E8" s="2894"/>
      <c r="F8" s="2894"/>
      <c r="G8" s="2894"/>
      <c r="H8" s="2895"/>
      <c r="I8" s="2624" t="s">
        <v>1548</v>
      </c>
      <c r="J8" s="2626"/>
    </row>
    <row r="9" spans="2:10" x14ac:dyDescent="0.2">
      <c r="B9" s="404"/>
      <c r="C9" s="1569"/>
      <c r="D9" s="1569"/>
      <c r="E9" s="1569"/>
      <c r="F9" s="1569"/>
      <c r="G9" s="1569"/>
      <c r="H9" s="1569"/>
      <c r="I9" s="1569"/>
      <c r="J9" s="405"/>
    </row>
    <row r="10" spans="2:10" ht="18.75" customHeight="1" x14ac:dyDescent="0.2">
      <c r="B10" s="162" t="s">
        <v>294</v>
      </c>
      <c r="C10" s="2388">
        <f>+PROYECTO!C7</f>
        <v>0</v>
      </c>
      <c r="D10" s="2388"/>
      <c r="E10" s="2388"/>
      <c r="F10" s="2388"/>
      <c r="G10" s="2388"/>
      <c r="H10" s="2388"/>
      <c r="I10" s="2388"/>
      <c r="J10" s="2389"/>
    </row>
    <row r="11" spans="2:10" x14ac:dyDescent="0.2">
      <c r="B11" s="403"/>
      <c r="J11" s="409"/>
    </row>
    <row r="12" spans="2:10" ht="34.5" customHeight="1" x14ac:dyDescent="0.2">
      <c r="B12" s="162" t="s">
        <v>1188</v>
      </c>
      <c r="C12" s="2390">
        <f>+PROYECTO!B17</f>
        <v>0</v>
      </c>
      <c r="D12" s="2390"/>
      <c r="E12" s="2390"/>
      <c r="F12" s="2390"/>
      <c r="G12" s="2390"/>
      <c r="H12" s="2390"/>
      <c r="I12" s="2390"/>
      <c r="J12" s="2391"/>
    </row>
    <row r="13" spans="2:10" x14ac:dyDescent="0.2">
      <c r="B13" s="406"/>
      <c r="C13" s="2461"/>
      <c r="D13" s="2461"/>
      <c r="E13" s="2461"/>
      <c r="F13" s="2461"/>
      <c r="G13" s="2461"/>
      <c r="H13" s="2461"/>
      <c r="I13" s="2461"/>
      <c r="J13" s="2462"/>
    </row>
    <row r="14" spans="2:10" ht="17.25" customHeight="1" x14ac:dyDescent="0.2">
      <c r="B14" s="162" t="s">
        <v>415</v>
      </c>
      <c r="C14" s="1619">
        <f>'EJEC-1I'!I11</f>
        <v>41090</v>
      </c>
      <c r="D14" s="1496"/>
      <c r="E14" s="1496"/>
      <c r="F14" s="1496"/>
      <c r="G14" s="1496"/>
      <c r="H14" s="1496"/>
      <c r="I14" s="1496"/>
      <c r="J14" s="521"/>
    </row>
    <row r="15" spans="2:10" ht="13.5" thickBot="1" x14ac:dyDescent="0.25">
      <c r="B15" s="406"/>
      <c r="C15" s="1496"/>
      <c r="D15" s="1496"/>
      <c r="E15" s="1496"/>
      <c r="F15" s="1496"/>
      <c r="G15" s="1496"/>
      <c r="H15" s="1496"/>
      <c r="I15" s="1496"/>
      <c r="J15" s="521"/>
    </row>
    <row r="16" spans="2:10" ht="21.75" customHeight="1" thickBot="1" x14ac:dyDescent="0.25">
      <c r="B16" s="2931" t="s">
        <v>417</v>
      </c>
      <c r="C16" s="2932"/>
      <c r="D16" s="2932"/>
      <c r="E16" s="2932"/>
      <c r="F16" s="2932"/>
      <c r="G16" s="2932"/>
      <c r="H16" s="2932"/>
      <c r="I16" s="2932"/>
      <c r="J16" s="2933"/>
    </row>
    <row r="17" spans="2:10" ht="12.75" customHeight="1" x14ac:dyDescent="0.2">
      <c r="B17" s="2499" t="s">
        <v>296</v>
      </c>
      <c r="C17" s="2464" t="s">
        <v>402</v>
      </c>
      <c r="D17" s="3071" t="s">
        <v>416</v>
      </c>
      <c r="E17" s="3072"/>
      <c r="F17" s="3072"/>
      <c r="G17" s="3072"/>
      <c r="H17" s="3072"/>
      <c r="I17" s="3072"/>
      <c r="J17" s="3073"/>
    </row>
    <row r="18" spans="2:10" ht="12.75" customHeight="1" x14ac:dyDescent="0.2">
      <c r="B18" s="2426"/>
      <c r="C18" s="2428"/>
      <c r="D18" s="2888"/>
      <c r="E18" s="3074"/>
      <c r="F18" s="3074"/>
      <c r="G18" s="3074"/>
      <c r="H18" s="3074"/>
      <c r="I18" s="3074"/>
      <c r="J18" s="3075"/>
    </row>
    <row r="19" spans="2:10" x14ac:dyDescent="0.2">
      <c r="B19" s="2885"/>
      <c r="C19" s="2886"/>
      <c r="D19" s="2888"/>
      <c r="E19" s="3074"/>
      <c r="F19" s="3074"/>
      <c r="G19" s="3074"/>
      <c r="H19" s="3074"/>
      <c r="I19" s="3074"/>
      <c r="J19" s="3075"/>
    </row>
    <row r="20" spans="2:10" ht="50.25" customHeight="1" x14ac:dyDescent="0.2">
      <c r="B20" s="2952" t="str">
        <f>PROYECTO!C51</f>
        <v>Plantación de Material Vegetal en sistema tradicional</v>
      </c>
      <c r="C20" s="1313" t="str">
        <f>'POA-1'!I33</f>
        <v>Aprestamiento del proyecto (Gestión)</v>
      </c>
      <c r="D20" s="3033"/>
      <c r="E20" s="3033"/>
      <c r="F20" s="3033"/>
      <c r="G20" s="3033"/>
      <c r="H20" s="3033"/>
      <c r="I20" s="3033"/>
      <c r="J20" s="3034"/>
    </row>
    <row r="21" spans="2:10" ht="50.25" customHeight="1" x14ac:dyDescent="0.2">
      <c r="B21" s="3045"/>
      <c r="C21" s="1313" t="str">
        <f>'POA-1'!I34</f>
        <v>Mantenimiento</v>
      </c>
      <c r="D21" s="3033"/>
      <c r="E21" s="3033"/>
      <c r="F21" s="3033"/>
      <c r="G21" s="3033"/>
      <c r="H21" s="3033"/>
      <c r="I21" s="3033"/>
      <c r="J21" s="3034"/>
    </row>
    <row r="22" spans="2:10" ht="0.6" customHeight="1" x14ac:dyDescent="0.2">
      <c r="B22" s="3045"/>
      <c r="C22" s="1313" t="str">
        <f>'POA-1'!I35</f>
        <v>Aislamiento</v>
      </c>
      <c r="D22" s="3033"/>
      <c r="E22" s="3033"/>
      <c r="F22" s="3033"/>
      <c r="G22" s="3033"/>
      <c r="H22" s="3033"/>
      <c r="I22" s="3033"/>
      <c r="J22" s="3034"/>
    </row>
    <row r="23" spans="2:10" ht="50.25" customHeight="1" thickBot="1" x14ac:dyDescent="0.25">
      <c r="B23" s="3046"/>
      <c r="C23" s="1620" t="str">
        <f>'POA-1'!I36</f>
        <v>Divulgación, Capacitación y Seguimiento</v>
      </c>
      <c r="D23" s="3041"/>
      <c r="E23" s="3041"/>
      <c r="F23" s="3041"/>
      <c r="G23" s="3041"/>
      <c r="H23" s="3041"/>
      <c r="I23" s="3041"/>
      <c r="J23" s="3042"/>
    </row>
    <row r="24" spans="2:10" ht="50.25" hidden="1" customHeight="1" x14ac:dyDescent="0.2">
      <c r="B24" s="2923" t="str">
        <f>PROYECTO!C52</f>
        <v>Plantación de Material Vegetal al azar o por núcleos</v>
      </c>
      <c r="C24" s="512" t="str">
        <f>'POA-1'!I37</f>
        <v>Aprestamiento del proyecto (Gestión)</v>
      </c>
      <c r="D24" s="3043">
        <f>+D20</f>
        <v>0</v>
      </c>
      <c r="E24" s="3043"/>
      <c r="F24" s="3043"/>
      <c r="G24" s="3043"/>
      <c r="H24" s="3043"/>
      <c r="I24" s="3043"/>
      <c r="J24" s="3044"/>
    </row>
    <row r="25" spans="2:10" ht="50.25" hidden="1" customHeight="1" x14ac:dyDescent="0.2">
      <c r="B25" s="2924"/>
      <c r="C25" s="505" t="str">
        <f>'POA-1'!I38</f>
        <v>Mantenimiento</v>
      </c>
      <c r="D25" s="3033"/>
      <c r="E25" s="3033"/>
      <c r="F25" s="3033"/>
      <c r="G25" s="3033"/>
      <c r="H25" s="3033"/>
      <c r="I25" s="3033"/>
      <c r="J25" s="3034"/>
    </row>
    <row r="26" spans="2:10" ht="0.6" hidden="1" customHeight="1" x14ac:dyDescent="0.2">
      <c r="B26" s="2924"/>
      <c r="C26" s="505" t="str">
        <f>'POA-1'!I39</f>
        <v>Aislamiento</v>
      </c>
      <c r="D26" s="3033"/>
      <c r="E26" s="3033"/>
      <c r="F26" s="3033"/>
      <c r="G26" s="3033"/>
      <c r="H26" s="3033"/>
      <c r="I26" s="3033"/>
      <c r="J26" s="3034"/>
    </row>
    <row r="27" spans="2:10" ht="50.25" hidden="1" customHeight="1" x14ac:dyDescent="0.2">
      <c r="B27" s="3047"/>
      <c r="C27" s="505" t="str">
        <f>'POA-1'!I40</f>
        <v>Divulgación, Capacitación y Seguimiento</v>
      </c>
      <c r="D27" s="3033">
        <f>+D23</f>
        <v>0</v>
      </c>
      <c r="E27" s="3033"/>
      <c r="F27" s="3033"/>
      <c r="G27" s="3033"/>
      <c r="H27" s="3033"/>
      <c r="I27" s="3033"/>
      <c r="J27" s="3034"/>
    </row>
    <row r="28" spans="2:10" ht="50.25" hidden="1" customHeight="1" x14ac:dyDescent="0.2">
      <c r="B28" s="2950" t="str">
        <f>PROYECTO!C53</f>
        <v>Reforestación Protectora - Productora con Guadua</v>
      </c>
      <c r="C28" s="505" t="str">
        <f>'POA-1'!I41</f>
        <v>Aprestamiento del proyecto (Gestión)</v>
      </c>
      <c r="D28" s="3033">
        <f>+D20</f>
        <v>0</v>
      </c>
      <c r="E28" s="3033"/>
      <c r="F28" s="3033"/>
      <c r="G28" s="3033"/>
      <c r="H28" s="3033"/>
      <c r="I28" s="3033"/>
      <c r="J28" s="3034"/>
    </row>
    <row r="29" spans="2:10" ht="50.25" hidden="1" customHeight="1" x14ac:dyDescent="0.2">
      <c r="B29" s="2924"/>
      <c r="C29" s="505" t="str">
        <f>'POA-1'!I42</f>
        <v>Mantenimiento</v>
      </c>
      <c r="D29" s="3033"/>
      <c r="E29" s="3033"/>
      <c r="F29" s="3033"/>
      <c r="G29" s="3033"/>
      <c r="H29" s="3033"/>
      <c r="I29" s="3033"/>
      <c r="J29" s="3034"/>
    </row>
    <row r="30" spans="2:10" ht="0.6" hidden="1" customHeight="1" x14ac:dyDescent="0.2">
      <c r="B30" s="2924"/>
      <c r="C30" s="505" t="str">
        <f>'POA-1'!I43</f>
        <v>Aislamiento</v>
      </c>
      <c r="D30" s="3033"/>
      <c r="E30" s="3033"/>
      <c r="F30" s="3033"/>
      <c r="G30" s="3033"/>
      <c r="H30" s="3033"/>
      <c r="I30" s="3033"/>
      <c r="J30" s="3034"/>
    </row>
    <row r="31" spans="2:10" ht="50.25" hidden="1" customHeight="1" x14ac:dyDescent="0.2">
      <c r="B31" s="3047"/>
      <c r="C31" s="505" t="str">
        <f>'POA-1'!I44</f>
        <v>Divulgación, Capacitación y Seguimiento</v>
      </c>
      <c r="D31" s="3033">
        <f>+D23</f>
        <v>0</v>
      </c>
      <c r="E31" s="3033"/>
      <c r="F31" s="3033"/>
      <c r="G31" s="3033"/>
      <c r="H31" s="3033"/>
      <c r="I31" s="3033"/>
      <c r="J31" s="3034"/>
    </row>
    <row r="32" spans="2:10" ht="50.25" hidden="1" customHeight="1" x14ac:dyDescent="0.2">
      <c r="B32" s="2950" t="str">
        <f>PROYECTO!C54</f>
        <v>Establecimiento de cobertura arbórea mediante Sistemas Agroforestales / Silvopastoriles (SAF/SSP)</v>
      </c>
      <c r="C32" s="505" t="str">
        <f>'POA-1'!I45</f>
        <v>Aprestamiento del proyecto (Gestión)</v>
      </c>
      <c r="D32" s="3033">
        <f>+D20</f>
        <v>0</v>
      </c>
      <c r="E32" s="3033"/>
      <c r="F32" s="3033"/>
      <c r="G32" s="3033"/>
      <c r="H32" s="3033"/>
      <c r="I32" s="3033"/>
      <c r="J32" s="3034"/>
    </row>
    <row r="33" spans="2:10" ht="50.25" hidden="1" customHeight="1" x14ac:dyDescent="0.2">
      <c r="B33" s="2924"/>
      <c r="C33" s="505" t="str">
        <f>'POA-1'!I46</f>
        <v>Mantenimiento</v>
      </c>
      <c r="D33" s="3033"/>
      <c r="E33" s="3033"/>
      <c r="F33" s="3033"/>
      <c r="G33" s="3033"/>
      <c r="H33" s="3033"/>
      <c r="I33" s="3033"/>
      <c r="J33" s="3034"/>
    </row>
    <row r="34" spans="2:10" ht="0.6" hidden="1" customHeight="1" x14ac:dyDescent="0.2">
      <c r="B34" s="2924"/>
      <c r="C34" s="505" t="str">
        <f>'POA-1'!I47</f>
        <v>Aislamiento</v>
      </c>
      <c r="D34" s="3033"/>
      <c r="E34" s="3033"/>
      <c r="F34" s="3033"/>
      <c r="G34" s="3033"/>
      <c r="H34" s="3033"/>
      <c r="I34" s="3033"/>
      <c r="J34" s="3034"/>
    </row>
    <row r="35" spans="2:10" ht="50.25" hidden="1" customHeight="1" x14ac:dyDescent="0.2">
      <c r="B35" s="3047"/>
      <c r="C35" s="505" t="str">
        <f>'POA-1'!I48</f>
        <v>Divulgación, Capacitación y Seguimiento</v>
      </c>
      <c r="D35" s="3033">
        <f>+D23</f>
        <v>0</v>
      </c>
      <c r="E35" s="3033"/>
      <c r="F35" s="3033"/>
      <c r="G35" s="3033"/>
      <c r="H35" s="3033"/>
      <c r="I35" s="3033"/>
      <c r="J35" s="3034"/>
    </row>
    <row r="36" spans="2:10" ht="50.25" hidden="1" customHeight="1" x14ac:dyDescent="0.2">
      <c r="B36" s="2950" t="str">
        <f>PROYECTO!C55</f>
        <v>Cercas o Barreras Vivas (CV - BV)</v>
      </c>
      <c r="C36" s="505" t="str">
        <f>'POA-1'!I49</f>
        <v>Aprestamiento del proyecto (Gestión)</v>
      </c>
      <c r="D36" s="3033">
        <f>+D20</f>
        <v>0</v>
      </c>
      <c r="E36" s="3033"/>
      <c r="F36" s="3033"/>
      <c r="G36" s="3033"/>
      <c r="H36" s="3033"/>
      <c r="I36" s="3033"/>
      <c r="J36" s="3034"/>
    </row>
    <row r="37" spans="2:10" ht="50.25" hidden="1" customHeight="1" x14ac:dyDescent="0.2">
      <c r="B37" s="2924"/>
      <c r="C37" s="505" t="str">
        <f>'POA-1'!I50</f>
        <v>Mantenimiento</v>
      </c>
      <c r="D37" s="3033"/>
      <c r="E37" s="3033"/>
      <c r="F37" s="3033"/>
      <c r="G37" s="3033"/>
      <c r="H37" s="3033"/>
      <c r="I37" s="3033"/>
      <c r="J37" s="3034"/>
    </row>
    <row r="38" spans="2:10" ht="50.25" hidden="1" customHeight="1" x14ac:dyDescent="0.2">
      <c r="B38" s="2924"/>
      <c r="C38" s="505" t="str">
        <f>'POA-1'!I51</f>
        <v>Divulgación, Capacitación y Seguimiento</v>
      </c>
      <c r="D38" s="3033">
        <f>+D23</f>
        <v>0</v>
      </c>
      <c r="E38" s="3033"/>
      <c r="F38" s="3033"/>
      <c r="G38" s="3033"/>
      <c r="H38" s="3033"/>
      <c r="I38" s="3033"/>
      <c r="J38" s="3034"/>
    </row>
    <row r="39" spans="2:10" ht="50.25" hidden="1" customHeight="1" x14ac:dyDescent="0.2">
      <c r="B39" s="2950" t="str">
        <f>PROYECTO!C56</f>
        <v>Enriquecimientos vegetales</v>
      </c>
      <c r="C39" s="505" t="str">
        <f>'POA-1'!I52</f>
        <v>Aprestamiento del proyecto (Gestión)</v>
      </c>
      <c r="D39" s="3033">
        <f>+D20</f>
        <v>0</v>
      </c>
      <c r="E39" s="3033"/>
      <c r="F39" s="3033"/>
      <c r="G39" s="3033"/>
      <c r="H39" s="3033"/>
      <c r="I39" s="3033"/>
      <c r="J39" s="3034"/>
    </row>
    <row r="40" spans="2:10" ht="50.25" hidden="1" customHeight="1" x14ac:dyDescent="0.2">
      <c r="B40" s="2924"/>
      <c r="C40" s="505" t="str">
        <f>'POA-1'!I53</f>
        <v>Mantenimiento</v>
      </c>
      <c r="D40" s="3033"/>
      <c r="E40" s="3033"/>
      <c r="F40" s="3033"/>
      <c r="G40" s="3033"/>
      <c r="H40" s="3033"/>
      <c r="I40" s="3033"/>
      <c r="J40" s="3034"/>
    </row>
    <row r="41" spans="2:10" ht="0.6" hidden="1" customHeight="1" x14ac:dyDescent="0.2">
      <c r="B41" s="2924"/>
      <c r="C41" s="505" t="str">
        <f>'POA-1'!I54</f>
        <v>Aislamiento</v>
      </c>
      <c r="D41" s="3033"/>
      <c r="E41" s="3033"/>
      <c r="F41" s="3033"/>
      <c r="G41" s="3033"/>
      <c r="H41" s="3033"/>
      <c r="I41" s="3033"/>
      <c r="J41" s="3034"/>
    </row>
    <row r="42" spans="2:10" ht="54.75" hidden="1" customHeight="1" x14ac:dyDescent="0.2">
      <c r="B42" s="3047"/>
      <c r="C42" s="505" t="str">
        <f>'POA-1'!I55</f>
        <v>Divulgación, Capacitación y Seguimiento</v>
      </c>
      <c r="D42" s="3033">
        <f>+D23</f>
        <v>0</v>
      </c>
      <c r="E42" s="3033"/>
      <c r="F42" s="3033"/>
      <c r="G42" s="3033"/>
      <c r="H42" s="3033"/>
      <c r="I42" s="3033"/>
      <c r="J42" s="3034"/>
    </row>
    <row r="43" spans="2:10" ht="50.25" hidden="1" customHeight="1" x14ac:dyDescent="0.2">
      <c r="B43" s="2950" t="str">
        <f>PROYECTO!C57</f>
        <v>Conservación de Bosque Natural - Aislamiento</v>
      </c>
      <c r="C43" s="505" t="str">
        <f>'POA-1'!I56</f>
        <v>Aprestamiento del proyecto (Gestión)</v>
      </c>
      <c r="D43" s="1756"/>
      <c r="E43" s="1756"/>
      <c r="F43" s="1756"/>
      <c r="G43" s="1756"/>
      <c r="H43" s="1756"/>
      <c r="I43" s="1756"/>
      <c r="J43" s="1757"/>
    </row>
    <row r="44" spans="2:10" ht="50.25" hidden="1" customHeight="1" x14ac:dyDescent="0.2">
      <c r="B44" s="2924"/>
      <c r="C44" s="505" t="str">
        <f>'POA-1'!I57</f>
        <v>Establecimiento</v>
      </c>
      <c r="D44" s="1756"/>
      <c r="E44" s="1756"/>
      <c r="F44" s="1756"/>
      <c r="G44" s="1756"/>
      <c r="H44" s="1756"/>
      <c r="I44" s="1756"/>
      <c r="J44" s="1757"/>
    </row>
    <row r="45" spans="2:10" ht="50.25" hidden="1" customHeight="1" thickBot="1" x14ac:dyDescent="0.25">
      <c r="B45" s="2925"/>
      <c r="C45" s="506" t="str">
        <f>'POA-1'!I58</f>
        <v>Divulgación, Capacitación y Seguimiento</v>
      </c>
      <c r="D45" s="2853"/>
      <c r="E45" s="2853"/>
      <c r="F45" s="2853"/>
      <c r="G45" s="2853"/>
      <c r="H45" s="2853"/>
      <c r="I45" s="2853"/>
      <c r="J45" s="3048"/>
    </row>
    <row r="46" spans="2:10" s="402" customFormat="1" x14ac:dyDescent="0.2"/>
    <row r="47" spans="2:10" s="402" customFormat="1" x14ac:dyDescent="0.2"/>
    <row r="48" spans="2:10" s="402" customFormat="1" x14ac:dyDescent="0.2"/>
    <row r="49" s="402" customFormat="1" x14ac:dyDescent="0.2"/>
    <row r="50" s="402" customFormat="1" x14ac:dyDescent="0.2"/>
    <row r="51" s="402" customFormat="1" x14ac:dyDescent="0.2"/>
    <row r="52" s="402" customFormat="1" x14ac:dyDescent="0.2"/>
    <row r="53" s="402" customFormat="1" hidden="1" x14ac:dyDescent="0.2"/>
    <row r="54" s="402" customFormat="1" hidden="1" x14ac:dyDescent="0.2"/>
    <row r="55" s="402" customFormat="1" hidden="1" x14ac:dyDescent="0.2"/>
    <row r="56" s="402" customFormat="1" hidden="1" x14ac:dyDescent="0.2"/>
    <row r="57" s="402" customFormat="1" hidden="1" x14ac:dyDescent="0.2"/>
    <row r="58" s="402" customFormat="1" hidden="1" x14ac:dyDescent="0.2"/>
    <row r="59" s="402" customFormat="1" hidden="1" x14ac:dyDescent="0.2"/>
    <row r="60" s="402" customFormat="1" hidden="1" x14ac:dyDescent="0.2"/>
    <row r="61" s="402" customFormat="1" hidden="1" x14ac:dyDescent="0.2"/>
    <row r="62" s="402" customFormat="1" hidden="1" x14ac:dyDescent="0.2"/>
    <row r="63" s="402" customFormat="1" hidden="1" x14ac:dyDescent="0.2"/>
    <row r="64" s="402" customFormat="1" hidden="1" x14ac:dyDescent="0.2"/>
    <row r="65" s="402" customFormat="1" hidden="1" x14ac:dyDescent="0.2"/>
    <row r="66" s="402" customFormat="1" hidden="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sheetData>
  <sheetProtection algorithmName="SHA-512" hashValue="HvK0zLMmx5GnivdeX1F2wgXzM/3sO2xlzv1IdGoi0Ex2cUiX15ovm173A4iLjeK96M7X/PQLcDoVd09HsXQK9A==" saltValue="ObjpP3D8BQfhlQv1jUqD5w==" spinCount="100000" sheet="1" objects="1" scenarios="1"/>
  <mergeCells count="46">
    <mergeCell ref="C12:J12"/>
    <mergeCell ref="C10:J10"/>
    <mergeCell ref="B2:B7"/>
    <mergeCell ref="C2:H6"/>
    <mergeCell ref="C8:H8"/>
    <mergeCell ref="I2:J7"/>
    <mergeCell ref="C7:H7"/>
    <mergeCell ref="I8:J8"/>
    <mergeCell ref="B20:B23"/>
    <mergeCell ref="D20:J20"/>
    <mergeCell ref="D21:J21"/>
    <mergeCell ref="D22:J22"/>
    <mergeCell ref="D23:J23"/>
    <mergeCell ref="C13:J13"/>
    <mergeCell ref="B16:J16"/>
    <mergeCell ref="B17:B19"/>
    <mergeCell ref="C17:C19"/>
    <mergeCell ref="D17:J19"/>
    <mergeCell ref="D41:J41"/>
    <mergeCell ref="D42:J42"/>
    <mergeCell ref="B24:B27"/>
    <mergeCell ref="D24:J24"/>
    <mergeCell ref="D25:J25"/>
    <mergeCell ref="D26:J26"/>
    <mergeCell ref="D27:J27"/>
    <mergeCell ref="B28:B31"/>
    <mergeCell ref="D28:J28"/>
    <mergeCell ref="D29:J29"/>
    <mergeCell ref="D30:J30"/>
    <mergeCell ref="D31:J31"/>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tabColor rgb="FFFFC000"/>
    <pageSetUpPr fitToPage="1"/>
  </sheetPr>
  <dimension ref="A1:AJ112"/>
  <sheetViews>
    <sheetView showGridLines="0" zoomScale="85" zoomScaleNormal="85" workbookViewId="0">
      <selection activeCell="R5" sqref="R5:S5"/>
    </sheetView>
  </sheetViews>
  <sheetFormatPr baseColWidth="10" defaultRowHeight="12.75" x14ac:dyDescent="0.2"/>
  <cols>
    <col min="1" max="1" width="2.140625" style="402" customWidth="1"/>
    <col min="2" max="2" width="34.140625" customWidth="1"/>
    <col min="3" max="3" width="27.7109375" customWidth="1"/>
    <col min="4" max="4" width="14.28515625" customWidth="1"/>
    <col min="5" max="5" width="19.140625" customWidth="1"/>
    <col min="6" max="17" width="12.7109375" customWidth="1"/>
    <col min="20" max="36" width="11.42578125" style="402"/>
  </cols>
  <sheetData>
    <row r="1" spans="1:36" s="402" customFormat="1" ht="13.5" thickBot="1" x14ac:dyDescent="0.25"/>
    <row r="2" spans="1:36" ht="15.75" customHeight="1" x14ac:dyDescent="0.2">
      <c r="B2" s="3082" t="s">
        <v>1532</v>
      </c>
      <c r="C2" s="2824" t="s">
        <v>1541</v>
      </c>
      <c r="D2" s="2825"/>
      <c r="E2" s="2825"/>
      <c r="F2" s="2825"/>
      <c r="G2" s="2825"/>
      <c r="H2" s="2825"/>
      <c r="I2" s="2825"/>
      <c r="J2" s="2825"/>
      <c r="K2" s="2825"/>
      <c r="L2" s="2825"/>
      <c r="M2" s="2825"/>
      <c r="N2" s="2825"/>
      <c r="O2" s="2825"/>
      <c r="P2" s="2825"/>
      <c r="Q2" s="2826"/>
      <c r="R2" s="2526"/>
      <c r="S2" s="2527"/>
    </row>
    <row r="3" spans="1:36" ht="12.75" customHeight="1" x14ac:dyDescent="0.2">
      <c r="B3" s="3083"/>
      <c r="C3" s="2827"/>
      <c r="D3" s="2828"/>
      <c r="E3" s="2828"/>
      <c r="F3" s="2828"/>
      <c r="G3" s="2828"/>
      <c r="H3" s="2828"/>
      <c r="I3" s="2828"/>
      <c r="J3" s="2828"/>
      <c r="K3" s="2828"/>
      <c r="L3" s="2828"/>
      <c r="M3" s="2828"/>
      <c r="N3" s="2828"/>
      <c r="O3" s="2828"/>
      <c r="P3" s="2828"/>
      <c r="Q3" s="2829"/>
      <c r="R3" s="2528"/>
      <c r="S3" s="2529"/>
    </row>
    <row r="4" spans="1:36" ht="17.25" customHeight="1" x14ac:dyDescent="0.2">
      <c r="B4" s="3083"/>
      <c r="C4" s="1701" t="s">
        <v>1530</v>
      </c>
      <c r="D4" s="2620"/>
      <c r="E4" s="2620"/>
      <c r="F4" s="2620"/>
      <c r="G4" s="2620"/>
      <c r="H4" s="2620"/>
      <c r="I4" s="2620"/>
      <c r="J4" s="2620"/>
      <c r="K4" s="2620"/>
      <c r="L4" s="2620"/>
      <c r="M4" s="2620"/>
      <c r="N4" s="2620"/>
      <c r="O4" s="2620"/>
      <c r="P4" s="2620"/>
      <c r="Q4" s="2621"/>
      <c r="R4" s="2528"/>
      <c r="S4" s="2529"/>
    </row>
    <row r="5" spans="1:36" ht="17.25" customHeight="1" x14ac:dyDescent="0.2">
      <c r="B5" s="1386" t="s">
        <v>1529</v>
      </c>
      <c r="C5" s="3106" t="s">
        <v>1549</v>
      </c>
      <c r="D5" s="3107"/>
      <c r="E5" s="3107"/>
      <c r="F5" s="3107"/>
      <c r="G5" s="3107"/>
      <c r="H5" s="3107"/>
      <c r="I5" s="3107"/>
      <c r="J5" s="3107"/>
      <c r="K5" s="3107"/>
      <c r="L5" s="3107"/>
      <c r="M5" s="3107"/>
      <c r="N5" s="3107"/>
      <c r="O5" s="3107"/>
      <c r="P5" s="3107"/>
      <c r="Q5" s="3108"/>
      <c r="R5" s="2530" t="s">
        <v>1548</v>
      </c>
      <c r="S5" s="2531"/>
    </row>
    <row r="6" spans="1:36" ht="12.75" customHeight="1" x14ac:dyDescent="0.2">
      <c r="B6" s="403"/>
      <c r="C6" s="107"/>
      <c r="D6" s="107"/>
      <c r="E6" s="107"/>
      <c r="F6" s="107"/>
      <c r="G6" s="107"/>
      <c r="H6" s="107"/>
      <c r="I6" s="107"/>
      <c r="J6" s="107"/>
      <c r="K6" s="107"/>
      <c r="L6" s="107"/>
      <c r="M6" s="107"/>
      <c r="N6" s="107"/>
      <c r="O6" s="107"/>
      <c r="P6" s="107"/>
      <c r="Q6" s="107"/>
      <c r="S6" s="416"/>
    </row>
    <row r="7" spans="1:36" ht="16.5" x14ac:dyDescent="0.2">
      <c r="B7" s="877" t="s">
        <v>294</v>
      </c>
      <c r="C7" s="2873">
        <f>+PROYECTO!C7</f>
        <v>0</v>
      </c>
      <c r="D7" s="2873"/>
      <c r="E7" s="2873"/>
      <c r="F7" s="2873"/>
      <c r="G7" s="2873"/>
      <c r="H7" s="2873"/>
      <c r="I7" s="2873"/>
      <c r="J7" s="2873"/>
      <c r="K7" s="2873"/>
      <c r="L7" s="2873"/>
      <c r="M7" s="2873"/>
      <c r="N7" s="2873"/>
      <c r="O7" s="2873"/>
      <c r="P7" s="2873"/>
      <c r="Q7" s="2873"/>
      <c r="R7" s="2873"/>
      <c r="S7" s="2874"/>
    </row>
    <row r="8" spans="1:36" ht="9.75" customHeight="1" x14ac:dyDescent="0.2">
      <c r="B8" s="403"/>
      <c r="S8" s="409"/>
    </row>
    <row r="9" spans="1:36" ht="16.5" x14ac:dyDescent="0.3">
      <c r="B9" s="877" t="s">
        <v>1188</v>
      </c>
      <c r="C9" s="2875">
        <f>+PROYECTO!B17</f>
        <v>0</v>
      </c>
      <c r="D9" s="2875"/>
      <c r="E9" s="2875"/>
      <c r="F9" s="2875"/>
      <c r="G9" s="2875"/>
      <c r="H9" s="2875"/>
      <c r="I9" s="2875"/>
      <c r="J9" s="2875"/>
      <c r="K9" s="2875"/>
      <c r="L9" s="2875"/>
      <c r="M9" s="2875"/>
      <c r="N9" s="2875"/>
      <c r="O9" s="2875"/>
      <c r="P9" s="2875"/>
      <c r="Q9" s="2875"/>
      <c r="R9" s="2875"/>
      <c r="S9" s="2876"/>
    </row>
    <row r="10" spans="1:36" ht="9.75" customHeight="1" x14ac:dyDescent="0.2">
      <c r="B10" s="403"/>
      <c r="S10" s="409"/>
    </row>
    <row r="11" spans="1:36" ht="16.5" x14ac:dyDescent="0.3">
      <c r="B11" s="877" t="s">
        <v>1207</v>
      </c>
      <c r="C11" s="2899">
        <f>+SEGUIMIENTO!C12</f>
        <v>0</v>
      </c>
      <c r="D11" s="2900"/>
      <c r="E11" s="2900"/>
      <c r="F11" s="679"/>
      <c r="G11" s="2901" t="s">
        <v>415</v>
      </c>
      <c r="H11" s="2901"/>
      <c r="I11" s="2898">
        <f>SEGUIMIENTO!P12</f>
        <v>41090</v>
      </c>
      <c r="J11" s="2898"/>
      <c r="K11" s="2898"/>
      <c r="L11" s="773"/>
      <c r="M11" s="679"/>
      <c r="N11" s="878" t="s">
        <v>1208</v>
      </c>
      <c r="O11" s="773"/>
      <c r="P11" s="2393" t="str">
        <f>SEGUIMIENTO!U12</f>
        <v>De avance</v>
      </c>
      <c r="Q11" s="2393"/>
      <c r="R11" s="2393"/>
      <c r="S11" s="2394"/>
    </row>
    <row r="12" spans="1:36" s="773" customFormat="1" ht="9.75" customHeight="1" x14ac:dyDescent="0.3">
      <c r="A12" s="402"/>
      <c r="B12" s="879"/>
      <c r="S12" s="880"/>
      <c r="T12" s="402"/>
      <c r="U12" s="402"/>
      <c r="V12" s="402"/>
      <c r="W12" s="402"/>
      <c r="X12" s="402"/>
      <c r="Y12" s="402"/>
      <c r="Z12" s="402"/>
      <c r="AA12" s="402"/>
      <c r="AB12" s="402"/>
      <c r="AC12" s="402"/>
      <c r="AD12" s="402"/>
      <c r="AE12" s="402"/>
      <c r="AF12" s="402"/>
      <c r="AG12" s="402"/>
      <c r="AH12" s="402"/>
      <c r="AI12" s="402"/>
      <c r="AJ12" s="402"/>
    </row>
    <row r="13" spans="1:36" ht="31.5" customHeight="1" x14ac:dyDescent="0.3">
      <c r="B13" s="1015" t="s">
        <v>1209</v>
      </c>
      <c r="C13" s="2902" t="e">
        <f>FINANC!E47</f>
        <v>#REF!</v>
      </c>
      <c r="D13" s="2902"/>
      <c r="E13" s="773"/>
      <c r="F13" s="2606" t="s">
        <v>1210</v>
      </c>
      <c r="G13" s="2606"/>
      <c r="H13" s="2606"/>
      <c r="I13" s="2902" t="e">
        <f>FINANC!F47</f>
        <v>#REF!</v>
      </c>
      <c r="J13" s="2902"/>
      <c r="K13" s="2902"/>
      <c r="M13" s="2903" t="s">
        <v>1211</v>
      </c>
      <c r="N13" s="2903"/>
      <c r="O13" s="2903"/>
      <c r="P13" s="1389" t="e">
        <f>+I13/C13</f>
        <v>#REF!</v>
      </c>
      <c r="Q13" s="679"/>
      <c r="R13" s="679"/>
      <c r="S13" s="881"/>
    </row>
    <row r="14" spans="1:36" ht="9.75" customHeight="1" x14ac:dyDescent="0.2">
      <c r="B14" s="403"/>
      <c r="C14" s="107"/>
      <c r="D14" s="107"/>
      <c r="E14" s="107"/>
      <c r="F14" s="107"/>
      <c r="G14" s="107"/>
      <c r="H14" s="107"/>
      <c r="I14" s="107"/>
      <c r="J14" s="107"/>
      <c r="K14" s="107"/>
      <c r="L14" s="107"/>
      <c r="M14" s="107"/>
      <c r="N14" s="107"/>
      <c r="O14" s="107"/>
      <c r="P14" s="107"/>
      <c r="Q14" s="107"/>
      <c r="R14" s="331"/>
      <c r="S14" s="416"/>
    </row>
    <row r="15" spans="1:36" ht="22.5" customHeight="1" x14ac:dyDescent="0.2">
      <c r="B15" s="1015" t="s">
        <v>1319</v>
      </c>
      <c r="C15" s="1387">
        <f>OBJETIVOS!M12</f>
        <v>0</v>
      </c>
      <c r="D15" s="1388">
        <f>+OBJETIVOS!Q12</f>
        <v>0</v>
      </c>
      <c r="E15" s="107"/>
      <c r="F15" s="107"/>
      <c r="G15" s="2606" t="s">
        <v>1320</v>
      </c>
      <c r="H15" s="2606"/>
      <c r="I15" s="2893">
        <f>OBJETIVOS!M16</f>
        <v>0</v>
      </c>
      <c r="J15" s="2893"/>
      <c r="K15" s="1388">
        <f>+OBJETIVOS!Q16</f>
        <v>0</v>
      </c>
      <c r="L15" s="107"/>
      <c r="M15" s="107"/>
      <c r="N15" s="107"/>
      <c r="O15" s="107"/>
      <c r="P15" s="107"/>
      <c r="Q15" s="107"/>
      <c r="R15" s="331"/>
      <c r="S15" s="416"/>
    </row>
    <row r="16" spans="1:36" s="773" customFormat="1" ht="9.75" customHeight="1" x14ac:dyDescent="0.3">
      <c r="A16" s="402"/>
      <c r="B16" s="879"/>
      <c r="E16" s="1014"/>
      <c r="S16" s="880"/>
      <c r="T16" s="402"/>
      <c r="U16" s="402"/>
      <c r="V16" s="402"/>
      <c r="W16" s="402"/>
      <c r="X16" s="402"/>
      <c r="Y16" s="402"/>
      <c r="Z16" s="402"/>
      <c r="AA16" s="402"/>
      <c r="AB16" s="402"/>
      <c r="AC16" s="402"/>
      <c r="AD16" s="402"/>
      <c r="AE16" s="402"/>
      <c r="AF16" s="402"/>
      <c r="AG16" s="402"/>
      <c r="AH16" s="402"/>
      <c r="AI16" s="402"/>
      <c r="AJ16" s="402"/>
    </row>
    <row r="17" spans="1:36" s="1" customFormat="1" ht="18" customHeight="1" x14ac:dyDescent="0.2">
      <c r="A17" s="335"/>
      <c r="B17" s="1074"/>
      <c r="C17" s="1440" t="s">
        <v>218</v>
      </c>
      <c r="D17" s="3103" t="s">
        <v>310</v>
      </c>
      <c r="E17" s="3104"/>
      <c r="F17" s="3103" t="s">
        <v>1252</v>
      </c>
      <c r="G17" s="3105"/>
      <c r="H17" s="3104"/>
      <c r="I17" s="3103" t="s">
        <v>1253</v>
      </c>
      <c r="J17" s="3105"/>
      <c r="K17" s="3104"/>
      <c r="L17" s="3103" t="s">
        <v>1254</v>
      </c>
      <c r="M17" s="3105"/>
      <c r="N17" s="3104"/>
      <c r="O17" s="1103"/>
      <c r="P17" s="1103"/>
      <c r="Q17" s="1103"/>
      <c r="R17" s="1103"/>
      <c r="S17" s="1104"/>
      <c r="T17" s="335"/>
      <c r="U17" s="335"/>
      <c r="V17" s="335"/>
      <c r="W17" s="335"/>
      <c r="X17" s="335"/>
      <c r="Y17" s="335"/>
      <c r="Z17" s="335"/>
      <c r="AA17" s="335"/>
      <c r="AB17" s="335"/>
      <c r="AC17" s="335"/>
      <c r="AD17" s="335"/>
      <c r="AE17" s="335"/>
      <c r="AF17" s="335"/>
      <c r="AG17" s="335"/>
      <c r="AH17" s="335"/>
      <c r="AI17" s="335"/>
      <c r="AJ17" s="335"/>
    </row>
    <row r="18" spans="1:36" ht="17.25" customHeight="1" x14ac:dyDescent="0.3">
      <c r="B18" s="616"/>
      <c r="C18" s="1391" t="str">
        <f>'POA-1'!C20</f>
        <v>Sucre</v>
      </c>
      <c r="D18" s="2821" t="str">
        <f>'POA-1'!E20</f>
        <v>San Benito Abad, San Marcos, Sucre, Caimito, La Union.</v>
      </c>
      <c r="E18" s="2822"/>
      <c r="F18" s="2821" t="str">
        <f>'POA-1'!I20</f>
        <v>Río San Jorge</v>
      </c>
      <c r="G18" s="2823"/>
      <c r="H18" s="2822"/>
      <c r="I18" s="2821">
        <f>'POA-1'!K20</f>
        <v>0</v>
      </c>
      <c r="J18" s="2823"/>
      <c r="K18" s="2822"/>
      <c r="L18" s="2821">
        <f>'POA-1'!M20</f>
        <v>0</v>
      </c>
      <c r="M18" s="2823"/>
      <c r="N18" s="2822"/>
      <c r="O18" s="617"/>
      <c r="P18" s="617"/>
      <c r="Q18" s="617"/>
      <c r="R18" s="617"/>
      <c r="S18" s="618"/>
    </row>
    <row r="19" spans="1:36" ht="17.25" customHeight="1" x14ac:dyDescent="0.3">
      <c r="B19" s="616"/>
      <c r="C19" s="1392">
        <f>'POA-1'!C21</f>
        <v>0</v>
      </c>
      <c r="D19" s="2821">
        <f>'POA-1'!E21</f>
        <v>0</v>
      </c>
      <c r="E19" s="2822"/>
      <c r="F19" s="2821" t="str">
        <f>'POA-1'!I21</f>
        <v>Río San Jorge</v>
      </c>
      <c r="G19" s="2823"/>
      <c r="H19" s="2822"/>
      <c r="I19" s="2821">
        <f>'POA-1'!K21</f>
        <v>0</v>
      </c>
      <c r="J19" s="2823"/>
      <c r="K19" s="2822"/>
      <c r="L19" s="2821">
        <f>'POA-1'!M21</f>
        <v>0</v>
      </c>
      <c r="M19" s="2823"/>
      <c r="N19" s="2822"/>
      <c r="O19" s="617"/>
      <c r="P19" s="617"/>
      <c r="Q19" s="617"/>
      <c r="R19" s="617"/>
      <c r="S19" s="618"/>
    </row>
    <row r="20" spans="1:36" ht="17.25" customHeight="1" x14ac:dyDescent="0.3">
      <c r="B20" s="616"/>
      <c r="C20" s="1392">
        <f>'POA-1'!C22</f>
        <v>0</v>
      </c>
      <c r="D20" s="2821">
        <f>'POA-1'!E22</f>
        <v>0</v>
      </c>
      <c r="E20" s="2822"/>
      <c r="F20" s="2821">
        <f>'POA-1'!I22</f>
        <v>0</v>
      </c>
      <c r="G20" s="2823"/>
      <c r="H20" s="2822"/>
      <c r="I20" s="2821">
        <f>'POA-1'!K22</f>
        <v>0</v>
      </c>
      <c r="J20" s="2823"/>
      <c r="K20" s="2822"/>
      <c r="L20" s="2821">
        <f>'POA-1'!M22</f>
        <v>0</v>
      </c>
      <c r="M20" s="2823"/>
      <c r="N20" s="2822"/>
      <c r="O20" s="617"/>
      <c r="P20" s="617"/>
      <c r="Q20" s="617"/>
      <c r="R20" s="617"/>
      <c r="S20" s="618"/>
    </row>
    <row r="21" spans="1:36" ht="17.25" customHeight="1" x14ac:dyDescent="0.3">
      <c r="B21" s="616"/>
      <c r="C21" s="1392">
        <f>'POA-1'!C23</f>
        <v>0</v>
      </c>
      <c r="D21" s="2821">
        <f>'POA-1'!E23</f>
        <v>0</v>
      </c>
      <c r="E21" s="2822"/>
      <c r="F21" s="2821">
        <f>'POA-1'!I23</f>
        <v>0</v>
      </c>
      <c r="G21" s="2823"/>
      <c r="H21" s="2822"/>
      <c r="I21" s="2821">
        <f>'POA-1'!K23</f>
        <v>0</v>
      </c>
      <c r="J21" s="2823"/>
      <c r="K21" s="2822"/>
      <c r="L21" s="2821">
        <f>'POA-1'!M23</f>
        <v>0</v>
      </c>
      <c r="M21" s="2823"/>
      <c r="N21" s="2822"/>
      <c r="O21" s="617"/>
      <c r="P21" s="617"/>
      <c r="Q21" s="617"/>
      <c r="R21" s="617"/>
      <c r="S21" s="618"/>
    </row>
    <row r="22" spans="1:36" ht="17.25" customHeight="1" x14ac:dyDescent="0.3">
      <c r="B22" s="616"/>
      <c r="C22" s="1392">
        <f>'POA-1'!C24</f>
        <v>0</v>
      </c>
      <c r="D22" s="2821">
        <f>'POA-1'!E24</f>
        <v>0</v>
      </c>
      <c r="E22" s="2822"/>
      <c r="F22" s="2821">
        <f>'POA-1'!I24</f>
        <v>0</v>
      </c>
      <c r="G22" s="2823"/>
      <c r="H22" s="2822"/>
      <c r="I22" s="2821">
        <f>'POA-1'!K24</f>
        <v>0</v>
      </c>
      <c r="J22" s="2823"/>
      <c r="K22" s="2822"/>
      <c r="L22" s="2821">
        <f>'POA-1'!M24</f>
        <v>0</v>
      </c>
      <c r="M22" s="2823"/>
      <c r="N22" s="2822"/>
      <c r="O22" s="617"/>
      <c r="P22" s="617"/>
      <c r="Q22" s="617"/>
      <c r="R22" s="617"/>
      <c r="S22" s="618"/>
    </row>
    <row r="23" spans="1:36" ht="17.25" customHeight="1" x14ac:dyDescent="0.3">
      <c r="B23" s="616"/>
      <c r="C23" s="1392">
        <f>'POA-1'!C25</f>
        <v>0</v>
      </c>
      <c r="D23" s="2821">
        <f>'POA-1'!E25</f>
        <v>0</v>
      </c>
      <c r="E23" s="2822"/>
      <c r="F23" s="2821">
        <f>'POA-1'!I25</f>
        <v>0</v>
      </c>
      <c r="G23" s="2823"/>
      <c r="H23" s="2822"/>
      <c r="I23" s="2821">
        <f>'POA-1'!K25</f>
        <v>0</v>
      </c>
      <c r="J23" s="2823"/>
      <c r="K23" s="2822"/>
      <c r="L23" s="2821">
        <f>'POA-1'!M25</f>
        <v>0</v>
      </c>
      <c r="M23" s="2823"/>
      <c r="N23" s="2822"/>
      <c r="O23" s="617"/>
      <c r="P23" s="617"/>
      <c r="Q23" s="617"/>
      <c r="R23" s="617"/>
      <c r="S23" s="618"/>
    </row>
    <row r="24" spans="1:36" ht="17.25" customHeight="1" x14ac:dyDescent="0.3">
      <c r="B24" s="616"/>
      <c r="C24" s="1392">
        <f>'POA-1'!C26</f>
        <v>0</v>
      </c>
      <c r="D24" s="2821">
        <f>'POA-1'!E26</f>
        <v>0</v>
      </c>
      <c r="E24" s="2822"/>
      <c r="F24" s="2821">
        <f>'POA-1'!I26</f>
        <v>0</v>
      </c>
      <c r="G24" s="2823"/>
      <c r="H24" s="2822"/>
      <c r="I24" s="2821">
        <f>'POA-1'!K26</f>
        <v>0</v>
      </c>
      <c r="J24" s="2823"/>
      <c r="K24" s="2822"/>
      <c r="L24" s="2821">
        <f>'POA-1'!M26</f>
        <v>0</v>
      </c>
      <c r="M24" s="2823"/>
      <c r="N24" s="2822"/>
      <c r="O24" s="617"/>
      <c r="P24" s="617"/>
      <c r="Q24" s="617"/>
      <c r="R24" s="617"/>
      <c r="S24" s="618"/>
    </row>
    <row r="25" spans="1:36" ht="12.75" customHeight="1" x14ac:dyDescent="0.3">
      <c r="B25" s="616"/>
      <c r="C25" s="617"/>
      <c r="D25" s="617"/>
      <c r="E25" s="617"/>
      <c r="F25" s="617"/>
      <c r="G25" s="617"/>
      <c r="H25" s="617"/>
      <c r="I25" s="617"/>
      <c r="J25" s="617"/>
      <c r="K25" s="617"/>
      <c r="L25" s="617"/>
      <c r="M25" s="617"/>
      <c r="N25" s="617"/>
      <c r="O25" s="617"/>
      <c r="P25" s="617"/>
      <c r="Q25" s="617"/>
      <c r="R25" s="617"/>
      <c r="S25" s="618"/>
    </row>
    <row r="26" spans="1:36" ht="12.75" customHeight="1" x14ac:dyDescent="0.2">
      <c r="B26" s="2849" t="s">
        <v>1212</v>
      </c>
      <c r="C26" s="2847">
        <f>OBJETIVOS!B36</f>
        <v>0</v>
      </c>
      <c r="D26" s="2847"/>
      <c r="E26" s="2847"/>
      <c r="F26" s="2847"/>
      <c r="G26" s="2847"/>
      <c r="H26" s="2847"/>
      <c r="I26" s="2847"/>
      <c r="J26" s="2847"/>
      <c r="K26" s="2847"/>
      <c r="L26" s="2847"/>
      <c r="M26" s="2847"/>
      <c r="N26" s="2847"/>
      <c r="O26" s="2847"/>
      <c r="P26" s="2847"/>
      <c r="Q26" s="2847"/>
      <c r="R26" s="2847"/>
      <c r="S26" s="2848"/>
    </row>
    <row r="27" spans="1:36" ht="21" customHeight="1" x14ac:dyDescent="0.2">
      <c r="B27" s="2849"/>
      <c r="C27" s="2847"/>
      <c r="D27" s="2847"/>
      <c r="E27" s="2847"/>
      <c r="F27" s="2847"/>
      <c r="G27" s="2847"/>
      <c r="H27" s="2847"/>
      <c r="I27" s="2847"/>
      <c r="J27" s="2847"/>
      <c r="K27" s="2847"/>
      <c r="L27" s="2847"/>
      <c r="M27" s="2847"/>
      <c r="N27" s="2847"/>
      <c r="O27" s="2847"/>
      <c r="P27" s="2847"/>
      <c r="Q27" s="2847"/>
      <c r="R27" s="2847"/>
      <c r="S27" s="2848"/>
    </row>
    <row r="28" spans="1:36" ht="12.75" customHeight="1" x14ac:dyDescent="0.3">
      <c r="B28" s="616"/>
      <c r="C28" s="617"/>
      <c r="D28" s="617"/>
      <c r="E28" s="617"/>
      <c r="F28" s="617"/>
      <c r="G28" s="617"/>
      <c r="H28" s="617"/>
      <c r="I28" s="617"/>
      <c r="J28" s="617"/>
      <c r="K28" s="617"/>
      <c r="L28" s="617"/>
      <c r="M28" s="617"/>
      <c r="N28" s="617"/>
      <c r="O28" s="617"/>
      <c r="P28" s="617"/>
      <c r="Q28" s="617"/>
      <c r="R28" s="617"/>
      <c r="S28" s="618"/>
    </row>
    <row r="29" spans="1:36" ht="12.75" customHeight="1" x14ac:dyDescent="0.3">
      <c r="B29" s="616" t="s">
        <v>1213</v>
      </c>
      <c r="C29" s="617"/>
      <c r="J29" s="617"/>
      <c r="K29" s="617"/>
      <c r="L29" s="617"/>
      <c r="M29" s="617"/>
      <c r="N29" s="617"/>
      <c r="O29" s="617"/>
      <c r="P29" s="617"/>
      <c r="Q29" s="617"/>
      <c r="R29" s="617"/>
      <c r="S29" s="618"/>
    </row>
    <row r="30" spans="1:36" ht="12.75" customHeight="1" x14ac:dyDescent="0.3">
      <c r="B30" s="616"/>
      <c r="C30" s="617"/>
      <c r="D30" s="617"/>
      <c r="E30" s="617"/>
      <c r="F30" s="617"/>
      <c r="G30" s="617"/>
      <c r="H30" s="617"/>
      <c r="I30" s="617"/>
      <c r="J30" s="617"/>
      <c r="K30" s="617"/>
      <c r="L30" s="617"/>
      <c r="M30" s="617"/>
      <c r="N30" s="617"/>
      <c r="O30" s="617"/>
      <c r="P30" s="617"/>
      <c r="Q30" s="617"/>
      <c r="R30" s="617"/>
      <c r="S30" s="618"/>
    </row>
    <row r="31" spans="1:36" s="1" customFormat="1" ht="19.5" customHeight="1" x14ac:dyDescent="0.2">
      <c r="A31" s="335"/>
      <c r="B31" s="2841" t="str">
        <f>PROYECTO!C21</f>
        <v>Desarrollar labores de mantenimiento del año 2  a plantaciones con procesos de restauracion en las microcuencas de los caños Mojana, Rabon y arroyo Vijagual</v>
      </c>
      <c r="C31" s="2842"/>
      <c r="D31" s="2842"/>
      <c r="E31" s="2842"/>
      <c r="F31" s="2842"/>
      <c r="G31" s="2842"/>
      <c r="H31" s="2842"/>
      <c r="I31" s="2842"/>
      <c r="J31" s="2842"/>
      <c r="K31" s="2842"/>
      <c r="L31" s="2842"/>
      <c r="M31" s="2842"/>
      <c r="N31" s="2842"/>
      <c r="O31" s="2842"/>
      <c r="P31" s="2842"/>
      <c r="Q31" s="2842"/>
      <c r="R31" s="2842"/>
      <c r="S31" s="2843"/>
      <c r="T31" s="335"/>
      <c r="U31" s="335"/>
      <c r="V31" s="335"/>
      <c r="W31" s="335"/>
      <c r="X31" s="335"/>
      <c r="Y31" s="335"/>
      <c r="Z31" s="335"/>
      <c r="AA31" s="335"/>
      <c r="AB31" s="335"/>
      <c r="AC31" s="335"/>
      <c r="AD31" s="335"/>
      <c r="AE31" s="335"/>
      <c r="AF31" s="335"/>
      <c r="AG31" s="335"/>
      <c r="AH31" s="335"/>
      <c r="AI31" s="335"/>
      <c r="AJ31" s="335"/>
    </row>
    <row r="32" spans="1:36" ht="7.5" customHeight="1" x14ac:dyDescent="0.3">
      <c r="B32" s="619"/>
      <c r="C32" s="620"/>
      <c r="D32" s="620"/>
      <c r="E32" s="620"/>
      <c r="F32" s="620"/>
      <c r="G32" s="620"/>
      <c r="H32" s="620"/>
      <c r="I32" s="620"/>
      <c r="J32" s="620"/>
      <c r="K32" s="620"/>
      <c r="L32" s="620"/>
      <c r="M32" s="620"/>
      <c r="N32" s="620"/>
      <c r="O32" s="620"/>
      <c r="P32" s="620"/>
      <c r="Q32" s="620"/>
      <c r="R32" s="620"/>
      <c r="S32" s="621"/>
    </row>
    <row r="33" spans="1:36" s="1" customFormat="1" ht="19.5" hidden="1" customHeight="1" x14ac:dyDescent="0.2">
      <c r="A33" s="335"/>
      <c r="B33" s="2844" t="str">
        <f>PROYECTO!C25</f>
        <v>Objetivo del sistema Corredores Biológicos SIN INCLUIR METAS</v>
      </c>
      <c r="C33" s="2845"/>
      <c r="D33" s="2845"/>
      <c r="E33" s="2845"/>
      <c r="F33" s="2845"/>
      <c r="G33" s="2845"/>
      <c r="H33" s="2845"/>
      <c r="I33" s="2845"/>
      <c r="J33" s="2845"/>
      <c r="K33" s="2845"/>
      <c r="L33" s="2845"/>
      <c r="M33" s="2845"/>
      <c r="N33" s="2845"/>
      <c r="O33" s="2845"/>
      <c r="P33" s="2845"/>
      <c r="Q33" s="2845"/>
      <c r="R33" s="2845"/>
      <c r="S33" s="2846"/>
      <c r="T33" s="335"/>
      <c r="U33" s="335"/>
      <c r="V33" s="335"/>
      <c r="W33" s="335"/>
      <c r="X33" s="335"/>
      <c r="Y33" s="335"/>
      <c r="Z33" s="335"/>
      <c r="AA33" s="335"/>
      <c r="AB33" s="335"/>
      <c r="AC33" s="335"/>
      <c r="AD33" s="335"/>
      <c r="AE33" s="335"/>
      <c r="AF33" s="335"/>
      <c r="AG33" s="335"/>
      <c r="AH33" s="335"/>
      <c r="AI33" s="335"/>
      <c r="AJ33" s="335"/>
    </row>
    <row r="34" spans="1:36" ht="8.25" hidden="1" customHeight="1" x14ac:dyDescent="0.3">
      <c r="B34" s="619"/>
      <c r="C34" s="620"/>
      <c r="D34" s="620"/>
      <c r="E34" s="620"/>
      <c r="F34" s="620"/>
      <c r="G34" s="620"/>
      <c r="H34" s="620"/>
      <c r="I34" s="620"/>
      <c r="J34" s="620"/>
      <c r="K34" s="620"/>
      <c r="L34" s="620"/>
      <c r="M34" s="620"/>
      <c r="N34" s="620"/>
      <c r="O34" s="620"/>
      <c r="P34" s="620"/>
      <c r="Q34" s="620"/>
      <c r="R34" s="620"/>
      <c r="S34" s="621"/>
    </row>
    <row r="35" spans="1:36" s="1" customFormat="1" ht="19.5" hidden="1" customHeight="1" x14ac:dyDescent="0.2">
      <c r="A35" s="335"/>
      <c r="B35" s="2844" t="str">
        <f>PROYECTO!C29</f>
        <v>Objetivo del sistema Reforestación Protectora Productora con Guadua SIN INCLUIR METAS</v>
      </c>
      <c r="C35" s="2845"/>
      <c r="D35" s="2845"/>
      <c r="E35" s="2845"/>
      <c r="F35" s="2845"/>
      <c r="G35" s="2845"/>
      <c r="H35" s="2845"/>
      <c r="I35" s="2845"/>
      <c r="J35" s="2845"/>
      <c r="K35" s="2845"/>
      <c r="L35" s="2845"/>
      <c r="M35" s="2845"/>
      <c r="N35" s="2845"/>
      <c r="O35" s="2845"/>
      <c r="P35" s="2845"/>
      <c r="Q35" s="2845"/>
      <c r="R35" s="2845"/>
      <c r="S35" s="2846"/>
      <c r="T35" s="335"/>
      <c r="U35" s="335"/>
      <c r="V35" s="335"/>
      <c r="W35" s="335"/>
      <c r="X35" s="335"/>
      <c r="Y35" s="335"/>
      <c r="Z35" s="335"/>
      <c r="AA35" s="335"/>
      <c r="AB35" s="335"/>
      <c r="AC35" s="335"/>
      <c r="AD35" s="335"/>
      <c r="AE35" s="335"/>
      <c r="AF35" s="335"/>
      <c r="AG35" s="335"/>
      <c r="AH35" s="335"/>
      <c r="AI35" s="335"/>
      <c r="AJ35" s="335"/>
    </row>
    <row r="36" spans="1:36" ht="6.75" hidden="1" customHeight="1" x14ac:dyDescent="0.3">
      <c r="B36" s="619"/>
      <c r="C36" s="620"/>
      <c r="D36" s="620"/>
      <c r="E36" s="620"/>
      <c r="F36" s="620"/>
      <c r="G36" s="620"/>
      <c r="H36" s="620"/>
      <c r="I36" s="620"/>
      <c r="J36" s="620"/>
      <c r="K36" s="620"/>
      <c r="L36" s="620"/>
      <c r="M36" s="620"/>
      <c r="N36" s="620"/>
      <c r="O36" s="620"/>
      <c r="P36" s="620"/>
      <c r="Q36" s="620"/>
      <c r="R36" s="620"/>
      <c r="S36" s="621"/>
    </row>
    <row r="37" spans="1:36" s="1" customFormat="1" ht="19.5" hidden="1" customHeight="1" x14ac:dyDescent="0.2">
      <c r="A37" s="335"/>
      <c r="B37" s="2844" t="str">
        <f>PROYECTO!C33</f>
        <v>Objetivo del sistema Sistemas Agroforestales SIN INCLUIR METAS</v>
      </c>
      <c r="C37" s="2845"/>
      <c r="D37" s="2845"/>
      <c r="E37" s="2845"/>
      <c r="F37" s="2845"/>
      <c r="G37" s="2845"/>
      <c r="H37" s="2845"/>
      <c r="I37" s="2845"/>
      <c r="J37" s="2845"/>
      <c r="K37" s="2845"/>
      <c r="L37" s="2845"/>
      <c r="M37" s="2845"/>
      <c r="N37" s="2845"/>
      <c r="O37" s="2845"/>
      <c r="P37" s="2845"/>
      <c r="Q37" s="2845"/>
      <c r="R37" s="2845"/>
      <c r="S37" s="2846"/>
      <c r="T37" s="335"/>
      <c r="U37" s="335"/>
      <c r="V37" s="335"/>
      <c r="W37" s="335"/>
      <c r="X37" s="335"/>
      <c r="Y37" s="335"/>
      <c r="Z37" s="335"/>
      <c r="AA37" s="335"/>
      <c r="AB37" s="335"/>
      <c r="AC37" s="335"/>
      <c r="AD37" s="335"/>
      <c r="AE37" s="335"/>
      <c r="AF37" s="335"/>
      <c r="AG37" s="335"/>
      <c r="AH37" s="335"/>
      <c r="AI37" s="335"/>
      <c r="AJ37" s="335"/>
    </row>
    <row r="38" spans="1:36" ht="7.5" hidden="1" customHeight="1" x14ac:dyDescent="0.3">
      <c r="B38" s="619"/>
      <c r="C38" s="620"/>
      <c r="D38" s="620"/>
      <c r="E38" s="620"/>
      <c r="F38" s="620"/>
      <c r="G38" s="620"/>
      <c r="H38" s="620"/>
      <c r="I38" s="620"/>
      <c r="J38" s="620"/>
      <c r="K38" s="620"/>
      <c r="L38" s="620"/>
      <c r="M38" s="620"/>
      <c r="N38" s="620"/>
      <c r="O38" s="620"/>
      <c r="P38" s="620"/>
      <c r="Q38" s="620"/>
      <c r="R38" s="620"/>
      <c r="S38" s="621"/>
    </row>
    <row r="39" spans="1:36" s="1" customFormat="1" ht="19.5" hidden="1" customHeight="1" x14ac:dyDescent="0.2">
      <c r="A39" s="335"/>
      <c r="B39" s="2844" t="str">
        <f>PROYECTO!C37</f>
        <v>Objetivo del sistema Cercas Vivas SIN INCLUIR METAS</v>
      </c>
      <c r="C39" s="2845"/>
      <c r="D39" s="2845"/>
      <c r="E39" s="2845"/>
      <c r="F39" s="2845"/>
      <c r="G39" s="2845"/>
      <c r="H39" s="2845"/>
      <c r="I39" s="2845"/>
      <c r="J39" s="2845"/>
      <c r="K39" s="2845"/>
      <c r="L39" s="2845"/>
      <c r="M39" s="2845"/>
      <c r="N39" s="2845"/>
      <c r="O39" s="2845"/>
      <c r="P39" s="2845"/>
      <c r="Q39" s="2845"/>
      <c r="R39" s="2845"/>
      <c r="S39" s="2846"/>
      <c r="T39" s="335"/>
      <c r="U39" s="335"/>
      <c r="V39" s="335"/>
      <c r="W39" s="335"/>
      <c r="X39" s="335"/>
      <c r="Y39" s="335"/>
      <c r="Z39" s="335"/>
      <c r="AA39" s="335"/>
      <c r="AB39" s="335"/>
      <c r="AC39" s="335"/>
      <c r="AD39" s="335"/>
      <c r="AE39" s="335"/>
      <c r="AF39" s="335"/>
      <c r="AG39" s="335"/>
      <c r="AH39" s="335"/>
      <c r="AI39" s="335"/>
      <c r="AJ39" s="335"/>
    </row>
    <row r="40" spans="1:36" ht="7.5" hidden="1" customHeight="1" x14ac:dyDescent="0.3">
      <c r="B40" s="619"/>
      <c r="C40" s="620"/>
      <c r="D40" s="620"/>
      <c r="E40" s="620"/>
      <c r="F40" s="620"/>
      <c r="G40" s="620"/>
      <c r="H40" s="620"/>
      <c r="I40" s="620"/>
      <c r="J40" s="620"/>
      <c r="K40" s="620"/>
      <c r="L40" s="620"/>
      <c r="M40" s="620"/>
      <c r="N40" s="620"/>
      <c r="O40" s="620"/>
      <c r="P40" s="620"/>
      <c r="Q40" s="620"/>
      <c r="R40" s="620"/>
      <c r="S40" s="621"/>
    </row>
    <row r="41" spans="1:36" s="1" customFormat="1" ht="19.5" hidden="1" customHeight="1" x14ac:dyDescent="0.2">
      <c r="A41" s="335"/>
      <c r="B41" s="2844" t="str">
        <f>PROYECTO!C40</f>
        <v>Objetivo del sistema Enriquecimientos Vegetales SIN INCLUIR METAS</v>
      </c>
      <c r="C41" s="2845"/>
      <c r="D41" s="2845"/>
      <c r="E41" s="2845"/>
      <c r="F41" s="2845"/>
      <c r="G41" s="2845"/>
      <c r="H41" s="2845"/>
      <c r="I41" s="2845"/>
      <c r="J41" s="2845"/>
      <c r="K41" s="2845"/>
      <c r="L41" s="2845"/>
      <c r="M41" s="2845"/>
      <c r="N41" s="2845"/>
      <c r="O41" s="2845"/>
      <c r="P41" s="2845"/>
      <c r="Q41" s="2845"/>
      <c r="R41" s="2845"/>
      <c r="S41" s="2846"/>
      <c r="T41" s="335"/>
      <c r="U41" s="335"/>
      <c r="V41" s="335"/>
      <c r="W41" s="335"/>
      <c r="X41" s="335"/>
      <c r="Y41" s="335"/>
      <c r="Z41" s="335"/>
      <c r="AA41" s="335"/>
      <c r="AB41" s="335"/>
      <c r="AC41" s="335"/>
      <c r="AD41" s="335"/>
      <c r="AE41" s="335"/>
      <c r="AF41" s="335"/>
      <c r="AG41" s="335"/>
      <c r="AH41" s="335"/>
      <c r="AI41" s="335"/>
      <c r="AJ41" s="335"/>
    </row>
    <row r="42" spans="1:36" ht="0.6" hidden="1" customHeight="1" x14ac:dyDescent="0.3">
      <c r="B42" s="619"/>
      <c r="C42" s="620"/>
      <c r="D42" s="620"/>
      <c r="E42" s="620"/>
      <c r="F42" s="620"/>
      <c r="G42" s="620"/>
      <c r="H42" s="620"/>
      <c r="I42" s="620"/>
      <c r="J42" s="620"/>
      <c r="K42" s="620"/>
      <c r="L42" s="620"/>
      <c r="M42" s="620"/>
      <c r="N42" s="620"/>
      <c r="O42" s="620"/>
      <c r="P42" s="620"/>
      <c r="Q42" s="620"/>
      <c r="R42" s="620"/>
      <c r="S42" s="621"/>
    </row>
    <row r="43" spans="1:36" s="1" customFormat="1" ht="0.6" customHeight="1" x14ac:dyDescent="0.2">
      <c r="A43" s="335"/>
      <c r="B43" s="2844" t="str">
        <f>PROYECTO!C44</f>
        <v>Objetivo del sistema Conservación de Bosque Natural - Aislamiento</v>
      </c>
      <c r="C43" s="2845"/>
      <c r="D43" s="2845"/>
      <c r="E43" s="2845"/>
      <c r="F43" s="2845"/>
      <c r="G43" s="2845"/>
      <c r="H43" s="2845"/>
      <c r="I43" s="2845"/>
      <c r="J43" s="2845"/>
      <c r="K43" s="2845"/>
      <c r="L43" s="2845"/>
      <c r="M43" s="2845"/>
      <c r="N43" s="2845"/>
      <c r="O43" s="2845"/>
      <c r="P43" s="2845"/>
      <c r="Q43" s="2845"/>
      <c r="R43" s="2845"/>
      <c r="S43" s="2846"/>
      <c r="T43" s="335"/>
      <c r="U43" s="335"/>
      <c r="V43" s="335"/>
      <c r="W43" s="335"/>
      <c r="X43" s="335"/>
      <c r="Y43" s="335"/>
      <c r="Z43" s="335"/>
      <c r="AA43" s="335"/>
      <c r="AB43" s="335"/>
      <c r="AC43" s="335"/>
      <c r="AD43" s="335"/>
      <c r="AE43" s="335"/>
      <c r="AF43" s="335"/>
      <c r="AG43" s="335"/>
      <c r="AH43" s="335"/>
      <c r="AI43" s="335"/>
      <c r="AJ43" s="335"/>
    </row>
    <row r="44" spans="1:36" ht="6" customHeight="1" thickBot="1" x14ac:dyDescent="0.35">
      <c r="B44" s="616"/>
      <c r="C44" s="617"/>
      <c r="D44" s="617"/>
      <c r="E44" s="617"/>
      <c r="F44" s="617"/>
      <c r="G44" s="617"/>
      <c r="H44" s="617"/>
      <c r="I44" s="617"/>
      <c r="J44" s="617"/>
      <c r="K44" s="617"/>
      <c r="L44" s="617"/>
      <c r="M44" s="617"/>
      <c r="N44" s="617"/>
      <c r="O44" s="617"/>
      <c r="P44" s="617"/>
      <c r="Q44" s="617"/>
      <c r="R44" s="617"/>
      <c r="S44" s="618"/>
    </row>
    <row r="45" spans="1:36" ht="21" customHeight="1" thickBot="1" x14ac:dyDescent="0.25">
      <c r="B45" s="1933" t="s">
        <v>406</v>
      </c>
      <c r="C45" s="1934"/>
      <c r="D45" s="1934"/>
      <c r="E45" s="1934"/>
      <c r="F45" s="1934"/>
      <c r="G45" s="1934"/>
      <c r="H45" s="1934"/>
      <c r="I45" s="1934"/>
      <c r="J45" s="1934"/>
      <c r="K45" s="1934"/>
      <c r="L45" s="1934"/>
      <c r="M45" s="1934"/>
      <c r="N45" s="1934"/>
      <c r="O45" s="1934"/>
      <c r="P45" s="1934"/>
      <c r="Q45" s="1934"/>
      <c r="R45" s="1934"/>
      <c r="S45" s="1935"/>
    </row>
    <row r="46" spans="1:36" s="1" customFormat="1" ht="18" customHeight="1" x14ac:dyDescent="0.2">
      <c r="A46" s="335"/>
      <c r="B46" s="2884" t="s">
        <v>296</v>
      </c>
      <c r="C46" s="2452" t="s">
        <v>398</v>
      </c>
      <c r="D46" s="2452" t="s">
        <v>399</v>
      </c>
      <c r="E46" s="2887" t="s">
        <v>401</v>
      </c>
      <c r="F46" s="2858" t="s">
        <v>407</v>
      </c>
      <c r="G46" s="2858"/>
      <c r="H46" s="2858"/>
      <c r="I46" s="2858"/>
      <c r="J46" s="2858"/>
      <c r="K46" s="2858"/>
      <c r="L46" s="2858"/>
      <c r="M46" s="2858"/>
      <c r="N46" s="2858"/>
      <c r="O46" s="2858"/>
      <c r="P46" s="2858"/>
      <c r="Q46" s="2858"/>
      <c r="R46" s="2858"/>
      <c r="S46" s="2859"/>
      <c r="T46" s="335"/>
      <c r="U46" s="335"/>
      <c r="V46" s="335"/>
      <c r="W46" s="335"/>
      <c r="X46" s="335"/>
      <c r="Y46" s="335"/>
      <c r="Z46" s="335"/>
      <c r="AA46" s="335"/>
      <c r="AB46" s="335"/>
      <c r="AC46" s="335"/>
      <c r="AD46" s="335"/>
      <c r="AE46" s="335"/>
      <c r="AF46" s="335"/>
      <c r="AG46" s="335"/>
      <c r="AH46" s="335"/>
      <c r="AI46" s="335"/>
      <c r="AJ46" s="335"/>
    </row>
    <row r="47" spans="1:36" hidden="1" x14ac:dyDescent="0.2">
      <c r="B47" s="2426"/>
      <c r="C47" s="2428"/>
      <c r="D47" s="2428"/>
      <c r="E47" s="2888"/>
      <c r="F47" s="1393" t="s">
        <v>160</v>
      </c>
      <c r="G47" s="1393" t="s">
        <v>161</v>
      </c>
      <c r="H47" s="1393" t="s">
        <v>162</v>
      </c>
      <c r="I47" s="1393" t="s">
        <v>163</v>
      </c>
      <c r="J47" s="1393" t="s">
        <v>164</v>
      </c>
      <c r="K47" s="1393" t="s">
        <v>165</v>
      </c>
      <c r="L47" s="1393" t="s">
        <v>166</v>
      </c>
      <c r="M47" s="1393" t="s">
        <v>167</v>
      </c>
      <c r="N47" s="1393" t="s">
        <v>168</v>
      </c>
      <c r="O47" s="1393" t="s">
        <v>169</v>
      </c>
      <c r="P47" s="1393" t="s">
        <v>170</v>
      </c>
      <c r="Q47" s="1393" t="s">
        <v>171</v>
      </c>
      <c r="R47" s="2897" t="s">
        <v>66</v>
      </c>
      <c r="S47" s="2860" t="s">
        <v>408</v>
      </c>
    </row>
    <row r="48" spans="1:36" ht="26.25" customHeight="1" x14ac:dyDescent="0.2">
      <c r="B48" s="2885"/>
      <c r="C48" s="2886"/>
      <c r="D48" s="2886"/>
      <c r="E48" s="2889"/>
      <c r="F48" s="1394" t="str">
        <f>'POA-5'!D16</f>
        <v>0-18</v>
      </c>
      <c r="G48" s="1394" t="str">
        <f>'POA-5'!E16</f>
        <v>0-18</v>
      </c>
      <c r="H48" s="1394" t="str">
        <f>'POA-5'!F16</f>
        <v>0-18</v>
      </c>
      <c r="I48" s="1394" t="str">
        <f>'POA-5'!G16</f>
        <v>0-18</v>
      </c>
      <c r="J48" s="1394" t="str">
        <f>'POA-5'!H16</f>
        <v>0-18</v>
      </c>
      <c r="K48" s="1394" t="str">
        <f>'POA-5'!I16</f>
        <v>0-18</v>
      </c>
      <c r="L48" s="1394" t="str">
        <f>'POA-5'!J16</f>
        <v>0-18</v>
      </c>
      <c r="M48" s="1394" t="str">
        <f>'POA-5'!K16</f>
        <v>0-18</v>
      </c>
      <c r="N48" s="1394" t="str">
        <f>'POA-5'!L16</f>
        <v>0-18</v>
      </c>
      <c r="O48" s="1394" t="str">
        <f>'POA-5'!M16</f>
        <v>0-18</v>
      </c>
      <c r="P48" s="1394" t="e">
        <f>'POA-5'!N16</f>
        <v>#VALUE!</v>
      </c>
      <c r="Q48" s="1394" t="e">
        <f>'POA-5'!O16</f>
        <v>#VALUE!</v>
      </c>
      <c r="R48" s="2897"/>
      <c r="S48" s="2860"/>
    </row>
    <row r="49" spans="2:19" x14ac:dyDescent="0.2">
      <c r="B49" s="2877" t="str">
        <f>PROYECTO!C51</f>
        <v>Plantación de Material Vegetal en sistema tradicional</v>
      </c>
      <c r="C49" s="2880" t="str">
        <f>'POA-2'!E16</f>
        <v>Area mantenida</v>
      </c>
      <c r="D49" s="2883">
        <f>'POA-2'!F16</f>
        <v>10</v>
      </c>
      <c r="E49" s="1759" t="str">
        <f>'POA-2'!H16</f>
        <v>Sucre</v>
      </c>
      <c r="F49" s="2854"/>
      <c r="G49" s="2854"/>
      <c r="H49" s="2854">
        <f>+SEGUIMIENTO!$J$39</f>
        <v>0</v>
      </c>
      <c r="I49" s="2854"/>
      <c r="J49" s="2854"/>
      <c r="K49" s="2854">
        <f>+SEGUIMIENTO!$AC$39</f>
        <v>0</v>
      </c>
      <c r="L49" s="2854"/>
      <c r="M49" s="2854"/>
      <c r="N49" s="2854">
        <f>+SEGUIMIENTO!$AV$39</f>
        <v>0</v>
      </c>
      <c r="O49" s="2854"/>
      <c r="P49" s="2854"/>
      <c r="Q49" s="2854">
        <f>+SEGUIMIENTO!$BO$39</f>
        <v>0</v>
      </c>
      <c r="R49" s="3061">
        <f>SUM(F49:Q52)</f>
        <v>0</v>
      </c>
      <c r="S49" s="3062">
        <f>R49/D49</f>
        <v>0</v>
      </c>
    </row>
    <row r="50" spans="2:19" x14ac:dyDescent="0.2">
      <c r="B50" s="2878"/>
      <c r="C50" s="2881"/>
      <c r="D50" s="2881"/>
      <c r="E50" s="2414"/>
      <c r="F50" s="2854"/>
      <c r="G50" s="2854"/>
      <c r="H50" s="2854"/>
      <c r="I50" s="2854"/>
      <c r="J50" s="2854"/>
      <c r="K50" s="2854"/>
      <c r="L50" s="2854"/>
      <c r="M50" s="2854"/>
      <c r="N50" s="2854"/>
      <c r="O50" s="2854"/>
      <c r="P50" s="2854"/>
      <c r="Q50" s="2854"/>
      <c r="R50" s="3061"/>
      <c r="S50" s="3062"/>
    </row>
    <row r="51" spans="2:19" x14ac:dyDescent="0.2">
      <c r="B51" s="2878"/>
      <c r="C51" s="2881"/>
      <c r="D51" s="2881"/>
      <c r="E51" s="2414"/>
      <c r="F51" s="2854"/>
      <c r="G51" s="2854"/>
      <c r="H51" s="2854"/>
      <c r="I51" s="2854"/>
      <c r="J51" s="2854"/>
      <c r="K51" s="2854"/>
      <c r="L51" s="2854"/>
      <c r="M51" s="2854"/>
      <c r="N51" s="2854"/>
      <c r="O51" s="2854"/>
      <c r="P51" s="2854"/>
      <c r="Q51" s="2854"/>
      <c r="R51" s="3061"/>
      <c r="S51" s="3062"/>
    </row>
    <row r="52" spans="2:19" x14ac:dyDescent="0.2">
      <c r="B52" s="2879"/>
      <c r="C52" s="2882"/>
      <c r="D52" s="2882"/>
      <c r="E52" s="2868"/>
      <c r="F52" s="2854"/>
      <c r="G52" s="2854"/>
      <c r="H52" s="2854"/>
      <c r="I52" s="2854"/>
      <c r="J52" s="2854"/>
      <c r="K52" s="2854"/>
      <c r="L52" s="2854"/>
      <c r="M52" s="2854"/>
      <c r="N52" s="2854"/>
      <c r="O52" s="2854"/>
      <c r="P52" s="2854"/>
      <c r="Q52" s="2854"/>
      <c r="R52" s="3061"/>
      <c r="S52" s="3062"/>
    </row>
    <row r="53" spans="2:19" hidden="1" x14ac:dyDescent="0.2">
      <c r="B53" s="2861" t="str">
        <f>PROYECTO!C52</f>
        <v>Plantación de Material Vegetal al azar o por núcleos</v>
      </c>
      <c r="C53" s="2864" t="str">
        <f>'POA-2'!E21</f>
        <v>Area mantenida</v>
      </c>
      <c r="D53" s="2867">
        <f>'POA-2'!F21</f>
        <v>0</v>
      </c>
      <c r="E53" s="1759">
        <f>'POA-2'!H21</f>
        <v>0</v>
      </c>
      <c r="F53" s="2854"/>
      <c r="G53" s="2854"/>
      <c r="H53" s="2854">
        <f>+SEGUIMIENTO!$J$61</f>
        <v>0</v>
      </c>
      <c r="I53" s="2854"/>
      <c r="J53" s="2854"/>
      <c r="K53" s="2854">
        <f>+SEGUIMIENTO!$AC$61</f>
        <v>0</v>
      </c>
      <c r="L53" s="2854"/>
      <c r="M53" s="2854"/>
      <c r="N53" s="2854">
        <f>+SEGUIMIENTO!$AV$61</f>
        <v>0</v>
      </c>
      <c r="O53" s="2854"/>
      <c r="P53" s="2854"/>
      <c r="Q53" s="2854">
        <f>+SEGUIMIENTO!$BO$61</f>
        <v>0</v>
      </c>
      <c r="R53" s="2855">
        <f>SUM(F53:Q56)</f>
        <v>0</v>
      </c>
      <c r="S53" s="2850" t="e">
        <f t="shared" ref="S53" si="0">R53/D53</f>
        <v>#DIV/0!</v>
      </c>
    </row>
    <row r="54" spans="2:19" hidden="1" x14ac:dyDescent="0.2">
      <c r="B54" s="2862"/>
      <c r="C54" s="2865"/>
      <c r="D54" s="2865"/>
      <c r="E54" s="2414"/>
      <c r="F54" s="2854"/>
      <c r="G54" s="2854"/>
      <c r="H54" s="2854"/>
      <c r="I54" s="2854"/>
      <c r="J54" s="2854"/>
      <c r="K54" s="2854"/>
      <c r="L54" s="2854"/>
      <c r="M54" s="2854"/>
      <c r="N54" s="2854"/>
      <c r="O54" s="2854"/>
      <c r="P54" s="2854"/>
      <c r="Q54" s="2854"/>
      <c r="R54" s="2855"/>
      <c r="S54" s="2850"/>
    </row>
    <row r="55" spans="2:19" hidden="1" x14ac:dyDescent="0.2">
      <c r="B55" s="2862"/>
      <c r="C55" s="2865"/>
      <c r="D55" s="2865"/>
      <c r="E55" s="2414"/>
      <c r="F55" s="2854"/>
      <c r="G55" s="2854"/>
      <c r="H55" s="2854"/>
      <c r="I55" s="2854"/>
      <c r="J55" s="2854"/>
      <c r="K55" s="2854"/>
      <c r="L55" s="2854"/>
      <c r="M55" s="2854"/>
      <c r="N55" s="2854"/>
      <c r="O55" s="2854"/>
      <c r="P55" s="2854"/>
      <c r="Q55" s="2854"/>
      <c r="R55" s="2855"/>
      <c r="S55" s="2850"/>
    </row>
    <row r="56" spans="2:19" hidden="1" x14ac:dyDescent="0.2">
      <c r="B56" s="2863"/>
      <c r="C56" s="2866"/>
      <c r="D56" s="2866"/>
      <c r="E56" s="2868"/>
      <c r="F56" s="2854"/>
      <c r="G56" s="2854"/>
      <c r="H56" s="2854"/>
      <c r="I56" s="2854"/>
      <c r="J56" s="2854"/>
      <c r="K56" s="2854"/>
      <c r="L56" s="2854"/>
      <c r="M56" s="2854"/>
      <c r="N56" s="2854"/>
      <c r="O56" s="2854"/>
      <c r="P56" s="2854"/>
      <c r="Q56" s="2854"/>
      <c r="R56" s="2855"/>
      <c r="S56" s="2850"/>
    </row>
    <row r="57" spans="2:19" hidden="1" x14ac:dyDescent="0.2">
      <c r="B57" s="2861" t="str">
        <f>PROYECTO!C53</f>
        <v>Reforestación Protectora - Productora con Guadua</v>
      </c>
      <c r="C57" s="2864" t="str">
        <f>'POA-2'!E26</f>
        <v>Area mantenida</v>
      </c>
      <c r="D57" s="2867">
        <f>'POA-2'!F26</f>
        <v>0</v>
      </c>
      <c r="E57" s="1759">
        <f>'POA-2'!H26</f>
        <v>0</v>
      </c>
      <c r="F57" s="2854"/>
      <c r="G57" s="2854"/>
      <c r="H57" s="2854">
        <f>+SEGUIMIENTO!$J$83</f>
        <v>0</v>
      </c>
      <c r="I57" s="2854"/>
      <c r="J57" s="2854"/>
      <c r="K57" s="2854">
        <f>+SEGUIMIENTO!$AC$83</f>
        <v>0</v>
      </c>
      <c r="L57" s="2854"/>
      <c r="M57" s="2854"/>
      <c r="N57" s="2854">
        <f>+SEGUIMIENTO!$AV$83</f>
        <v>0</v>
      </c>
      <c r="O57" s="2854"/>
      <c r="P57" s="2854"/>
      <c r="Q57" s="2854">
        <f>+SEGUIMIENTO!$BO$83</f>
        <v>0</v>
      </c>
      <c r="R57" s="2855">
        <f>SUM(F57:Q60)</f>
        <v>0</v>
      </c>
      <c r="S57" s="2850" t="e">
        <f t="shared" ref="S57" si="1">R57/D57</f>
        <v>#DIV/0!</v>
      </c>
    </row>
    <row r="58" spans="2:19" hidden="1" x14ac:dyDescent="0.2">
      <c r="B58" s="2862"/>
      <c r="C58" s="2865"/>
      <c r="D58" s="2865"/>
      <c r="E58" s="2414"/>
      <c r="F58" s="2854"/>
      <c r="G58" s="2854"/>
      <c r="H58" s="2854"/>
      <c r="I58" s="2854"/>
      <c r="J58" s="2854"/>
      <c r="K58" s="2854"/>
      <c r="L58" s="2854"/>
      <c r="M58" s="2854"/>
      <c r="N58" s="2854"/>
      <c r="O58" s="2854"/>
      <c r="P58" s="2854"/>
      <c r="Q58" s="2854"/>
      <c r="R58" s="2855"/>
      <c r="S58" s="2850"/>
    </row>
    <row r="59" spans="2:19" hidden="1" x14ac:dyDescent="0.2">
      <c r="B59" s="2862"/>
      <c r="C59" s="2865"/>
      <c r="D59" s="2865"/>
      <c r="E59" s="2414"/>
      <c r="F59" s="2854"/>
      <c r="G59" s="2854"/>
      <c r="H59" s="2854"/>
      <c r="I59" s="2854"/>
      <c r="J59" s="2854"/>
      <c r="K59" s="2854"/>
      <c r="L59" s="2854"/>
      <c r="M59" s="2854"/>
      <c r="N59" s="2854"/>
      <c r="O59" s="2854"/>
      <c r="P59" s="2854"/>
      <c r="Q59" s="2854"/>
      <c r="R59" s="2855"/>
      <c r="S59" s="2850"/>
    </row>
    <row r="60" spans="2:19" hidden="1" x14ac:dyDescent="0.2">
      <c r="B60" s="2863"/>
      <c r="C60" s="2866"/>
      <c r="D60" s="2866"/>
      <c r="E60" s="2868"/>
      <c r="F60" s="2854"/>
      <c r="G60" s="2854"/>
      <c r="H60" s="2854"/>
      <c r="I60" s="2854"/>
      <c r="J60" s="2854"/>
      <c r="K60" s="2854"/>
      <c r="L60" s="2854"/>
      <c r="M60" s="2854"/>
      <c r="N60" s="2854"/>
      <c r="O60" s="2854"/>
      <c r="P60" s="2854"/>
      <c r="Q60" s="2854"/>
      <c r="R60" s="2855"/>
      <c r="S60" s="2850"/>
    </row>
    <row r="61" spans="2:19" hidden="1" x14ac:dyDescent="0.2">
      <c r="B61" s="2861" t="str">
        <f>PROYECTO!C54</f>
        <v>Establecimiento de cobertura arbórea mediante Sistemas Agroforestales / Silvopastoriles (SAF/SSP)</v>
      </c>
      <c r="C61" s="2864" t="str">
        <f>'POA-2'!E31</f>
        <v>Area mantenida</v>
      </c>
      <c r="D61" s="2867">
        <f>'POA-2'!F31</f>
        <v>0</v>
      </c>
      <c r="E61" s="1759">
        <f>'POA-2'!H31</f>
        <v>0</v>
      </c>
      <c r="F61" s="2854"/>
      <c r="G61" s="2854"/>
      <c r="H61" s="2854">
        <f>+SEGUIMIENTO!$J$105</f>
        <v>0</v>
      </c>
      <c r="I61" s="2854"/>
      <c r="J61" s="2854"/>
      <c r="K61" s="2854">
        <f>+SEGUIMIENTO!$AC$105</f>
        <v>0</v>
      </c>
      <c r="L61" s="2854"/>
      <c r="M61" s="2854"/>
      <c r="N61" s="2854">
        <f>+SEGUIMIENTO!$AV$105</f>
        <v>0</v>
      </c>
      <c r="O61" s="2854"/>
      <c r="P61" s="2854"/>
      <c r="Q61" s="2854">
        <f>+SEGUIMIENTO!$BO$105</f>
        <v>0</v>
      </c>
      <c r="R61" s="2855">
        <f>SUM(F61:Q64)</f>
        <v>0</v>
      </c>
      <c r="S61" s="2850" t="e">
        <f t="shared" ref="S61" si="2">R61/D61</f>
        <v>#DIV/0!</v>
      </c>
    </row>
    <row r="62" spans="2:19" hidden="1" x14ac:dyDescent="0.2">
      <c r="B62" s="2862"/>
      <c r="C62" s="2865"/>
      <c r="D62" s="2865"/>
      <c r="E62" s="2414"/>
      <c r="F62" s="2854"/>
      <c r="G62" s="2854"/>
      <c r="H62" s="2854"/>
      <c r="I62" s="2854"/>
      <c r="J62" s="2854"/>
      <c r="K62" s="2854"/>
      <c r="L62" s="2854"/>
      <c r="M62" s="2854"/>
      <c r="N62" s="2854"/>
      <c r="O62" s="2854"/>
      <c r="P62" s="2854"/>
      <c r="Q62" s="2854"/>
      <c r="R62" s="2855"/>
      <c r="S62" s="2850"/>
    </row>
    <row r="63" spans="2:19" hidden="1" x14ac:dyDescent="0.2">
      <c r="B63" s="2862"/>
      <c r="C63" s="2865"/>
      <c r="D63" s="2865"/>
      <c r="E63" s="2414"/>
      <c r="F63" s="2854"/>
      <c r="G63" s="2854"/>
      <c r="H63" s="2854"/>
      <c r="I63" s="2854"/>
      <c r="J63" s="2854"/>
      <c r="K63" s="2854"/>
      <c r="L63" s="2854"/>
      <c r="M63" s="2854"/>
      <c r="N63" s="2854"/>
      <c r="O63" s="2854"/>
      <c r="P63" s="2854"/>
      <c r="Q63" s="2854"/>
      <c r="R63" s="2855"/>
      <c r="S63" s="2850"/>
    </row>
    <row r="64" spans="2:19" hidden="1" x14ac:dyDescent="0.2">
      <c r="B64" s="2863"/>
      <c r="C64" s="2866"/>
      <c r="D64" s="2866"/>
      <c r="E64" s="2868"/>
      <c r="F64" s="2854"/>
      <c r="G64" s="2854"/>
      <c r="H64" s="2854"/>
      <c r="I64" s="2854"/>
      <c r="J64" s="2854"/>
      <c r="K64" s="2854"/>
      <c r="L64" s="2854"/>
      <c r="M64" s="2854"/>
      <c r="N64" s="2854"/>
      <c r="O64" s="2854"/>
      <c r="P64" s="2854"/>
      <c r="Q64" s="2854"/>
      <c r="R64" s="2855"/>
      <c r="S64" s="2850"/>
    </row>
    <row r="65" spans="1:36" hidden="1" x14ac:dyDescent="0.2">
      <c r="B65" s="2861" t="str">
        <f>PROYECTO!C55</f>
        <v>Cercas o Barreras Vivas (CV - BV)</v>
      </c>
      <c r="C65" s="2864" t="str">
        <f>'POA-2'!E36</f>
        <v>Area mantenida</v>
      </c>
      <c r="D65" s="2867" t="e">
        <f>'POA-2'!F36</f>
        <v>#REF!</v>
      </c>
      <c r="E65" s="1759">
        <f>'POA-2'!H36</f>
        <v>0</v>
      </c>
      <c r="F65" s="2854"/>
      <c r="G65" s="2854"/>
      <c r="H65" s="2854">
        <f>+SEGUIMIENTO!$J$127</f>
        <v>0</v>
      </c>
      <c r="I65" s="2854"/>
      <c r="J65" s="2854"/>
      <c r="K65" s="2854">
        <f>+SEGUIMIENTO!$AC$127</f>
        <v>0</v>
      </c>
      <c r="L65" s="2854"/>
      <c r="M65" s="2854"/>
      <c r="N65" s="2854">
        <f>+SEGUIMIENTO!$AV$127</f>
        <v>0</v>
      </c>
      <c r="O65" s="2854"/>
      <c r="P65" s="2854"/>
      <c r="Q65" s="2854">
        <f>+SEGUIMIENTO!$BO$127</f>
        <v>0</v>
      </c>
      <c r="R65" s="2855">
        <f>SUM(F65:Q67)</f>
        <v>0</v>
      </c>
      <c r="S65" s="2850" t="e">
        <f>R65/D65</f>
        <v>#REF!</v>
      </c>
    </row>
    <row r="66" spans="1:36" hidden="1" x14ac:dyDescent="0.2">
      <c r="B66" s="2862"/>
      <c r="C66" s="2865"/>
      <c r="D66" s="2865"/>
      <c r="E66" s="2414"/>
      <c r="F66" s="2854"/>
      <c r="G66" s="2854"/>
      <c r="H66" s="2854"/>
      <c r="I66" s="2854"/>
      <c r="J66" s="2854"/>
      <c r="K66" s="2854"/>
      <c r="L66" s="2854"/>
      <c r="M66" s="2854"/>
      <c r="N66" s="2854"/>
      <c r="O66" s="2854"/>
      <c r="P66" s="2854"/>
      <c r="Q66" s="2854"/>
      <c r="R66" s="2855"/>
      <c r="S66" s="2850"/>
    </row>
    <row r="67" spans="1:36" hidden="1" x14ac:dyDescent="0.2">
      <c r="B67" s="2862"/>
      <c r="C67" s="2865"/>
      <c r="D67" s="2865"/>
      <c r="E67" s="2414"/>
      <c r="F67" s="2854"/>
      <c r="G67" s="2854"/>
      <c r="H67" s="2854"/>
      <c r="I67" s="2854"/>
      <c r="J67" s="2854"/>
      <c r="K67" s="2854"/>
      <c r="L67" s="2854"/>
      <c r="M67" s="2854"/>
      <c r="N67" s="2854"/>
      <c r="O67" s="2854"/>
      <c r="P67" s="2854"/>
      <c r="Q67" s="2854"/>
      <c r="R67" s="2855"/>
      <c r="S67" s="2850"/>
    </row>
    <row r="68" spans="1:36" hidden="1" x14ac:dyDescent="0.2">
      <c r="B68" s="2861" t="str">
        <f>PROYECTO!C56</f>
        <v>Enriquecimientos vegetales</v>
      </c>
      <c r="C68" s="2864" t="str">
        <f>'POA-2'!E40</f>
        <v>Area mantenida</v>
      </c>
      <c r="D68" s="2867" t="e">
        <f>'POA-2'!F40</f>
        <v>#REF!</v>
      </c>
      <c r="E68" s="1759">
        <f>'POA-2'!H40</f>
        <v>0</v>
      </c>
      <c r="F68" s="2854"/>
      <c r="G68" s="2854"/>
      <c r="H68" s="2854">
        <f>+SEGUIMIENTO!$J$149</f>
        <v>0</v>
      </c>
      <c r="I68" s="2854"/>
      <c r="J68" s="2854"/>
      <c r="K68" s="2854">
        <f>+SEGUIMIENTO!$AC$149</f>
        <v>0</v>
      </c>
      <c r="L68" s="2854"/>
      <c r="M68" s="2854"/>
      <c r="N68" s="2854">
        <f>+SEGUIMIENTO!$AV$149</f>
        <v>0</v>
      </c>
      <c r="O68" s="2854"/>
      <c r="P68" s="2854"/>
      <c r="Q68" s="2854">
        <f>+SEGUIMIENTO!$BO$149</f>
        <v>0</v>
      </c>
      <c r="R68" s="2855">
        <f>SUM(F68:Q71)</f>
        <v>0</v>
      </c>
      <c r="S68" s="2850" t="e">
        <f>R68/D68</f>
        <v>#REF!</v>
      </c>
    </row>
    <row r="69" spans="1:36" hidden="1" x14ac:dyDescent="0.2">
      <c r="B69" s="2862"/>
      <c r="C69" s="2865"/>
      <c r="D69" s="2865"/>
      <c r="E69" s="2414"/>
      <c r="F69" s="2854"/>
      <c r="G69" s="2854"/>
      <c r="H69" s="2854"/>
      <c r="I69" s="2854"/>
      <c r="J69" s="2854"/>
      <c r="K69" s="2854"/>
      <c r="L69" s="2854"/>
      <c r="M69" s="2854"/>
      <c r="N69" s="2854"/>
      <c r="O69" s="2854"/>
      <c r="P69" s="2854"/>
      <c r="Q69" s="2854"/>
      <c r="R69" s="2855"/>
      <c r="S69" s="2850"/>
    </row>
    <row r="70" spans="1:36" hidden="1" x14ac:dyDescent="0.2">
      <c r="B70" s="2862"/>
      <c r="C70" s="2865"/>
      <c r="D70" s="2865"/>
      <c r="E70" s="2414"/>
      <c r="F70" s="2854"/>
      <c r="G70" s="2854"/>
      <c r="H70" s="2854"/>
      <c r="I70" s="2854"/>
      <c r="J70" s="2854"/>
      <c r="K70" s="2854"/>
      <c r="L70" s="2854"/>
      <c r="M70" s="2854"/>
      <c r="N70" s="2854"/>
      <c r="O70" s="2854"/>
      <c r="P70" s="2854"/>
      <c r="Q70" s="2854"/>
      <c r="R70" s="2855"/>
      <c r="S70" s="2850"/>
    </row>
    <row r="71" spans="1:36" hidden="1" x14ac:dyDescent="0.2">
      <c r="B71" s="2863"/>
      <c r="C71" s="2866"/>
      <c r="D71" s="2866"/>
      <c r="E71" s="2868"/>
      <c r="F71" s="2854"/>
      <c r="G71" s="2854"/>
      <c r="H71" s="2854"/>
      <c r="I71" s="2854"/>
      <c r="J71" s="2854"/>
      <c r="K71" s="2854"/>
      <c r="L71" s="2854"/>
      <c r="M71" s="2854"/>
      <c r="N71" s="2854"/>
      <c r="O71" s="2854"/>
      <c r="P71" s="2854"/>
      <c r="Q71" s="2854"/>
      <c r="R71" s="2855"/>
      <c r="S71" s="2850"/>
    </row>
    <row r="72" spans="1:36" hidden="1" x14ac:dyDescent="0.2">
      <c r="B72" s="2869" t="str">
        <f>PROYECTO!C57</f>
        <v>Conservación de Bosque Natural - Aislamiento</v>
      </c>
      <c r="C72" s="2856" t="str">
        <f>'POA-2'!E45</f>
        <v>Hectáreas conservadas y monitoreadas</v>
      </c>
      <c r="D72" s="2872">
        <f>'POA-2'!F45</f>
        <v>0</v>
      </c>
      <c r="E72" s="1756">
        <f>'POA-2'!H45</f>
        <v>0</v>
      </c>
      <c r="F72" s="1756"/>
      <c r="G72" s="1756"/>
      <c r="H72" s="1756"/>
      <c r="I72" s="1756"/>
      <c r="J72" s="1756"/>
      <c r="K72" s="1756"/>
      <c r="L72" s="1756"/>
      <c r="M72" s="1756"/>
      <c r="N72" s="1756"/>
      <c r="O72" s="1756"/>
      <c r="P72" s="1756"/>
      <c r="Q72" s="1756"/>
      <c r="R72" s="2856">
        <f>SUM(F72:Q74)</f>
        <v>0</v>
      </c>
      <c r="S72" s="2851" t="e">
        <f>R72/D72</f>
        <v>#DIV/0!</v>
      </c>
    </row>
    <row r="73" spans="1:36" hidden="1" x14ac:dyDescent="0.2">
      <c r="B73" s="2870"/>
      <c r="C73" s="2856"/>
      <c r="D73" s="2856"/>
      <c r="E73" s="1756"/>
      <c r="F73" s="1756"/>
      <c r="G73" s="1756"/>
      <c r="H73" s="1756"/>
      <c r="I73" s="1756"/>
      <c r="J73" s="1756"/>
      <c r="K73" s="1756"/>
      <c r="L73" s="1756"/>
      <c r="M73" s="1756"/>
      <c r="N73" s="1756"/>
      <c r="O73" s="1756"/>
      <c r="P73" s="1756"/>
      <c r="Q73" s="1756"/>
      <c r="R73" s="2856"/>
      <c r="S73" s="2851"/>
    </row>
    <row r="74" spans="1:36" ht="13.5" hidden="1" thickBot="1" x14ac:dyDescent="0.25">
      <c r="B74" s="2871"/>
      <c r="C74" s="2857"/>
      <c r="D74" s="2857"/>
      <c r="E74" s="2853"/>
      <c r="F74" s="2853"/>
      <c r="G74" s="2853"/>
      <c r="H74" s="2853"/>
      <c r="I74" s="2853"/>
      <c r="J74" s="2853"/>
      <c r="K74" s="2853"/>
      <c r="L74" s="2853"/>
      <c r="M74" s="2853"/>
      <c r="N74" s="2853"/>
      <c r="O74" s="2853"/>
      <c r="P74" s="2853"/>
      <c r="Q74" s="2853"/>
      <c r="R74" s="2857"/>
      <c r="S74" s="2852"/>
    </row>
    <row r="75" spans="1:36" s="402" customFormat="1" x14ac:dyDescent="0.2">
      <c r="B75" s="482"/>
      <c r="C75" s="483"/>
      <c r="D75" s="483"/>
      <c r="E75" s="483"/>
      <c r="F75" s="483"/>
      <c r="G75" s="483"/>
      <c r="H75" s="483"/>
      <c r="I75" s="483"/>
      <c r="J75" s="483"/>
      <c r="K75" s="483"/>
      <c r="L75" s="483"/>
      <c r="M75" s="483"/>
      <c r="N75" s="483"/>
      <c r="O75" s="483"/>
      <c r="P75" s="483"/>
      <c r="Q75" s="483"/>
      <c r="R75" s="483"/>
      <c r="S75" s="490"/>
    </row>
    <row r="76" spans="1:36" s="773" customFormat="1" ht="16.5" x14ac:dyDescent="0.3">
      <c r="A76" s="402"/>
      <c r="B76" s="882" t="s">
        <v>63</v>
      </c>
      <c r="C76" s="679"/>
      <c r="D76" s="679"/>
      <c r="E76" s="679"/>
      <c r="F76" s="679"/>
      <c r="G76" s="679"/>
      <c r="H76" s="679"/>
      <c r="I76" s="679"/>
      <c r="J76" s="679"/>
      <c r="K76" s="679"/>
      <c r="L76" s="679"/>
      <c r="M76" s="679"/>
      <c r="N76" s="679"/>
      <c r="O76" s="679"/>
      <c r="P76" s="679"/>
      <c r="Q76" s="679"/>
      <c r="R76" s="679"/>
      <c r="S76" s="881"/>
      <c r="T76" s="402"/>
      <c r="U76" s="402"/>
      <c r="V76" s="402"/>
      <c r="W76" s="402"/>
      <c r="X76" s="402"/>
      <c r="Y76" s="402"/>
      <c r="Z76" s="402"/>
      <c r="AA76" s="402"/>
      <c r="AB76" s="402"/>
      <c r="AC76" s="402"/>
      <c r="AD76" s="402"/>
      <c r="AE76" s="402"/>
      <c r="AF76" s="402"/>
      <c r="AG76" s="402"/>
      <c r="AH76" s="402"/>
      <c r="AI76" s="402"/>
      <c r="AJ76" s="402"/>
    </row>
    <row r="77" spans="1:36" s="402" customFormat="1" ht="13.5" thickBot="1" x14ac:dyDescent="0.25">
      <c r="B77" s="482"/>
      <c r="C77" s="483"/>
      <c r="D77" s="483"/>
      <c r="E77" s="483"/>
      <c r="F77" s="483"/>
      <c r="G77" s="483"/>
      <c r="H77" s="483"/>
      <c r="I77" s="483"/>
      <c r="J77" s="483"/>
      <c r="K77" s="483"/>
      <c r="L77" s="483"/>
      <c r="M77" s="483"/>
      <c r="N77" s="483"/>
      <c r="O77" s="483"/>
      <c r="P77" s="483"/>
      <c r="Q77" s="483"/>
      <c r="R77" s="483"/>
      <c r="S77" s="490"/>
    </row>
    <row r="78" spans="1:36" s="402" customFormat="1" x14ac:dyDescent="0.2">
      <c r="B78" s="2832"/>
      <c r="C78" s="2833"/>
      <c r="D78" s="2833"/>
      <c r="E78" s="2833"/>
      <c r="F78" s="2833"/>
      <c r="G78" s="2833"/>
      <c r="H78" s="2833"/>
      <c r="I78" s="2833"/>
      <c r="J78" s="2833"/>
      <c r="K78" s="2833"/>
      <c r="L78" s="2833"/>
      <c r="M78" s="2833"/>
      <c r="N78" s="2833"/>
      <c r="O78" s="2833"/>
      <c r="P78" s="2833"/>
      <c r="Q78" s="2833"/>
      <c r="R78" s="2833"/>
      <c r="S78" s="2834"/>
    </row>
    <row r="79" spans="1:36" s="402" customFormat="1" x14ac:dyDescent="0.2">
      <c r="B79" s="2835"/>
      <c r="C79" s="2836"/>
      <c r="D79" s="2836"/>
      <c r="E79" s="2836"/>
      <c r="F79" s="2836"/>
      <c r="G79" s="2836"/>
      <c r="H79" s="2836"/>
      <c r="I79" s="2836"/>
      <c r="J79" s="2836"/>
      <c r="K79" s="2836"/>
      <c r="L79" s="2836"/>
      <c r="M79" s="2836"/>
      <c r="N79" s="2836"/>
      <c r="O79" s="2836"/>
      <c r="P79" s="2836"/>
      <c r="Q79" s="2836"/>
      <c r="R79" s="2836"/>
      <c r="S79" s="2837"/>
    </row>
    <row r="80" spans="1:36" s="402" customFormat="1" x14ac:dyDescent="0.2">
      <c r="B80" s="2835"/>
      <c r="C80" s="2836"/>
      <c r="D80" s="2836"/>
      <c r="E80" s="2836"/>
      <c r="F80" s="2836"/>
      <c r="G80" s="2836"/>
      <c r="H80" s="2836"/>
      <c r="I80" s="2836"/>
      <c r="J80" s="2836"/>
      <c r="K80" s="2836"/>
      <c r="L80" s="2836"/>
      <c r="M80" s="2836"/>
      <c r="N80" s="2836"/>
      <c r="O80" s="2836"/>
      <c r="P80" s="2836"/>
      <c r="Q80" s="2836"/>
      <c r="R80" s="2836"/>
      <c r="S80" s="2837"/>
    </row>
    <row r="81" spans="2:19" s="402" customFormat="1" x14ac:dyDescent="0.2">
      <c r="B81" s="2835"/>
      <c r="C81" s="2836"/>
      <c r="D81" s="2836"/>
      <c r="E81" s="2836"/>
      <c r="F81" s="2836"/>
      <c r="G81" s="2836"/>
      <c r="H81" s="2836"/>
      <c r="I81" s="2836"/>
      <c r="J81" s="2836"/>
      <c r="K81" s="2836"/>
      <c r="L81" s="2836"/>
      <c r="M81" s="2836"/>
      <c r="N81" s="2836"/>
      <c r="O81" s="2836"/>
      <c r="P81" s="2836"/>
      <c r="Q81" s="2836"/>
      <c r="R81" s="2836"/>
      <c r="S81" s="2837"/>
    </row>
    <row r="82" spans="2:19" s="402" customFormat="1" x14ac:dyDescent="0.2">
      <c r="B82" s="2835"/>
      <c r="C82" s="2836"/>
      <c r="D82" s="2836"/>
      <c r="E82" s="2836"/>
      <c r="F82" s="2836"/>
      <c r="G82" s="2836"/>
      <c r="H82" s="2836"/>
      <c r="I82" s="2836"/>
      <c r="J82" s="2836"/>
      <c r="K82" s="2836"/>
      <c r="L82" s="2836"/>
      <c r="M82" s="2836"/>
      <c r="N82" s="2836"/>
      <c r="O82" s="2836"/>
      <c r="P82" s="2836"/>
      <c r="Q82" s="2836"/>
      <c r="R82" s="2836"/>
      <c r="S82" s="2837"/>
    </row>
    <row r="83" spans="2:19" s="402" customFormat="1" x14ac:dyDescent="0.2">
      <c r="B83" s="2835"/>
      <c r="C83" s="2836"/>
      <c r="D83" s="2836"/>
      <c r="E83" s="2836"/>
      <c r="F83" s="2836"/>
      <c r="G83" s="2836"/>
      <c r="H83" s="2836"/>
      <c r="I83" s="2836"/>
      <c r="J83" s="2836"/>
      <c r="K83" s="2836"/>
      <c r="L83" s="2836"/>
      <c r="M83" s="2836"/>
      <c r="N83" s="2836"/>
      <c r="O83" s="2836"/>
      <c r="P83" s="2836"/>
      <c r="Q83" s="2836"/>
      <c r="R83" s="2836"/>
      <c r="S83" s="2837"/>
    </row>
    <row r="84" spans="2:19" s="402" customFormat="1" ht="13.5" thickBot="1" x14ac:dyDescent="0.25">
      <c r="B84" s="2838"/>
      <c r="C84" s="2839"/>
      <c r="D84" s="2839"/>
      <c r="E84" s="2839"/>
      <c r="F84" s="2839"/>
      <c r="G84" s="2839"/>
      <c r="H84" s="2839"/>
      <c r="I84" s="2839"/>
      <c r="J84" s="2839"/>
      <c r="K84" s="2839"/>
      <c r="L84" s="2839"/>
      <c r="M84" s="2839"/>
      <c r="N84" s="2839"/>
      <c r="O84" s="2839"/>
      <c r="P84" s="2839"/>
      <c r="Q84" s="2839"/>
      <c r="R84" s="2839"/>
      <c r="S84" s="2840"/>
    </row>
    <row r="85" spans="2:19" s="402" customFormat="1" x14ac:dyDescent="0.2"/>
    <row r="86" spans="2:19" s="402" customFormat="1" x14ac:dyDescent="0.2"/>
    <row r="87" spans="2:19" s="402" customFormat="1" x14ac:dyDescent="0.2"/>
    <row r="88" spans="2:19" s="402" customFormat="1" x14ac:dyDescent="0.2"/>
    <row r="89" spans="2:19" s="402" customFormat="1" x14ac:dyDescent="0.2"/>
    <row r="90" spans="2:19" s="402" customFormat="1" x14ac:dyDescent="0.2"/>
    <row r="91" spans="2:19" s="402" customFormat="1" x14ac:dyDescent="0.2"/>
    <row r="92" spans="2:19" s="402" customFormat="1" x14ac:dyDescent="0.2"/>
    <row r="93" spans="2:19" s="402" customFormat="1" x14ac:dyDescent="0.2"/>
    <row r="94" spans="2:19" s="402" customFormat="1" x14ac:dyDescent="0.2"/>
    <row r="95" spans="2:19" s="402" customFormat="1" x14ac:dyDescent="0.2"/>
    <row r="96" spans="2:19"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sheetData>
  <sheetProtection algorithmName="SHA-512" hashValue="y2ADMR/0H1TZ7mg9aX7NUgZnAFdaExPn1/2WcvUwLRCN22ocrvD2/XfRF1QFUzIoYZOEl131vEp6+Ej1Qcy24w==" saltValue="zm9ERiWPlLZE9oOJWPgvew==" spinCount="100000" sheet="1" objects="1" scenarios="1"/>
  <mergeCells count="194">
    <mergeCell ref="B2:B4"/>
    <mergeCell ref="C2:Q3"/>
    <mergeCell ref="C4:Q4"/>
    <mergeCell ref="R2:S4"/>
    <mergeCell ref="C5:Q5"/>
    <mergeCell ref="R5:S5"/>
    <mergeCell ref="D18:E18"/>
    <mergeCell ref="F18:H18"/>
    <mergeCell ref="I18:K18"/>
    <mergeCell ref="L18:N18"/>
    <mergeCell ref="C7:S7"/>
    <mergeCell ref="C9:S9"/>
    <mergeCell ref="C11:E11"/>
    <mergeCell ref="G11:H11"/>
    <mergeCell ref="I11:K11"/>
    <mergeCell ref="P11:S11"/>
    <mergeCell ref="C13:D13"/>
    <mergeCell ref="F13:H13"/>
    <mergeCell ref="I13:K13"/>
    <mergeCell ref="M13:O13"/>
    <mergeCell ref="D19:E19"/>
    <mergeCell ref="F19:H19"/>
    <mergeCell ref="I19:K19"/>
    <mergeCell ref="L19:N19"/>
    <mergeCell ref="G15:H15"/>
    <mergeCell ref="I15:J15"/>
    <mergeCell ref="D17:E17"/>
    <mergeCell ref="F17:H17"/>
    <mergeCell ref="I17:K17"/>
    <mergeCell ref="L17:N1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B31:S31"/>
    <mergeCell ref="B33:S33"/>
    <mergeCell ref="B35:S35"/>
    <mergeCell ref="B37:S37"/>
    <mergeCell ref="B39:S39"/>
    <mergeCell ref="B41:S41"/>
    <mergeCell ref="D24:E24"/>
    <mergeCell ref="F24:H24"/>
    <mergeCell ref="I24:K24"/>
    <mergeCell ref="L24:N24"/>
    <mergeCell ref="B26:B27"/>
    <mergeCell ref="C26:S27"/>
    <mergeCell ref="B43:S43"/>
    <mergeCell ref="B45:S45"/>
    <mergeCell ref="B46:B48"/>
    <mergeCell ref="C46:C48"/>
    <mergeCell ref="D46:D48"/>
    <mergeCell ref="E46:E48"/>
    <mergeCell ref="F46:S46"/>
    <mergeCell ref="R47:R48"/>
    <mergeCell ref="S47:S48"/>
    <mergeCell ref="Q49:Q52"/>
    <mergeCell ref="R49:R52"/>
    <mergeCell ref="S49:S52"/>
    <mergeCell ref="H49:H52"/>
    <mergeCell ref="I49:I52"/>
    <mergeCell ref="J49:J52"/>
    <mergeCell ref="K49:K52"/>
    <mergeCell ref="L49:L52"/>
    <mergeCell ref="M49:M52"/>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P53:P56"/>
    <mergeCell ref="Q53:Q56"/>
    <mergeCell ref="R53:R56"/>
    <mergeCell ref="S53:S56"/>
    <mergeCell ref="H53:H56"/>
    <mergeCell ref="I53:I56"/>
    <mergeCell ref="J53:J56"/>
    <mergeCell ref="K53:K56"/>
    <mergeCell ref="L53:L56"/>
    <mergeCell ref="M53:M56"/>
    <mergeCell ref="Q57:Q60"/>
    <mergeCell ref="R57:R60"/>
    <mergeCell ref="S57:S60"/>
    <mergeCell ref="H57:H60"/>
    <mergeCell ref="I57:I60"/>
    <mergeCell ref="J57:J60"/>
    <mergeCell ref="K57:K60"/>
    <mergeCell ref="L57:L60"/>
    <mergeCell ref="M57:M60"/>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Q61:Q64"/>
    <mergeCell ref="R61:R64"/>
    <mergeCell ref="S61:S64"/>
    <mergeCell ref="H61:H64"/>
    <mergeCell ref="I61:I64"/>
    <mergeCell ref="J61:J64"/>
    <mergeCell ref="K61:K64"/>
    <mergeCell ref="L61:L64"/>
    <mergeCell ref="M61:M64"/>
    <mergeCell ref="Q65:Q67"/>
    <mergeCell ref="R65:R67"/>
    <mergeCell ref="S65:S67"/>
    <mergeCell ref="H65:H67"/>
    <mergeCell ref="I65:I67"/>
    <mergeCell ref="J65:J67"/>
    <mergeCell ref="K65:K67"/>
    <mergeCell ref="L65:L67"/>
    <mergeCell ref="M65:M67"/>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8:Q71"/>
    <mergeCell ref="R68:R71"/>
    <mergeCell ref="S68:S71"/>
    <mergeCell ref="H68:H71"/>
    <mergeCell ref="I68:I71"/>
    <mergeCell ref="J68:J71"/>
    <mergeCell ref="K68:K71"/>
    <mergeCell ref="L68:L71"/>
    <mergeCell ref="M68:M71"/>
    <mergeCell ref="B78:S84"/>
    <mergeCell ref="N72:N74"/>
    <mergeCell ref="O72:O74"/>
    <mergeCell ref="P72:P74"/>
    <mergeCell ref="Q72:Q74"/>
    <mergeCell ref="R72:R74"/>
    <mergeCell ref="S72:S74"/>
    <mergeCell ref="H72:H74"/>
    <mergeCell ref="I72:I74"/>
    <mergeCell ref="J72:J74"/>
    <mergeCell ref="K72:K74"/>
    <mergeCell ref="L72:L74"/>
    <mergeCell ref="M72:M74"/>
    <mergeCell ref="B72:B74"/>
    <mergeCell ref="C72:C74"/>
    <mergeCell ref="D72:D74"/>
    <mergeCell ref="E72:E74"/>
    <mergeCell ref="F72:F74"/>
    <mergeCell ref="G72:G74"/>
  </mergeCells>
  <conditionalFormatting sqref="C18:D24 F18:F24 I18:I24 L18:N24 E19:E22 G19:H22 J19:K22">
    <cfRule type="cellIs" dxfId="5" priority="1" operator="equal">
      <formula>0</formula>
    </cfRule>
  </conditionalFormatting>
  <conditionalFormatting sqref="F48:Q48">
    <cfRule type="cellIs" dxfId="4" priority="2" stopIfTrue="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3">
    <tabColor rgb="FFFFC000"/>
    <pageSetUpPr fitToPage="1"/>
  </sheetPr>
  <dimension ref="A1:AJ176"/>
  <sheetViews>
    <sheetView showGridLines="0" zoomScale="90" zoomScaleNormal="90" workbookViewId="0">
      <selection activeCell="R5" sqref="B5:S5"/>
    </sheetView>
  </sheetViews>
  <sheetFormatPr baseColWidth="10" defaultRowHeight="12.75" x14ac:dyDescent="0.2"/>
  <cols>
    <col min="1" max="1" width="2.5703125" style="402" customWidth="1"/>
    <col min="2" max="2" width="29.7109375" customWidth="1"/>
    <col min="3" max="3" width="29" customWidth="1"/>
    <col min="4" max="4" width="38.7109375" customWidth="1"/>
    <col min="6" max="17" width="12.7109375" customWidth="1"/>
    <col min="20" max="34" width="11.42578125" style="402"/>
  </cols>
  <sheetData>
    <row r="1" spans="1:36" s="402" customFormat="1" ht="13.5" thickBot="1" x14ac:dyDescent="0.25"/>
    <row r="2" spans="1:36" ht="18.75" customHeight="1" x14ac:dyDescent="0.2">
      <c r="B2" s="2618" t="s">
        <v>1532</v>
      </c>
      <c r="C2" s="2824" t="s">
        <v>1541</v>
      </c>
      <c r="D2" s="2825"/>
      <c r="E2" s="2825"/>
      <c r="F2" s="2825"/>
      <c r="G2" s="2825"/>
      <c r="H2" s="2825"/>
      <c r="I2" s="2825"/>
      <c r="J2" s="2825"/>
      <c r="K2" s="2825"/>
      <c r="L2" s="2825"/>
      <c r="M2" s="2825"/>
      <c r="N2" s="2825"/>
      <c r="O2" s="2825"/>
      <c r="P2" s="2825"/>
      <c r="Q2" s="2826"/>
      <c r="R2" s="2526"/>
      <c r="S2" s="2527"/>
      <c r="AI2" s="402"/>
      <c r="AJ2" s="402"/>
    </row>
    <row r="3" spans="1:36" ht="18.75" customHeight="1" x14ac:dyDescent="0.2">
      <c r="B3" s="2619"/>
      <c r="C3" s="2827"/>
      <c r="D3" s="2828"/>
      <c r="E3" s="2828"/>
      <c r="F3" s="2828"/>
      <c r="G3" s="2828"/>
      <c r="H3" s="2828"/>
      <c r="I3" s="2828"/>
      <c r="J3" s="2828"/>
      <c r="K3" s="2828"/>
      <c r="L3" s="2828"/>
      <c r="M3" s="2828"/>
      <c r="N3" s="2828"/>
      <c r="O3" s="2828"/>
      <c r="P3" s="2828"/>
      <c r="Q3" s="2829"/>
      <c r="R3" s="2528"/>
      <c r="S3" s="2529"/>
      <c r="AI3" s="402"/>
      <c r="AJ3" s="402"/>
    </row>
    <row r="4" spans="1:36" ht="17.25" customHeight="1" x14ac:dyDescent="0.2">
      <c r="B4" s="2619"/>
      <c r="C4" s="1701" t="s">
        <v>1530</v>
      </c>
      <c r="D4" s="2830"/>
      <c r="E4" s="2830"/>
      <c r="F4" s="2830"/>
      <c r="G4" s="2830"/>
      <c r="H4" s="2830"/>
      <c r="I4" s="2830"/>
      <c r="J4" s="2830"/>
      <c r="K4" s="2830"/>
      <c r="L4" s="2830"/>
      <c r="M4" s="2830"/>
      <c r="N4" s="2830"/>
      <c r="O4" s="2830"/>
      <c r="P4" s="2830"/>
      <c r="Q4" s="2831"/>
      <c r="R4" s="2528"/>
      <c r="S4" s="2529"/>
      <c r="AI4" s="402"/>
      <c r="AJ4" s="402"/>
    </row>
    <row r="5" spans="1:36" ht="17.25" customHeight="1" x14ac:dyDescent="0.2">
      <c r="B5" s="1590" t="s">
        <v>1529</v>
      </c>
      <c r="C5" s="2505" t="s">
        <v>1545</v>
      </c>
      <c r="D5" s="2512"/>
      <c r="E5" s="2512"/>
      <c r="F5" s="2512"/>
      <c r="G5" s="2512"/>
      <c r="H5" s="2512"/>
      <c r="I5" s="2512"/>
      <c r="J5" s="2512"/>
      <c r="K5" s="2512"/>
      <c r="L5" s="2512"/>
      <c r="M5" s="2512"/>
      <c r="N5" s="2512"/>
      <c r="O5" s="2512"/>
      <c r="P5" s="2512"/>
      <c r="Q5" s="2513"/>
      <c r="R5" s="2896" t="s">
        <v>1548</v>
      </c>
      <c r="S5" s="2381"/>
      <c r="AI5" s="402"/>
      <c r="AJ5" s="402"/>
    </row>
    <row r="6" spans="1:36" ht="12.75" customHeight="1" x14ac:dyDescent="0.2">
      <c r="B6" s="1022"/>
      <c r="C6" s="1020"/>
      <c r="D6" s="1020"/>
      <c r="E6" s="1020"/>
      <c r="F6" s="1020"/>
      <c r="G6" s="1020"/>
      <c r="H6" s="1020"/>
      <c r="I6" s="1020"/>
      <c r="J6" s="1020"/>
      <c r="K6" s="1020"/>
      <c r="L6" s="1020"/>
      <c r="M6" s="1020"/>
      <c r="N6" s="1020"/>
      <c r="O6" s="1020"/>
      <c r="P6" s="1020"/>
      <c r="Q6" s="1020"/>
      <c r="R6" s="1021"/>
      <c r="S6" s="1016"/>
    </row>
    <row r="7" spans="1:36" ht="17.25" customHeight="1" x14ac:dyDescent="0.2">
      <c r="B7" s="406" t="s">
        <v>294</v>
      </c>
      <c r="C7" s="2388">
        <f>+PROYECTO!C7</f>
        <v>0</v>
      </c>
      <c r="D7" s="2388"/>
      <c r="E7" s="2388"/>
      <c r="F7" s="2388"/>
      <c r="G7" s="2388"/>
      <c r="H7" s="2388"/>
      <c r="I7" s="2388"/>
      <c r="J7" s="2388"/>
      <c r="K7" s="2388"/>
      <c r="L7" s="2388"/>
      <c r="M7" s="2388"/>
      <c r="N7" s="2388"/>
      <c r="O7" s="2388"/>
      <c r="P7" s="2388"/>
      <c r="Q7" s="2388"/>
      <c r="R7" s="2388"/>
      <c r="S7" s="2389"/>
    </row>
    <row r="8" spans="1:36" x14ac:dyDescent="0.2">
      <c r="B8" s="406"/>
      <c r="S8" s="409"/>
    </row>
    <row r="9" spans="1:36" ht="24.75" customHeight="1" x14ac:dyDescent="0.2">
      <c r="B9" s="406" t="s">
        <v>1188</v>
      </c>
      <c r="C9" s="2390">
        <f>+PROYECTO!B17</f>
        <v>0</v>
      </c>
      <c r="D9" s="2390"/>
      <c r="E9" s="2390"/>
      <c r="F9" s="2390"/>
      <c r="G9" s="2390"/>
      <c r="H9" s="2390"/>
      <c r="I9" s="2390"/>
      <c r="J9" s="2390"/>
      <c r="K9" s="2390"/>
      <c r="L9" s="2390"/>
      <c r="M9" s="2390"/>
      <c r="N9" s="2390"/>
      <c r="O9" s="2390"/>
      <c r="P9" s="2390"/>
      <c r="Q9" s="2390"/>
      <c r="R9" s="2390"/>
      <c r="S9" s="2391"/>
    </row>
    <row r="10" spans="1:36" x14ac:dyDescent="0.2">
      <c r="B10" s="406"/>
      <c r="C10" s="2461"/>
      <c r="D10" s="2461"/>
      <c r="E10" s="2461"/>
      <c r="F10" s="2461"/>
      <c r="G10" s="2461"/>
      <c r="H10" s="2461"/>
      <c r="I10" s="2461"/>
      <c r="J10" s="2461"/>
      <c r="K10" s="2461"/>
      <c r="L10" s="2461"/>
      <c r="M10" s="2461"/>
      <c r="N10" s="2461"/>
      <c r="O10" s="2461"/>
      <c r="P10" s="2461"/>
      <c r="Q10" s="2461"/>
      <c r="R10" s="2461"/>
      <c r="S10" s="2462"/>
    </row>
    <row r="11" spans="1:36" s="1" customFormat="1" ht="17.25" customHeight="1" x14ac:dyDescent="0.2">
      <c r="A11" s="335"/>
      <c r="B11" s="1023" t="s">
        <v>415</v>
      </c>
      <c r="C11" s="1395">
        <f>'EJEC-1I'!I11</f>
        <v>41090</v>
      </c>
      <c r="D11" s="1117"/>
      <c r="E11" s="2906" t="s">
        <v>1208</v>
      </c>
      <c r="F11" s="2907"/>
      <c r="G11" s="1426" t="str">
        <f>'EJEC-1I'!P11</f>
        <v>De avance</v>
      </c>
      <c r="H11" s="1427"/>
      <c r="J11" s="1118"/>
      <c r="K11" s="1118"/>
      <c r="M11" s="1117"/>
      <c r="N11" s="1119"/>
      <c r="O11" s="1118"/>
      <c r="S11" s="859"/>
      <c r="T11" s="335"/>
      <c r="U11" s="335"/>
      <c r="V11" s="335"/>
      <c r="W11" s="335"/>
      <c r="X11" s="335"/>
      <c r="Y11" s="335"/>
      <c r="Z11" s="335"/>
      <c r="AA11" s="335"/>
      <c r="AB11" s="335"/>
      <c r="AC11" s="335"/>
      <c r="AD11" s="335"/>
      <c r="AE11" s="335"/>
      <c r="AF11" s="335"/>
      <c r="AG11" s="335"/>
      <c r="AH11" s="335"/>
    </row>
    <row r="12" spans="1:36" x14ac:dyDescent="0.2">
      <c r="B12" s="403"/>
      <c r="J12" s="483"/>
      <c r="K12" s="483"/>
      <c r="S12" s="409"/>
    </row>
    <row r="13" spans="1:36" ht="12.75" customHeight="1" x14ac:dyDescent="0.2">
      <c r="B13" s="1015" t="s">
        <v>1319</v>
      </c>
      <c r="C13" s="1396">
        <f>'EJEC-1I'!C15</f>
        <v>0</v>
      </c>
      <c r="D13" s="1024"/>
      <c r="E13" s="2606" t="s">
        <v>1320</v>
      </c>
      <c r="F13" s="2606"/>
      <c r="G13" s="3109">
        <f>'EJEC-1I'!I15</f>
        <v>0</v>
      </c>
      <c r="H13" s="3109"/>
      <c r="J13" s="483"/>
      <c r="K13" s="1024"/>
      <c r="S13" s="409"/>
    </row>
    <row r="14" spans="1:36" ht="13.5" thickBot="1" x14ac:dyDescent="0.25">
      <c r="B14" s="403"/>
      <c r="S14" s="409"/>
    </row>
    <row r="15" spans="1:36" ht="21.75" customHeight="1" thickBot="1" x14ac:dyDescent="0.25">
      <c r="B15" s="2931" t="s">
        <v>409</v>
      </c>
      <c r="C15" s="2932"/>
      <c r="D15" s="2932"/>
      <c r="E15" s="2932"/>
      <c r="F15" s="2932"/>
      <c r="G15" s="2932"/>
      <c r="H15" s="2932"/>
      <c r="I15" s="2932"/>
      <c r="J15" s="2932"/>
      <c r="K15" s="2932"/>
      <c r="L15" s="2932"/>
      <c r="M15" s="2932"/>
      <c r="N15" s="2932"/>
      <c r="O15" s="2932"/>
      <c r="P15" s="2932"/>
      <c r="Q15" s="2932"/>
      <c r="R15" s="2932"/>
      <c r="S15" s="2933"/>
    </row>
    <row r="16" spans="1:36" s="1" customFormat="1" ht="19.5" customHeight="1" x14ac:dyDescent="0.2">
      <c r="A16" s="335"/>
      <c r="B16" s="2919" t="s">
        <v>296</v>
      </c>
      <c r="C16" s="2452" t="s">
        <v>402</v>
      </c>
      <c r="D16" s="2921" t="s">
        <v>403</v>
      </c>
      <c r="E16" s="2452" t="s">
        <v>399</v>
      </c>
      <c r="F16" s="2858" t="s">
        <v>407</v>
      </c>
      <c r="G16" s="2858"/>
      <c r="H16" s="2858"/>
      <c r="I16" s="2858"/>
      <c r="J16" s="2858"/>
      <c r="K16" s="2858"/>
      <c r="L16" s="2858"/>
      <c r="M16" s="2858"/>
      <c r="N16" s="2858"/>
      <c r="O16" s="2858"/>
      <c r="P16" s="2858"/>
      <c r="Q16" s="2858"/>
      <c r="R16" s="2858"/>
      <c r="S16" s="2859"/>
      <c r="T16" s="335"/>
      <c r="U16" s="335"/>
      <c r="V16" s="335"/>
      <c r="W16" s="335"/>
      <c r="X16" s="335"/>
      <c r="Y16" s="335"/>
      <c r="Z16" s="335"/>
      <c r="AA16" s="335"/>
      <c r="AB16" s="335"/>
      <c r="AC16" s="335"/>
      <c r="AD16" s="335"/>
      <c r="AE16" s="335"/>
      <c r="AF16" s="335"/>
      <c r="AG16" s="335"/>
      <c r="AH16" s="335"/>
    </row>
    <row r="17" spans="2:19" ht="26.25" customHeight="1" thickBot="1" x14ac:dyDescent="0.25">
      <c r="B17" s="2920"/>
      <c r="C17" s="2429"/>
      <c r="D17" s="2922"/>
      <c r="E17" s="2429"/>
      <c r="F17" s="1397" t="str">
        <f>'EJEC-1I'!F48</f>
        <v>0-18</v>
      </c>
      <c r="G17" s="1397" t="str">
        <f>'EJEC-1I'!G48</f>
        <v>0-18</v>
      </c>
      <c r="H17" s="1397" t="str">
        <f>'EJEC-1I'!H48</f>
        <v>0-18</v>
      </c>
      <c r="I17" s="1397" t="str">
        <f>'EJEC-1I'!I48</f>
        <v>0-18</v>
      </c>
      <c r="J17" s="1397" t="str">
        <f>'EJEC-1I'!J48</f>
        <v>0-18</v>
      </c>
      <c r="K17" s="1397" t="str">
        <f>'EJEC-1I'!K48</f>
        <v>0-18</v>
      </c>
      <c r="L17" s="1397" t="str">
        <f>'EJEC-1I'!L48</f>
        <v>0-18</v>
      </c>
      <c r="M17" s="1397" t="str">
        <f>'EJEC-1I'!M48</f>
        <v>0-18</v>
      </c>
      <c r="N17" s="1397" t="str">
        <f>'EJEC-1I'!N48</f>
        <v>0-18</v>
      </c>
      <c r="O17" s="1397" t="str">
        <f>'EJEC-1I'!O48</f>
        <v>0-18</v>
      </c>
      <c r="P17" s="1397" t="e">
        <f>'EJEC-1I'!P48</f>
        <v>#VALUE!</v>
      </c>
      <c r="Q17" s="1397" t="e">
        <f>'EJEC-1I'!Q48</f>
        <v>#VALUE!</v>
      </c>
      <c r="R17" s="1398" t="s">
        <v>66</v>
      </c>
      <c r="S17" s="1399" t="s">
        <v>408</v>
      </c>
    </row>
    <row r="18" spans="2:19" ht="25.5" x14ac:dyDescent="0.2">
      <c r="B18" s="2904" t="str">
        <f>PROYECTO!C51</f>
        <v>Plantación de Material Vegetal en sistema tradicional</v>
      </c>
      <c r="C18" s="1400" t="str">
        <f>'POA-1'!I33</f>
        <v>Aprestamiento del proyecto (Gestión)</v>
      </c>
      <c r="D18" s="1401" t="str">
        <f>'POA-2'!L16</f>
        <v>Cumplimiento del Plan de Adquisiciones (contratación del presupuesto en $).</v>
      </c>
      <c r="E18" s="1402">
        <f>'POA-2'!M16</f>
        <v>21013968.036746308</v>
      </c>
      <c r="F18" s="1105"/>
      <c r="G18" s="1105"/>
      <c r="H18" s="1105">
        <f>+$E$18*SEGUIMIENTO!$L$35</f>
        <v>11315213.558248011</v>
      </c>
      <c r="I18" s="1105"/>
      <c r="J18" s="1105"/>
      <c r="K18" s="1105">
        <f>+$E$18*SEGUIMIENTO!$AE$35-H18</f>
        <v>0</v>
      </c>
      <c r="L18" s="1105"/>
      <c r="M18" s="1105"/>
      <c r="N18" s="1105">
        <f>+$E$18*SEGUIMIENTO!$AX$35-H18-K18</f>
        <v>0</v>
      </c>
      <c r="O18" s="1105"/>
      <c r="P18" s="1105"/>
      <c r="Q18" s="1105">
        <f>+$E$18*SEGUIMIENTO!$BQ$35-K18-N18-H18</f>
        <v>0</v>
      </c>
      <c r="R18" s="1406">
        <f>SUM(F18:Q18)</f>
        <v>11315213.558248011</v>
      </c>
      <c r="S18" s="1407">
        <f>+R18/E18</f>
        <v>0.53846153846153844</v>
      </c>
    </row>
    <row r="19" spans="2:19" ht="38.25" x14ac:dyDescent="0.2">
      <c r="B19" s="2878"/>
      <c r="C19" s="1313" t="str">
        <f>'POA-1'!I34</f>
        <v>Mantenimiento</v>
      </c>
      <c r="D19" s="1403" t="str">
        <f>'POA-2'!L17</f>
        <v>Hectáreas establecidas de sistemas forestales para la recuperación, conservación y protección de Recursos Naturales Renovables .</v>
      </c>
      <c r="E19" s="1404">
        <f>'POA-2'!M17</f>
        <v>10</v>
      </c>
      <c r="F19" s="1107"/>
      <c r="G19" s="1107"/>
      <c r="H19" s="1107">
        <f>+'EJEC-1I'!$H$49</f>
        <v>0</v>
      </c>
      <c r="I19" s="1107"/>
      <c r="J19" s="1107"/>
      <c r="K19" s="1107">
        <f>+'EJEC-1II'!$K$49</f>
        <v>0</v>
      </c>
      <c r="L19" s="1107"/>
      <c r="M19" s="1107"/>
      <c r="N19" s="1107">
        <f>+'EJEC-1III'!$N$49</f>
        <v>0</v>
      </c>
      <c r="O19" s="1107"/>
      <c r="P19" s="1107"/>
      <c r="Q19" s="1107">
        <f>+'EJEC-1IV'!$Q$49</f>
        <v>0</v>
      </c>
      <c r="R19" s="1408">
        <f t="shared" ref="R19:R40" si="0">SUM(F19:Q19)</f>
        <v>0</v>
      </c>
      <c r="S19" s="1407">
        <f t="shared" ref="S19:S40" si="1">+R19/E19</f>
        <v>0</v>
      </c>
    </row>
    <row r="20" spans="2:19" ht="0.6" customHeight="1" x14ac:dyDescent="0.2">
      <c r="B20" s="2878"/>
      <c r="C20" s="1313" t="str">
        <f>'POA-1'!I35</f>
        <v>Aislamiento</v>
      </c>
      <c r="D20" s="1403" t="str">
        <f>'POA-2'!L18</f>
        <v>Hectáreas aisladas de sistemas forestales para la recuperación, conservación y protección de Recursos Naturales Renovables.</v>
      </c>
      <c r="E20" s="1404">
        <f>'POA-2'!M18</f>
        <v>0</v>
      </c>
      <c r="F20" s="1107"/>
      <c r="G20" s="1107"/>
      <c r="H20" s="1107"/>
      <c r="I20" s="1107"/>
      <c r="J20" s="1107"/>
      <c r="K20" s="1107"/>
      <c r="L20" s="1107"/>
      <c r="M20" s="1107"/>
      <c r="N20" s="1107"/>
      <c r="O20" s="1107"/>
      <c r="P20" s="1107"/>
      <c r="Q20" s="1107"/>
      <c r="R20" s="1408">
        <f t="shared" si="0"/>
        <v>0</v>
      </c>
      <c r="S20" s="1407" t="e">
        <f t="shared" si="1"/>
        <v>#DIV/0!</v>
      </c>
    </row>
    <row r="21" spans="2:19" ht="37.5" customHeight="1" thickBot="1" x14ac:dyDescent="0.25">
      <c r="B21" s="2878"/>
      <c r="C21" s="1405" t="str">
        <f>'POA-1'!I36</f>
        <v>Divulgación, Capacitación y Seguimiento</v>
      </c>
      <c r="D21" s="1314" t="str">
        <f>'POA-2'!L19</f>
        <v>Talleres de divulgación y capacitación de proyectos de recuperación, conservación y protección de Recursos Naturales Renovables.</v>
      </c>
      <c r="E21" s="1317">
        <f>'POA-2'!M19</f>
        <v>0</v>
      </c>
      <c r="F21" s="1109"/>
      <c r="G21" s="1109"/>
      <c r="H21" s="1113">
        <f>+$E$21*SEGUIMIENTO!$K$232</f>
        <v>0</v>
      </c>
      <c r="I21" s="1109"/>
      <c r="J21" s="1109"/>
      <c r="K21" s="1113">
        <f>+$E$21*SEGUIMIENTO!$AD$232</f>
        <v>0</v>
      </c>
      <c r="L21" s="1109"/>
      <c r="M21" s="1109"/>
      <c r="N21" s="1113">
        <f>+$E$21*SEGUIMIENTO!$AW$232</f>
        <v>0</v>
      </c>
      <c r="O21" s="1109"/>
      <c r="P21" s="1109"/>
      <c r="Q21" s="1113">
        <f>+$E$21*SEGUIMIENTO!$BP$232</f>
        <v>0</v>
      </c>
      <c r="R21" s="1409">
        <f t="shared" si="0"/>
        <v>0</v>
      </c>
      <c r="S21" s="1410" t="e">
        <f t="shared" si="1"/>
        <v>#DIV/0!</v>
      </c>
    </row>
    <row r="22" spans="2:19" ht="26.25" hidden="1" thickBot="1" x14ac:dyDescent="0.25">
      <c r="B22" s="2926" t="str">
        <f>PROYECTO!C52</f>
        <v>Plantación de Material Vegetal al azar o por núcleos</v>
      </c>
      <c r="C22" s="516" t="str">
        <f>'POA-1'!I37</f>
        <v>Aprestamiento del proyecto (Gestión)</v>
      </c>
      <c r="D22" s="1018" t="str">
        <f>'POA-2'!L21</f>
        <v>Cumplimiento del Plan de Adquisiciones (contratación del presupuesto en $).</v>
      </c>
      <c r="E22" s="971">
        <f>'POA-2'!M21</f>
        <v>0</v>
      </c>
      <c r="F22" s="1111"/>
      <c r="G22" s="1111"/>
      <c r="H22" s="1105">
        <f>+$E$22*SEGUIMIENTO!$L$35</f>
        <v>0</v>
      </c>
      <c r="I22" s="1111"/>
      <c r="J22" s="1111"/>
      <c r="K22" s="1105">
        <f>+$E$22*SEGUIMIENTO!$AE$35-H22</f>
        <v>0</v>
      </c>
      <c r="L22" s="1111"/>
      <c r="M22" s="1111"/>
      <c r="N22" s="1105">
        <f>+$E$22*SEGUIMIENTO!$AX$35-H22-K22</f>
        <v>0</v>
      </c>
      <c r="O22" s="1111"/>
      <c r="P22" s="1111"/>
      <c r="Q22" s="1105">
        <f>+$E$22*SEGUIMIENTO!$BQ$35-K22-N22-H22</f>
        <v>0</v>
      </c>
      <c r="R22" s="1112">
        <f t="shared" si="0"/>
        <v>0</v>
      </c>
      <c r="S22" s="1115" t="e">
        <f t="shared" si="1"/>
        <v>#DIV/0!</v>
      </c>
    </row>
    <row r="23" spans="2:19" ht="39" hidden="1" thickBot="1" x14ac:dyDescent="0.25">
      <c r="B23" s="2934"/>
      <c r="C23" s="505" t="str">
        <f>'POA-1'!I38</f>
        <v>Mantenimiento</v>
      </c>
      <c r="D23" s="1017" t="str">
        <f>'POA-2'!L22</f>
        <v>Hectáreas establecidas de sistemas forestales para la recuperación, conservación y protección de Recursos Naturales Renovables .</v>
      </c>
      <c r="E23" s="972">
        <f>'POA-2'!M22</f>
        <v>0</v>
      </c>
      <c r="F23" s="1107"/>
      <c r="G23" s="1107"/>
      <c r="H23" s="1107">
        <f>+'EJEC-1I'!$H$53</f>
        <v>0</v>
      </c>
      <c r="I23" s="1107"/>
      <c r="J23" s="1107"/>
      <c r="K23" s="1107">
        <f>+'EJEC-1II'!$K$53</f>
        <v>0</v>
      </c>
      <c r="L23" s="1107"/>
      <c r="M23" s="1107"/>
      <c r="N23" s="1107">
        <f>+'EJEC-1III'!$N$53</f>
        <v>0</v>
      </c>
      <c r="O23" s="1107"/>
      <c r="P23" s="1107"/>
      <c r="Q23" s="1107">
        <f>+'EJEC-1IV'!$Q$53</f>
        <v>0</v>
      </c>
      <c r="R23" s="1108">
        <f t="shared" si="0"/>
        <v>0</v>
      </c>
      <c r="S23" s="1115" t="e">
        <f t="shared" si="1"/>
        <v>#DIV/0!</v>
      </c>
    </row>
    <row r="24" spans="2:19" ht="0.6" hidden="1" customHeight="1" x14ac:dyDescent="0.2">
      <c r="B24" s="2934"/>
      <c r="C24" s="505" t="str">
        <f>'POA-1'!I39</f>
        <v>Aislamiento</v>
      </c>
      <c r="D24" s="1017" t="str">
        <f>'POA-2'!L23</f>
        <v>Hectáreas aisladas de sistemas forestales para la recuperación, conservación y protección de Recursos Naturales Renovables.</v>
      </c>
      <c r="E24" s="972">
        <f>'POA-2'!M23</f>
        <v>0</v>
      </c>
      <c r="F24" s="1107"/>
      <c r="G24" s="1107"/>
      <c r="H24" s="1107"/>
      <c r="I24" s="1107"/>
      <c r="J24" s="1107"/>
      <c r="K24" s="1107"/>
      <c r="L24" s="1107"/>
      <c r="M24" s="1107"/>
      <c r="N24" s="1107"/>
      <c r="O24" s="1107"/>
      <c r="P24" s="1107"/>
      <c r="Q24" s="1107"/>
      <c r="R24" s="1108">
        <f t="shared" si="0"/>
        <v>0</v>
      </c>
      <c r="S24" s="1115" t="e">
        <f t="shared" si="1"/>
        <v>#DIV/0!</v>
      </c>
    </row>
    <row r="25" spans="2:19" ht="39" hidden="1" thickBot="1" x14ac:dyDescent="0.25">
      <c r="B25" s="2935"/>
      <c r="C25" s="506" t="str">
        <f>'POA-1'!I40</f>
        <v>Divulgación, Capacitación y Seguimiento</v>
      </c>
      <c r="D25" s="1019" t="str">
        <f>'POA-2'!L24</f>
        <v>Talleres de divulgación y capacitación de proyectos de recuperación, conservación y protección de Recursos Naturales Renovables.</v>
      </c>
      <c r="E25" s="974">
        <f>'POA-2'!M24</f>
        <v>0</v>
      </c>
      <c r="F25" s="1113"/>
      <c r="G25" s="1113"/>
      <c r="H25" s="1113">
        <f>+$E$25*SEGUIMIENTO!$K$232</f>
        <v>0</v>
      </c>
      <c r="I25" s="1113"/>
      <c r="J25" s="1113"/>
      <c r="K25" s="1113">
        <f>+$E$25*SEGUIMIENTO!$AD$232</f>
        <v>0</v>
      </c>
      <c r="L25" s="1113"/>
      <c r="M25" s="1113"/>
      <c r="N25" s="1113">
        <f>+$E$25*SEGUIMIENTO!$AW$232</f>
        <v>0</v>
      </c>
      <c r="O25" s="1113"/>
      <c r="P25" s="1113"/>
      <c r="Q25" s="1113">
        <f>+$E$25*SEGUIMIENTO!$BP$232</f>
        <v>0</v>
      </c>
      <c r="R25" s="1114">
        <f t="shared" si="0"/>
        <v>0</v>
      </c>
      <c r="S25" s="1116" t="e">
        <f t="shared" si="1"/>
        <v>#DIV/0!</v>
      </c>
    </row>
    <row r="26" spans="2:19" ht="26.25" hidden="1" thickBot="1" x14ac:dyDescent="0.25">
      <c r="B26" s="2928" t="str">
        <f>PROYECTO!C53</f>
        <v>Reforestación Protectora - Productora con Guadua</v>
      </c>
      <c r="C26" s="512" t="str">
        <f>'POA-1'!I41</f>
        <v>Aprestamiento del proyecto (Gestión)</v>
      </c>
      <c r="D26" s="980" t="str">
        <f>'POA-2'!L26</f>
        <v>Cumplimiento del Plan de Adquisiciones (contratación del presupuesto en $).</v>
      </c>
      <c r="E26" s="1100">
        <f>'POA-2'!M26</f>
        <v>0</v>
      </c>
      <c r="F26" s="1105"/>
      <c r="G26" s="1105"/>
      <c r="H26" s="1105">
        <f>+$E$26*SEGUIMIENTO!$L$35</f>
        <v>0</v>
      </c>
      <c r="I26" s="1105"/>
      <c r="J26" s="1105"/>
      <c r="K26" s="1105">
        <f>+$E$26*SEGUIMIENTO!$AE$35-H26</f>
        <v>0</v>
      </c>
      <c r="L26" s="1105"/>
      <c r="M26" s="1105"/>
      <c r="N26" s="1105">
        <f>+$E$26*SEGUIMIENTO!$AX$35-H26-K26</f>
        <v>0</v>
      </c>
      <c r="O26" s="1105"/>
      <c r="P26" s="1105"/>
      <c r="Q26" s="1105">
        <f>+$E$26*SEGUIMIENTO!$BQ$35-K26-N26-H26</f>
        <v>0</v>
      </c>
      <c r="R26" s="1106">
        <f t="shared" si="0"/>
        <v>0</v>
      </c>
      <c r="S26" s="1115" t="e">
        <f t="shared" si="1"/>
        <v>#DIV/0!</v>
      </c>
    </row>
    <row r="27" spans="2:19" ht="39" hidden="1" thickBot="1" x14ac:dyDescent="0.25">
      <c r="B27" s="2862"/>
      <c r="C27" s="505" t="str">
        <f>'POA-1'!I42</f>
        <v>Mantenimiento</v>
      </c>
      <c r="D27" s="1017" t="str">
        <f>'POA-2'!L27</f>
        <v>Hectáreas establecidas de sistemas forestales para la recuperación, conservación y protección de Recursos Naturales Renovables .</v>
      </c>
      <c r="E27" s="972">
        <f>'POA-2'!M27</f>
        <v>0</v>
      </c>
      <c r="F27" s="1107"/>
      <c r="G27" s="1107"/>
      <c r="H27" s="1107">
        <f>+'EJEC-1I'!$H$57</f>
        <v>0</v>
      </c>
      <c r="I27" s="1107"/>
      <c r="J27" s="1107"/>
      <c r="K27" s="1107">
        <f>+'EJEC-1II'!$K$57</f>
        <v>0</v>
      </c>
      <c r="L27" s="1107"/>
      <c r="M27" s="1107"/>
      <c r="N27" s="1107">
        <f>+'EJEC-1III'!$N$57</f>
        <v>0</v>
      </c>
      <c r="O27" s="1107"/>
      <c r="P27" s="1107"/>
      <c r="Q27" s="1107">
        <f>+'EJEC-1IV'!$Q$57</f>
        <v>0</v>
      </c>
      <c r="R27" s="1108">
        <f t="shared" si="0"/>
        <v>0</v>
      </c>
      <c r="S27" s="1115" t="e">
        <f t="shared" si="1"/>
        <v>#DIV/0!</v>
      </c>
    </row>
    <row r="28" spans="2:19" ht="0.6" hidden="1" customHeight="1" x14ac:dyDescent="0.2">
      <c r="B28" s="2862"/>
      <c r="C28" s="505" t="str">
        <f>'POA-1'!I43</f>
        <v>Aislamiento</v>
      </c>
      <c r="D28" s="1017" t="str">
        <f>'POA-2'!L28</f>
        <v>Hectáreas aisladas de sistemas forestales para la recuperación, conservación y protección de Recursos Naturales Renovables.</v>
      </c>
      <c r="E28" s="972">
        <f>'POA-2'!M28</f>
        <v>0</v>
      </c>
      <c r="F28" s="1107"/>
      <c r="G28" s="1107"/>
      <c r="H28" s="1107"/>
      <c r="I28" s="1107"/>
      <c r="J28" s="1107"/>
      <c r="K28" s="1107"/>
      <c r="L28" s="1107"/>
      <c r="M28" s="1107"/>
      <c r="N28" s="1107"/>
      <c r="O28" s="1107"/>
      <c r="P28" s="1107"/>
      <c r="Q28" s="1107"/>
      <c r="R28" s="1108">
        <f t="shared" si="0"/>
        <v>0</v>
      </c>
      <c r="S28" s="1115" t="e">
        <f t="shared" si="1"/>
        <v>#DIV/0!</v>
      </c>
    </row>
    <row r="29" spans="2:19" ht="39" hidden="1" thickBot="1" x14ac:dyDescent="0.25">
      <c r="B29" s="2862"/>
      <c r="C29" s="511" t="str">
        <f>'POA-1'!I44</f>
        <v>Divulgación, Capacitación y Seguimiento</v>
      </c>
      <c r="D29" s="979" t="str">
        <f>'POA-2'!L29</f>
        <v>Talleres de divulgación y capacitación de proyectos de recuperación, conservación y protección de Recursos Naturales Renovables.</v>
      </c>
      <c r="E29" s="973">
        <f>'POA-2'!M29</f>
        <v>0</v>
      </c>
      <c r="F29" s="1109"/>
      <c r="G29" s="1109"/>
      <c r="H29" s="1113">
        <f>+$E$29*SEGUIMIENTO!$K$232</f>
        <v>0</v>
      </c>
      <c r="I29" s="1109"/>
      <c r="J29" s="1109"/>
      <c r="K29" s="1113">
        <f>+$E$29*SEGUIMIENTO!$AD$232</f>
        <v>0</v>
      </c>
      <c r="L29" s="1109"/>
      <c r="M29" s="1109"/>
      <c r="N29" s="1113">
        <f>+$E$29*SEGUIMIENTO!$AW$232</f>
        <v>0</v>
      </c>
      <c r="O29" s="1109"/>
      <c r="P29" s="1109"/>
      <c r="Q29" s="1113">
        <f>+$E$29*SEGUIMIENTO!$BP$232</f>
        <v>0</v>
      </c>
      <c r="R29" s="1110">
        <f t="shared" si="0"/>
        <v>0</v>
      </c>
      <c r="S29" s="1116" t="e">
        <f t="shared" si="1"/>
        <v>#DIV/0!</v>
      </c>
    </row>
    <row r="30" spans="2:19" ht="26.25" hidden="1" thickBot="1" x14ac:dyDescent="0.25">
      <c r="B30" s="2926" t="str">
        <f>PROYECTO!C54</f>
        <v>Establecimiento de cobertura arbórea mediante Sistemas Agroforestales / Silvopastoriles (SAF/SSP)</v>
      </c>
      <c r="C30" s="516" t="str">
        <f>'POA-1'!I45</f>
        <v>Aprestamiento del proyecto (Gestión)</v>
      </c>
      <c r="D30" s="1018" t="str">
        <f>'POA-2'!L31</f>
        <v>Cumplimiento del Plan de Adquisiciones (contratación del presupuesto en $).</v>
      </c>
      <c r="E30" s="971">
        <f>'POA-2'!M31</f>
        <v>0</v>
      </c>
      <c r="F30" s="1111"/>
      <c r="G30" s="1111"/>
      <c r="H30" s="1105">
        <f>+$E$30*SEGUIMIENTO!$L$35</f>
        <v>0</v>
      </c>
      <c r="I30" s="1111"/>
      <c r="J30" s="1111"/>
      <c r="K30" s="1105">
        <f>+$E$30*SEGUIMIENTO!$AE$35-H30</f>
        <v>0</v>
      </c>
      <c r="L30" s="1111"/>
      <c r="M30" s="1111"/>
      <c r="N30" s="1105">
        <f>+$E$30*SEGUIMIENTO!$AX$35-H30-K30</f>
        <v>0</v>
      </c>
      <c r="O30" s="1111"/>
      <c r="P30" s="1111"/>
      <c r="Q30" s="1105">
        <f>+$E$30*SEGUIMIENTO!$BQ$35-K30-N30-H30</f>
        <v>0</v>
      </c>
      <c r="R30" s="1112">
        <f t="shared" si="0"/>
        <v>0</v>
      </c>
      <c r="S30" s="1115" t="e">
        <f t="shared" si="1"/>
        <v>#DIV/0!</v>
      </c>
    </row>
    <row r="31" spans="2:19" ht="39" hidden="1" thickBot="1" x14ac:dyDescent="0.25">
      <c r="B31" s="2862"/>
      <c r="C31" s="505" t="str">
        <f>'POA-1'!I46</f>
        <v>Mantenimiento</v>
      </c>
      <c r="D31" s="1017" t="str">
        <f>'POA-2'!L32</f>
        <v>Hectáreas establecidas de sistemas forestales para la recuperación, conservación y protección de Recursos Naturales Renovables .</v>
      </c>
      <c r="E31" s="972">
        <f>'POA-2'!M32</f>
        <v>0</v>
      </c>
      <c r="F31" s="1107"/>
      <c r="G31" s="1107"/>
      <c r="H31" s="1107">
        <f>+'EJEC-1I'!$H$61</f>
        <v>0</v>
      </c>
      <c r="I31" s="1107"/>
      <c r="J31" s="1107"/>
      <c r="K31" s="1107">
        <f>+'EJEC-1II'!$K$61</f>
        <v>0</v>
      </c>
      <c r="L31" s="1107"/>
      <c r="M31" s="1107"/>
      <c r="N31" s="1107">
        <f>+'EJEC-1III'!$N$61</f>
        <v>0</v>
      </c>
      <c r="O31" s="1107"/>
      <c r="P31" s="1107"/>
      <c r="Q31" s="1107">
        <f>+'EJEC-1IV'!$Q$61</f>
        <v>0</v>
      </c>
      <c r="R31" s="1108">
        <f t="shared" si="0"/>
        <v>0</v>
      </c>
      <c r="S31" s="1115" t="e">
        <f t="shared" si="1"/>
        <v>#DIV/0!</v>
      </c>
    </row>
    <row r="32" spans="2:19" ht="0.6" hidden="1" customHeight="1" x14ac:dyDescent="0.2">
      <c r="B32" s="2862"/>
      <c r="C32" s="505" t="str">
        <f>'POA-1'!I47</f>
        <v>Aislamiento</v>
      </c>
      <c r="D32" s="1017" t="str">
        <f>'POA-2'!L33</f>
        <v>Hectáreas aisladas de sistemas forestales para la recuperación, conservación y protección de Recursos Naturales Renovables.</v>
      </c>
      <c r="E32" s="972">
        <f>'POA-2'!M33</f>
        <v>0</v>
      </c>
      <c r="F32" s="1107"/>
      <c r="G32" s="1107"/>
      <c r="H32" s="1107"/>
      <c r="I32" s="1107"/>
      <c r="J32" s="1107"/>
      <c r="K32" s="1107"/>
      <c r="L32" s="1107"/>
      <c r="M32" s="1107"/>
      <c r="N32" s="1107"/>
      <c r="O32" s="1107"/>
      <c r="P32" s="1107"/>
      <c r="Q32" s="1107"/>
      <c r="R32" s="1108">
        <f t="shared" si="0"/>
        <v>0</v>
      </c>
      <c r="S32" s="1115" t="e">
        <f t="shared" si="1"/>
        <v>#DIV/0!</v>
      </c>
    </row>
    <row r="33" spans="2:19" ht="39" hidden="1" thickBot="1" x14ac:dyDescent="0.25">
      <c r="B33" s="2927"/>
      <c r="C33" s="506" t="str">
        <f>'POA-1'!I48</f>
        <v>Divulgación, Capacitación y Seguimiento</v>
      </c>
      <c r="D33" s="1019" t="str">
        <f>'POA-2'!L34</f>
        <v>Talleres de divulgación y capacitación de proyectos de recuperación, conservación y protección de Recursos Naturales Renovables.</v>
      </c>
      <c r="E33" s="974">
        <f>'POA-2'!M34</f>
        <v>0</v>
      </c>
      <c r="F33" s="1113"/>
      <c r="G33" s="1113"/>
      <c r="H33" s="1113">
        <f>+$E$33*SEGUIMIENTO!$K$232</f>
        <v>0</v>
      </c>
      <c r="I33" s="1113"/>
      <c r="J33" s="1113"/>
      <c r="K33" s="1113">
        <f>+$E$33*SEGUIMIENTO!$AD$232</f>
        <v>0</v>
      </c>
      <c r="L33" s="1113"/>
      <c r="M33" s="1113"/>
      <c r="N33" s="1113">
        <f>+$E$33*SEGUIMIENTO!$AW$232</f>
        <v>0</v>
      </c>
      <c r="O33" s="1113"/>
      <c r="P33" s="1113"/>
      <c r="Q33" s="1113">
        <f>+$E$33*SEGUIMIENTO!$BP$232</f>
        <v>0</v>
      </c>
      <c r="R33" s="1114">
        <f t="shared" si="0"/>
        <v>0</v>
      </c>
      <c r="S33" s="1116" t="e">
        <f t="shared" si="1"/>
        <v>#DIV/0!</v>
      </c>
    </row>
    <row r="34" spans="2:19" ht="26.25" hidden="1" thickBot="1" x14ac:dyDescent="0.25">
      <c r="B34" s="2928" t="str">
        <f>PROYECTO!C55</f>
        <v>Cercas o Barreras Vivas (CV - BV)</v>
      </c>
      <c r="C34" s="512" t="str">
        <f>'POA-1'!I49</f>
        <v>Aprestamiento del proyecto (Gestión)</v>
      </c>
      <c r="D34" s="980" t="str">
        <f>'POA-2'!L36</f>
        <v>Cumplimiento del Plan de Adquisiciones (contratación del presupuesto en $).</v>
      </c>
      <c r="E34" s="1100" t="e">
        <f>'POA-2'!M36</f>
        <v>#REF!</v>
      </c>
      <c r="F34" s="1105"/>
      <c r="G34" s="1105"/>
      <c r="H34" s="1105" t="e">
        <f>+$E$34*SEGUIMIENTO!$L$35</f>
        <v>#REF!</v>
      </c>
      <c r="I34" s="1105"/>
      <c r="J34" s="1105"/>
      <c r="K34" s="1105" t="e">
        <f>+$E$34*SEGUIMIENTO!$AE$35-H34</f>
        <v>#REF!</v>
      </c>
      <c r="L34" s="1105"/>
      <c r="M34" s="1105"/>
      <c r="N34" s="1105" t="e">
        <f>+$E$34*SEGUIMIENTO!$AX$35-H34-K34</f>
        <v>#REF!</v>
      </c>
      <c r="O34" s="1105"/>
      <c r="P34" s="1105"/>
      <c r="Q34" s="1105" t="e">
        <f>+$E$34*SEGUIMIENTO!$BQ$35-K34-N34-H34</f>
        <v>#REF!</v>
      </c>
      <c r="R34" s="1106" t="e">
        <f t="shared" si="0"/>
        <v>#REF!</v>
      </c>
      <c r="S34" s="1115" t="e">
        <f t="shared" si="1"/>
        <v>#REF!</v>
      </c>
    </row>
    <row r="35" spans="2:19" ht="39" hidden="1" thickBot="1" x14ac:dyDescent="0.25">
      <c r="B35" s="2862"/>
      <c r="C35" s="505" t="str">
        <f>'POA-1'!I50</f>
        <v>Mantenimiento</v>
      </c>
      <c r="D35" s="1017" t="str">
        <f>'POA-2'!L37</f>
        <v>Hectáreas establecidas de sistemas forestales para la recuperación, conservación y protección de Recursos Naturales Renovables .</v>
      </c>
      <c r="E35" s="972" t="e">
        <f>'POA-2'!M37</f>
        <v>#REF!</v>
      </c>
      <c r="F35" s="1107"/>
      <c r="G35" s="1107"/>
      <c r="H35" s="1107">
        <f>+'EJEC-1I'!$H$65</f>
        <v>0</v>
      </c>
      <c r="I35" s="1107"/>
      <c r="J35" s="1107"/>
      <c r="K35" s="1107">
        <f>+'EJEC-1II'!$K$65</f>
        <v>0</v>
      </c>
      <c r="L35" s="1107"/>
      <c r="M35" s="1107"/>
      <c r="N35" s="1107">
        <f>+'EJEC-1III'!$N$65</f>
        <v>0</v>
      </c>
      <c r="O35" s="1107"/>
      <c r="P35" s="1107"/>
      <c r="Q35" s="1107">
        <f>+'EJEC-1IV'!$Q$65</f>
        <v>0</v>
      </c>
      <c r="R35" s="1108">
        <f t="shared" si="0"/>
        <v>0</v>
      </c>
      <c r="S35" s="1115" t="e">
        <f t="shared" si="1"/>
        <v>#REF!</v>
      </c>
    </row>
    <row r="36" spans="2:19" ht="39" hidden="1" thickBot="1" x14ac:dyDescent="0.25">
      <c r="B36" s="2862"/>
      <c r="C36" s="511" t="str">
        <f>'POA-1'!I51</f>
        <v>Divulgación, Capacitación y Seguimiento</v>
      </c>
      <c r="D36" s="979" t="str">
        <f>'POA-2'!L38</f>
        <v>Talleres de divulgación y capacitación de proyectos de recuperación, conservación y protección de Recursos Naturales Renovables.</v>
      </c>
      <c r="E36" s="973">
        <f>'POA-2'!M38</f>
        <v>0</v>
      </c>
      <c r="F36" s="1109"/>
      <c r="G36" s="1109"/>
      <c r="H36" s="1113">
        <f>+$E$36*SEGUIMIENTO!$K$232</f>
        <v>0</v>
      </c>
      <c r="I36" s="1109"/>
      <c r="J36" s="1109"/>
      <c r="K36" s="1113">
        <f>+$E$36*SEGUIMIENTO!$AD$232</f>
        <v>0</v>
      </c>
      <c r="L36" s="1109"/>
      <c r="M36" s="1109"/>
      <c r="N36" s="1113">
        <f>+$E$36*SEGUIMIENTO!$AW$232</f>
        <v>0</v>
      </c>
      <c r="O36" s="1109"/>
      <c r="P36" s="1109"/>
      <c r="Q36" s="1113">
        <f>+$E$36*SEGUIMIENTO!$BP$232</f>
        <v>0</v>
      </c>
      <c r="R36" s="1110">
        <f t="shared" si="0"/>
        <v>0</v>
      </c>
      <c r="S36" s="1116" t="e">
        <f t="shared" si="1"/>
        <v>#DIV/0!</v>
      </c>
    </row>
    <row r="37" spans="2:19" ht="26.25" hidden="1" thickBot="1" x14ac:dyDescent="0.25">
      <c r="B37" s="2926" t="str">
        <f>PROYECTO!C56</f>
        <v>Enriquecimientos vegetales</v>
      </c>
      <c r="C37" s="516" t="str">
        <f>'POA-1'!I52</f>
        <v>Aprestamiento del proyecto (Gestión)</v>
      </c>
      <c r="D37" s="1018" t="str">
        <f>'POA-2'!L40</f>
        <v>Cumplimiento del Plan de Adquisiciones (contratación del presupuesto en $).</v>
      </c>
      <c r="E37" s="971" t="e">
        <f>'POA-2'!M40</f>
        <v>#REF!</v>
      </c>
      <c r="F37" s="1111"/>
      <c r="G37" s="1111"/>
      <c r="H37" s="1105" t="e">
        <f>+$E$37*SEGUIMIENTO!$L$35</f>
        <v>#REF!</v>
      </c>
      <c r="I37" s="1111"/>
      <c r="J37" s="1111"/>
      <c r="K37" s="1105" t="e">
        <f>+$E$37*SEGUIMIENTO!$AE$35-H37</f>
        <v>#REF!</v>
      </c>
      <c r="L37" s="1111"/>
      <c r="M37" s="1111"/>
      <c r="N37" s="1105" t="e">
        <f>+$E$37*SEGUIMIENTO!$AX$35-H37-K37</f>
        <v>#REF!</v>
      </c>
      <c r="O37" s="1111"/>
      <c r="P37" s="1111"/>
      <c r="Q37" s="1105" t="e">
        <f>+$E$37*SEGUIMIENTO!$BQ$35-K37-N37-H37</f>
        <v>#REF!</v>
      </c>
      <c r="R37" s="1112" t="e">
        <f t="shared" si="0"/>
        <v>#REF!</v>
      </c>
      <c r="S37" s="1115" t="e">
        <f t="shared" si="1"/>
        <v>#REF!</v>
      </c>
    </row>
    <row r="38" spans="2:19" ht="39" hidden="1" thickBot="1" x14ac:dyDescent="0.25">
      <c r="B38" s="2862"/>
      <c r="C38" s="505" t="str">
        <f>'POA-1'!I53</f>
        <v>Mantenimiento</v>
      </c>
      <c r="D38" s="1017" t="str">
        <f>'POA-2'!L41</f>
        <v>Hectáreas establecidas de sistemas forestales para la recuperación, conservación y protección de Recursos Naturales Renovables .</v>
      </c>
      <c r="E38" s="972" t="e">
        <f>'POA-2'!M41</f>
        <v>#REF!</v>
      </c>
      <c r="F38" s="1107"/>
      <c r="G38" s="1107"/>
      <c r="H38" s="1107">
        <f>+'EJEC-1I'!$H$68</f>
        <v>0</v>
      </c>
      <c r="I38" s="1107"/>
      <c r="J38" s="1107"/>
      <c r="K38" s="1107">
        <f>+'EJEC-1II'!$K$68</f>
        <v>0</v>
      </c>
      <c r="L38" s="1107"/>
      <c r="M38" s="1107"/>
      <c r="N38" s="1107">
        <f>+'EJEC-1III'!$N$68</f>
        <v>0</v>
      </c>
      <c r="O38" s="1107"/>
      <c r="P38" s="1107"/>
      <c r="Q38" s="1107">
        <f>+'EJEC-1IV'!$Q$68</f>
        <v>0</v>
      </c>
      <c r="R38" s="1108">
        <f t="shared" si="0"/>
        <v>0</v>
      </c>
      <c r="S38" s="1115" t="e">
        <f t="shared" si="1"/>
        <v>#REF!</v>
      </c>
    </row>
    <row r="39" spans="2:19" ht="0.6" hidden="1" customHeight="1" x14ac:dyDescent="0.2">
      <c r="B39" s="2862"/>
      <c r="C39" s="505" t="str">
        <f>'POA-1'!I54</f>
        <v>Aislamiento</v>
      </c>
      <c r="D39" s="1017" t="str">
        <f>'POA-2'!L42</f>
        <v>Hectáreas aisladas de sistemas forestales para la recuperación, conservación y protección de Recursos Naturales Renovables.</v>
      </c>
      <c r="E39" s="972">
        <f>'POA-2'!M42</f>
        <v>0</v>
      </c>
      <c r="F39" s="1107"/>
      <c r="G39" s="1107"/>
      <c r="H39" s="1107"/>
      <c r="I39" s="1107"/>
      <c r="J39" s="1107"/>
      <c r="K39" s="1107"/>
      <c r="L39" s="1107"/>
      <c r="M39" s="1107"/>
      <c r="N39" s="1107"/>
      <c r="O39" s="1107"/>
      <c r="P39" s="1107"/>
      <c r="Q39" s="1107"/>
      <c r="R39" s="1108">
        <f t="shared" si="0"/>
        <v>0</v>
      </c>
      <c r="S39" s="1115" t="e">
        <f t="shared" si="1"/>
        <v>#DIV/0!</v>
      </c>
    </row>
    <row r="40" spans="2:19" ht="39" hidden="1" thickBot="1" x14ac:dyDescent="0.25">
      <c r="B40" s="2927"/>
      <c r="C40" s="506" t="str">
        <f>'POA-1'!I55</f>
        <v>Divulgación, Capacitación y Seguimiento</v>
      </c>
      <c r="D40" s="1019" t="str">
        <f>'POA-2'!L43</f>
        <v>Talleres de divulgación y capacitación de proyectos de recuperación, conservación y protección de Recursos Naturales Renovables.</v>
      </c>
      <c r="E40" s="974">
        <f>'POA-2'!M43</f>
        <v>0</v>
      </c>
      <c r="F40" s="1113"/>
      <c r="G40" s="1113"/>
      <c r="H40" s="1113">
        <f>+$E$40*SEGUIMIENTO!$K$232</f>
        <v>0</v>
      </c>
      <c r="I40" s="1113"/>
      <c r="J40" s="1113"/>
      <c r="K40" s="1113">
        <f>+$E$40*SEGUIMIENTO!$AD$232</f>
        <v>0</v>
      </c>
      <c r="L40" s="1113"/>
      <c r="M40" s="1113"/>
      <c r="N40" s="1113">
        <f>+$E$40*SEGUIMIENTO!$AW$232</f>
        <v>0</v>
      </c>
      <c r="O40" s="1113"/>
      <c r="P40" s="1113"/>
      <c r="Q40" s="1113">
        <f>+$E$40*SEGUIMIENTO!$BP$232</f>
        <v>0</v>
      </c>
      <c r="R40" s="1114">
        <f t="shared" si="0"/>
        <v>0</v>
      </c>
      <c r="S40" s="1115" t="e">
        <f t="shared" si="1"/>
        <v>#DIV/0!</v>
      </c>
    </row>
    <row r="41" spans="2:19" ht="29.25" hidden="1" customHeight="1" x14ac:dyDescent="0.2">
      <c r="B41" s="2923" t="str">
        <f>PROYECTO!C57</f>
        <v>Conservación de Bosque Natural - Aislamiento</v>
      </c>
      <c r="C41" s="512" t="str">
        <f>'POA-1'!I56</f>
        <v>Aprestamiento del proyecto (Gestión)</v>
      </c>
      <c r="D41" s="980" t="str">
        <f>'POA-2'!L45</f>
        <v>Cumplimiento del Plan de Adquisiciones (contratación del presupuesto en $).</v>
      </c>
      <c r="E41" s="502">
        <f>'POA-2'!M45</f>
        <v>0</v>
      </c>
      <c r="F41" s="513"/>
      <c r="G41" s="513"/>
      <c r="H41" s="513"/>
      <c r="I41" s="513"/>
      <c r="J41" s="513"/>
      <c r="K41" s="513"/>
      <c r="L41" s="513"/>
      <c r="M41" s="513"/>
      <c r="N41" s="513"/>
      <c r="O41" s="513"/>
      <c r="P41" s="513"/>
      <c r="Q41" s="513"/>
      <c r="R41" s="514"/>
      <c r="S41" s="515"/>
    </row>
    <row r="42" spans="2:19" ht="29.25" hidden="1" customHeight="1" x14ac:dyDescent="0.2">
      <c r="B42" s="2924"/>
      <c r="C42" s="505" t="str">
        <f>'POA-1'!I57</f>
        <v>Establecimiento</v>
      </c>
      <c r="D42" s="1017" t="str">
        <f>'POA-2'!L46</f>
        <v>Hectáreas establecidas de sistemas forestales para la recuperación, conservación y protección de Recursos Naturales Renovables .</v>
      </c>
      <c r="E42" s="503">
        <f>'POA-2'!M46</f>
        <v>0</v>
      </c>
      <c r="F42" s="168"/>
      <c r="G42" s="168"/>
      <c r="H42" s="168"/>
      <c r="I42" s="168"/>
      <c r="J42" s="168"/>
      <c r="K42" s="168"/>
      <c r="L42" s="168"/>
      <c r="M42" s="168"/>
      <c r="N42" s="168"/>
      <c r="O42" s="168"/>
      <c r="P42" s="168"/>
      <c r="Q42" s="168"/>
      <c r="R42" s="507"/>
      <c r="S42" s="508"/>
    </row>
    <row r="43" spans="2:19" ht="29.25" hidden="1" customHeight="1" thickBot="1" x14ac:dyDescent="0.25">
      <c r="B43" s="2925"/>
      <c r="C43" s="506" t="str">
        <f>'POA-1'!I58</f>
        <v>Divulgación, Capacitación y Seguimiento</v>
      </c>
      <c r="D43" s="1019" t="str">
        <f>'POA-2'!L47</f>
        <v>Talleres de divulgación y capacitación de proyectos de recuperación, conservación y protección de Recursos Naturales Renovables.</v>
      </c>
      <c r="E43" s="504">
        <f>'POA-2'!M47</f>
        <v>0</v>
      </c>
      <c r="F43" s="410"/>
      <c r="G43" s="410"/>
      <c r="H43" s="410"/>
      <c r="I43" s="410"/>
      <c r="J43" s="410"/>
      <c r="K43" s="410"/>
      <c r="L43" s="410"/>
      <c r="M43" s="410"/>
      <c r="N43" s="410"/>
      <c r="O43" s="410"/>
      <c r="P43" s="410"/>
      <c r="Q43" s="410"/>
      <c r="R43" s="509"/>
      <c r="S43" s="510"/>
    </row>
    <row r="44" spans="2:19" s="402" customFormat="1" x14ac:dyDescent="0.2">
      <c r="B44" s="569"/>
      <c r="C44" s="570"/>
      <c r="D44" s="570"/>
      <c r="E44" s="570"/>
      <c r="F44" s="570"/>
      <c r="G44" s="570"/>
      <c r="H44" s="570"/>
      <c r="I44" s="570"/>
      <c r="J44" s="570"/>
      <c r="K44" s="570"/>
      <c r="L44" s="570"/>
      <c r="M44" s="570"/>
      <c r="N44" s="570"/>
      <c r="O44" s="570"/>
      <c r="P44" s="570"/>
      <c r="Q44" s="570"/>
      <c r="R44" s="570"/>
      <c r="S44" s="571"/>
    </row>
    <row r="45" spans="2:19" s="402" customFormat="1" x14ac:dyDescent="0.2">
      <c r="B45" s="572" t="s">
        <v>63</v>
      </c>
      <c r="C45" s="483"/>
      <c r="D45" s="483"/>
      <c r="E45" s="483"/>
      <c r="F45" s="483"/>
      <c r="G45" s="483"/>
      <c r="H45" s="483"/>
      <c r="I45" s="483"/>
      <c r="J45" s="483"/>
      <c r="K45" s="483"/>
      <c r="L45" s="483"/>
      <c r="M45" s="483"/>
      <c r="N45" s="483"/>
      <c r="O45" s="483"/>
      <c r="P45" s="483"/>
      <c r="Q45" s="483"/>
      <c r="R45" s="483"/>
      <c r="S45" s="490"/>
    </row>
    <row r="46" spans="2:19" s="402" customFormat="1" ht="13.5" thickBot="1" x14ac:dyDescent="0.25">
      <c r="B46" s="482"/>
      <c r="C46" s="483"/>
      <c r="D46" s="483"/>
      <c r="E46" s="483"/>
      <c r="F46" s="483"/>
      <c r="G46" s="483"/>
      <c r="H46" s="483"/>
      <c r="I46" s="483"/>
      <c r="J46" s="483"/>
      <c r="K46" s="483"/>
      <c r="L46" s="483"/>
      <c r="M46" s="483"/>
      <c r="N46" s="483"/>
      <c r="O46" s="483"/>
      <c r="P46" s="483"/>
      <c r="Q46" s="483"/>
      <c r="R46" s="483"/>
      <c r="S46" s="490"/>
    </row>
    <row r="47" spans="2:19" s="402" customFormat="1" x14ac:dyDescent="0.2">
      <c r="B47" s="2832"/>
      <c r="C47" s="2833"/>
      <c r="D47" s="2833"/>
      <c r="E47" s="2833"/>
      <c r="F47" s="2833"/>
      <c r="G47" s="2833"/>
      <c r="H47" s="2833"/>
      <c r="I47" s="2833"/>
      <c r="J47" s="2833"/>
      <c r="K47" s="2833"/>
      <c r="L47" s="2833"/>
      <c r="M47" s="2833"/>
      <c r="N47" s="2833"/>
      <c r="O47" s="2833"/>
      <c r="P47" s="2833"/>
      <c r="Q47" s="2833"/>
      <c r="R47" s="2833"/>
      <c r="S47" s="2834"/>
    </row>
    <row r="48" spans="2:19" s="402" customFormat="1" x14ac:dyDescent="0.2">
      <c r="B48" s="2835"/>
      <c r="C48" s="2836"/>
      <c r="D48" s="2836"/>
      <c r="E48" s="2836"/>
      <c r="F48" s="2836"/>
      <c r="G48" s="2836"/>
      <c r="H48" s="2836"/>
      <c r="I48" s="2836"/>
      <c r="J48" s="2836"/>
      <c r="K48" s="2836"/>
      <c r="L48" s="2836"/>
      <c r="M48" s="2836"/>
      <c r="N48" s="2836"/>
      <c r="O48" s="2836"/>
      <c r="P48" s="2836"/>
      <c r="Q48" s="2836"/>
      <c r="R48" s="2836"/>
      <c r="S48" s="2837"/>
    </row>
    <row r="49" spans="2:19" s="402" customFormat="1" x14ac:dyDescent="0.2">
      <c r="B49" s="2835"/>
      <c r="C49" s="2836"/>
      <c r="D49" s="2836"/>
      <c r="E49" s="2836"/>
      <c r="F49" s="2836"/>
      <c r="G49" s="2836"/>
      <c r="H49" s="2836"/>
      <c r="I49" s="2836"/>
      <c r="J49" s="2836"/>
      <c r="K49" s="2836"/>
      <c r="L49" s="2836"/>
      <c r="M49" s="2836"/>
      <c r="N49" s="2836"/>
      <c r="O49" s="2836"/>
      <c r="P49" s="2836"/>
      <c r="Q49" s="2836"/>
      <c r="R49" s="2836"/>
      <c r="S49" s="2837"/>
    </row>
    <row r="50" spans="2:19" s="402" customFormat="1" x14ac:dyDescent="0.2">
      <c r="B50" s="2835"/>
      <c r="C50" s="2836"/>
      <c r="D50" s="2836"/>
      <c r="E50" s="2836"/>
      <c r="F50" s="2836"/>
      <c r="G50" s="2836"/>
      <c r="H50" s="2836"/>
      <c r="I50" s="2836"/>
      <c r="J50" s="2836"/>
      <c r="K50" s="2836"/>
      <c r="L50" s="2836"/>
      <c r="M50" s="2836"/>
      <c r="N50" s="2836"/>
      <c r="O50" s="2836"/>
      <c r="P50" s="2836"/>
      <c r="Q50" s="2836"/>
      <c r="R50" s="2836"/>
      <c r="S50" s="2837"/>
    </row>
    <row r="51" spans="2:19" s="402" customFormat="1" x14ac:dyDescent="0.2">
      <c r="B51" s="2835"/>
      <c r="C51" s="2836"/>
      <c r="D51" s="2836"/>
      <c r="E51" s="2836"/>
      <c r="F51" s="2836"/>
      <c r="G51" s="2836"/>
      <c r="H51" s="2836"/>
      <c r="I51" s="2836"/>
      <c r="J51" s="2836"/>
      <c r="K51" s="2836"/>
      <c r="L51" s="2836"/>
      <c r="M51" s="2836"/>
      <c r="N51" s="2836"/>
      <c r="O51" s="2836"/>
      <c r="P51" s="2836"/>
      <c r="Q51" s="2836"/>
      <c r="R51" s="2836"/>
      <c r="S51" s="2837"/>
    </row>
    <row r="52" spans="2:19" s="402" customFormat="1" x14ac:dyDescent="0.2">
      <c r="B52" s="2835"/>
      <c r="C52" s="2836"/>
      <c r="D52" s="2836"/>
      <c r="E52" s="2836"/>
      <c r="F52" s="2836"/>
      <c r="G52" s="2836"/>
      <c r="H52" s="2836"/>
      <c r="I52" s="2836"/>
      <c r="J52" s="2836"/>
      <c r="K52" s="2836"/>
      <c r="L52" s="2836"/>
      <c r="M52" s="2836"/>
      <c r="N52" s="2836"/>
      <c r="O52" s="2836"/>
      <c r="P52" s="2836"/>
      <c r="Q52" s="2836"/>
      <c r="R52" s="2836"/>
      <c r="S52" s="2837"/>
    </row>
    <row r="53" spans="2:19" s="402" customFormat="1" ht="13.5" thickBot="1" x14ac:dyDescent="0.25">
      <c r="B53" s="2838"/>
      <c r="C53" s="2839"/>
      <c r="D53" s="2839"/>
      <c r="E53" s="2839"/>
      <c r="F53" s="2839"/>
      <c r="G53" s="2839"/>
      <c r="H53" s="2839"/>
      <c r="I53" s="2839"/>
      <c r="J53" s="2839"/>
      <c r="K53" s="2839"/>
      <c r="L53" s="2839"/>
      <c r="M53" s="2839"/>
      <c r="N53" s="2839"/>
      <c r="O53" s="2839"/>
      <c r="P53" s="2839"/>
      <c r="Q53" s="2839"/>
      <c r="R53" s="2839"/>
      <c r="S53" s="2840"/>
    </row>
    <row r="54" spans="2:19" s="402" customFormat="1" x14ac:dyDescent="0.2"/>
    <row r="55" spans="2:19" s="402" customFormat="1" x14ac:dyDescent="0.2"/>
    <row r="56" spans="2:19" s="402" customFormat="1" x14ac:dyDescent="0.2"/>
    <row r="57" spans="2:19" s="402" customFormat="1" x14ac:dyDescent="0.2"/>
    <row r="58" spans="2:19" s="402" customFormat="1" x14ac:dyDescent="0.2"/>
    <row r="59" spans="2:19" s="402" customFormat="1" x14ac:dyDescent="0.2"/>
    <row r="60" spans="2:19" s="402" customFormat="1" x14ac:dyDescent="0.2"/>
    <row r="61" spans="2:19" s="402" customFormat="1" x14ac:dyDescent="0.2"/>
    <row r="62" spans="2:19" s="402" customFormat="1" x14ac:dyDescent="0.2"/>
    <row r="63" spans="2:19" s="402" customFormat="1" x14ac:dyDescent="0.2"/>
    <row r="64" spans="2:19"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row r="135" s="402" customFormat="1" x14ac:dyDescent="0.2"/>
    <row r="136" s="402" customFormat="1" x14ac:dyDescent="0.2"/>
    <row r="137" s="402" customFormat="1" x14ac:dyDescent="0.2"/>
    <row r="138" s="402" customFormat="1" x14ac:dyDescent="0.2"/>
    <row r="139" s="402" customFormat="1" x14ac:dyDescent="0.2"/>
    <row r="140" s="402" customFormat="1" x14ac:dyDescent="0.2"/>
    <row r="141" s="402" customFormat="1" x14ac:dyDescent="0.2"/>
    <row r="142" s="402" customFormat="1" x14ac:dyDescent="0.2"/>
    <row r="143" s="402" customFormat="1" x14ac:dyDescent="0.2"/>
    <row r="144" s="402" customFormat="1" x14ac:dyDescent="0.2"/>
    <row r="145" s="402" customFormat="1" x14ac:dyDescent="0.2"/>
    <row r="146" s="402" customFormat="1" x14ac:dyDescent="0.2"/>
    <row r="147" s="402" customFormat="1" x14ac:dyDescent="0.2"/>
    <row r="148" s="402" customFormat="1" x14ac:dyDescent="0.2"/>
    <row r="149" s="402" customFormat="1" x14ac:dyDescent="0.2"/>
    <row r="150" s="402" customFormat="1" x14ac:dyDescent="0.2"/>
    <row r="151" s="402" customFormat="1" x14ac:dyDescent="0.2"/>
    <row r="152" s="402" customFormat="1" x14ac:dyDescent="0.2"/>
    <row r="153" s="402" customFormat="1" x14ac:dyDescent="0.2"/>
    <row r="154" s="402" customFormat="1" x14ac:dyDescent="0.2"/>
    <row r="155" s="402" customFormat="1" x14ac:dyDescent="0.2"/>
    <row r="156" s="402" customFormat="1" x14ac:dyDescent="0.2"/>
    <row r="157" s="402" customFormat="1" x14ac:dyDescent="0.2"/>
    <row r="158" s="402" customFormat="1" x14ac:dyDescent="0.2"/>
    <row r="159" s="402" customFormat="1" x14ac:dyDescent="0.2"/>
    <row r="160" s="402" customFormat="1" x14ac:dyDescent="0.2"/>
    <row r="161" s="402" customFormat="1" x14ac:dyDescent="0.2"/>
    <row r="162" s="402" customFormat="1" x14ac:dyDescent="0.2"/>
    <row r="163" s="402" customFormat="1" x14ac:dyDescent="0.2"/>
    <row r="164" s="402" customFormat="1" x14ac:dyDescent="0.2"/>
    <row r="165" s="402" customFormat="1" x14ac:dyDescent="0.2"/>
    <row r="166" s="402" customFormat="1" x14ac:dyDescent="0.2"/>
    <row r="167" s="402" customFormat="1" x14ac:dyDescent="0.2"/>
    <row r="168" s="402" customFormat="1" x14ac:dyDescent="0.2"/>
    <row r="169" s="402" customFormat="1" x14ac:dyDescent="0.2"/>
    <row r="170" s="402" customFormat="1" x14ac:dyDescent="0.2"/>
    <row r="171" s="402" customFormat="1" x14ac:dyDescent="0.2"/>
    <row r="172" s="402" customFormat="1" x14ac:dyDescent="0.2"/>
    <row r="173" s="402" customFormat="1" x14ac:dyDescent="0.2"/>
    <row r="174" s="402" customFormat="1" x14ac:dyDescent="0.2"/>
    <row r="175" s="402" customFormat="1" x14ac:dyDescent="0.2"/>
    <row r="176" s="402" customFormat="1" x14ac:dyDescent="0.2"/>
  </sheetData>
  <sheetProtection algorithmName="SHA-512" hashValue="GmDuL+SMNN+7aYNAv13WOGNMg02OzjK4ZUHt9dnNL1JK+utahxFKbLflTLEh7m3FqNVRA2lyk5O+mqDBMB6MOA==" saltValue="bpuGqR7W45I0AArazaS/mw==" spinCount="100000" sheet="1" objects="1" scenarios="1"/>
  <mergeCells count="26">
    <mergeCell ref="C9:S9"/>
    <mergeCell ref="C7:S7"/>
    <mergeCell ref="B2:B4"/>
    <mergeCell ref="C2:Q3"/>
    <mergeCell ref="R2:S4"/>
    <mergeCell ref="C4:Q4"/>
    <mergeCell ref="C5:Q5"/>
    <mergeCell ref="R5:S5"/>
    <mergeCell ref="B16:B17"/>
    <mergeCell ref="C16:C17"/>
    <mergeCell ref="D16:D17"/>
    <mergeCell ref="E16:E17"/>
    <mergeCell ref="F16:S16"/>
    <mergeCell ref="C10:S10"/>
    <mergeCell ref="E11:F11"/>
    <mergeCell ref="E13:F13"/>
    <mergeCell ref="G13:H13"/>
    <mergeCell ref="B15:S15"/>
    <mergeCell ref="B41:B43"/>
    <mergeCell ref="B47:S53"/>
    <mergeCell ref="B18:B21"/>
    <mergeCell ref="B22:B25"/>
    <mergeCell ref="B26:B29"/>
    <mergeCell ref="B30:B33"/>
    <mergeCell ref="B34:B36"/>
    <mergeCell ref="B37:B40"/>
  </mergeCells>
  <conditionalFormatting sqref="C11:D11 G11:H11 M11:N11">
    <cfRule type="cellIs" dxfId="3" priority="1" operator="notEqual">
      <formula>0</formula>
    </cfRule>
  </conditionalFormatting>
  <conditionalFormatting sqref="F17:Q17">
    <cfRule type="cellIs" dxfId="2" priority="2" stopIfTrue="1" operator="equal">
      <formula>0</formula>
    </cfRule>
  </conditionalFormatting>
  <dataValidations count="1">
    <dataValidation allowBlank="1" showInputMessage="1" showErrorMessage="1" sqref="M11:N11 G11:H11" xr:uid="{00000000-0002-0000-1F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4">
    <tabColor rgb="FFFFC000"/>
    <pageSetUpPr fitToPage="1"/>
  </sheetPr>
  <dimension ref="A1:AJ134"/>
  <sheetViews>
    <sheetView showGridLines="0" workbookViewId="0">
      <selection activeCell="C5" sqref="C5"/>
    </sheetView>
  </sheetViews>
  <sheetFormatPr baseColWidth="10" defaultRowHeight="12.75" x14ac:dyDescent="0.2"/>
  <cols>
    <col min="1" max="1" width="2.5703125" style="402" customWidth="1"/>
    <col min="2" max="2" width="34.140625" customWidth="1"/>
    <col min="3" max="3" width="29" customWidth="1"/>
    <col min="4" max="4" width="15.85546875" customWidth="1"/>
    <col min="5" max="5" width="15.7109375" customWidth="1"/>
    <col min="6" max="17" width="10.7109375" customWidth="1"/>
    <col min="20" max="31" width="11.42578125" style="402"/>
  </cols>
  <sheetData>
    <row r="1" spans="2:36" s="402" customFormat="1" ht="13.5" thickBot="1" x14ac:dyDescent="0.25"/>
    <row r="2" spans="2:36" ht="45.75" customHeight="1" x14ac:dyDescent="0.2">
      <c r="B2" s="2611" t="s">
        <v>1532</v>
      </c>
      <c r="C2" s="2824" t="s">
        <v>1541</v>
      </c>
      <c r="D2" s="2825"/>
      <c r="E2" s="2825"/>
      <c r="F2" s="2825"/>
      <c r="G2" s="2825"/>
      <c r="H2" s="2825"/>
      <c r="I2" s="2825"/>
      <c r="J2" s="2825"/>
      <c r="K2" s="2825"/>
      <c r="L2" s="2825"/>
      <c r="M2" s="2825"/>
      <c r="N2" s="2825"/>
      <c r="O2" s="2825"/>
      <c r="P2" s="2825"/>
      <c r="Q2" s="2826"/>
      <c r="R2" s="2500"/>
      <c r="S2" s="2501"/>
      <c r="AF2" s="402"/>
      <c r="AG2" s="402"/>
      <c r="AH2" s="402"/>
      <c r="AI2" s="402"/>
      <c r="AJ2" s="402"/>
    </row>
    <row r="3" spans="2:36" ht="20.25" customHeight="1" x14ac:dyDescent="0.2">
      <c r="B3" s="2910"/>
      <c r="C3" s="2291" t="s">
        <v>1530</v>
      </c>
      <c r="D3" s="3097"/>
      <c r="E3" s="3097"/>
      <c r="F3" s="3097"/>
      <c r="G3" s="3097"/>
      <c r="H3" s="3097"/>
      <c r="I3" s="3097"/>
      <c r="J3" s="3097"/>
      <c r="K3" s="3097"/>
      <c r="L3" s="3097"/>
      <c r="M3" s="3097"/>
      <c r="N3" s="3097"/>
      <c r="O3" s="3097"/>
      <c r="P3" s="3097"/>
      <c r="Q3" s="3098"/>
      <c r="R3" s="2622"/>
      <c r="S3" s="2569"/>
      <c r="AF3" s="402"/>
      <c r="AG3" s="402"/>
      <c r="AH3" s="402"/>
      <c r="AI3" s="402"/>
      <c r="AJ3" s="402"/>
    </row>
    <row r="4" spans="2:36" ht="15.75" customHeight="1" x14ac:dyDescent="0.2">
      <c r="B4" s="1455" t="s">
        <v>1529</v>
      </c>
      <c r="C4" s="2896" t="s">
        <v>1550</v>
      </c>
      <c r="D4" s="2380"/>
      <c r="E4" s="2380"/>
      <c r="F4" s="2380"/>
      <c r="G4" s="2380"/>
      <c r="H4" s="2380"/>
      <c r="I4" s="2380"/>
      <c r="J4" s="2380"/>
      <c r="K4" s="2380"/>
      <c r="L4" s="2380"/>
      <c r="M4" s="2380"/>
      <c r="N4" s="2380"/>
      <c r="O4" s="2380"/>
      <c r="P4" s="2380"/>
      <c r="Q4" s="2918"/>
      <c r="R4" s="2896" t="s">
        <v>1548</v>
      </c>
      <c r="S4" s="2381"/>
      <c r="AF4" s="402"/>
      <c r="AG4" s="402"/>
      <c r="AH4" s="402"/>
      <c r="AI4" s="402"/>
      <c r="AJ4" s="402"/>
    </row>
    <row r="5" spans="2:36" ht="21" customHeight="1" x14ac:dyDescent="0.2">
      <c r="B5" s="857"/>
      <c r="C5" s="107"/>
      <c r="D5" s="107"/>
      <c r="E5" s="107"/>
      <c r="F5" s="107"/>
      <c r="G5" s="107"/>
      <c r="H5" s="107"/>
      <c r="I5" s="107"/>
      <c r="J5" s="107"/>
      <c r="K5" s="107"/>
      <c r="L5" s="107"/>
      <c r="M5" s="107"/>
      <c r="N5" s="107"/>
      <c r="O5" s="107"/>
      <c r="P5" s="107"/>
      <c r="Q5" s="107"/>
      <c r="R5" s="331"/>
      <c r="S5" s="416"/>
      <c r="AF5" s="402"/>
      <c r="AG5" s="402"/>
      <c r="AH5" s="402"/>
      <c r="AI5" s="402"/>
      <c r="AJ5" s="402"/>
    </row>
    <row r="6" spans="2:36" ht="18.75" customHeight="1" x14ac:dyDescent="0.2">
      <c r="B6" s="406" t="s">
        <v>294</v>
      </c>
      <c r="C6" s="2388">
        <f>+SEGUIMIENTO!H8</f>
        <v>0</v>
      </c>
      <c r="D6" s="2388"/>
      <c r="E6" s="2388"/>
      <c r="F6" s="2388"/>
      <c r="G6" s="2388"/>
      <c r="H6" s="2388"/>
      <c r="I6" s="2388"/>
      <c r="J6" s="2388"/>
      <c r="K6" s="2388"/>
      <c r="L6" s="2388"/>
      <c r="M6" s="2388"/>
      <c r="N6" s="2388"/>
      <c r="O6" s="2388"/>
      <c r="P6" s="2388"/>
      <c r="Q6" s="2388"/>
      <c r="R6" s="2388"/>
      <c r="S6" s="2389"/>
    </row>
    <row r="7" spans="2:36" x14ac:dyDescent="0.2">
      <c r="B7" s="406"/>
      <c r="S7" s="409"/>
      <c r="AF7" s="402"/>
      <c r="AG7" s="402"/>
      <c r="AH7" s="402"/>
    </row>
    <row r="8" spans="2:36" ht="24" customHeight="1" x14ac:dyDescent="0.2">
      <c r="B8" s="406" t="s">
        <v>1188</v>
      </c>
      <c r="C8" s="2390">
        <f>+PROYECTO!B17</f>
        <v>0</v>
      </c>
      <c r="D8" s="2390"/>
      <c r="E8" s="2390"/>
      <c r="F8" s="2390"/>
      <c r="G8" s="2390"/>
      <c r="H8" s="2390"/>
      <c r="I8" s="2390"/>
      <c r="J8" s="2390"/>
      <c r="K8" s="2390"/>
      <c r="L8" s="2390"/>
      <c r="M8" s="2390"/>
      <c r="N8" s="2390"/>
      <c r="O8" s="2390"/>
      <c r="P8" s="2390"/>
      <c r="Q8" s="2390"/>
      <c r="R8" s="2390"/>
      <c r="S8" s="2391"/>
      <c r="AF8" s="402"/>
      <c r="AG8" s="402"/>
      <c r="AH8" s="402"/>
    </row>
    <row r="9" spans="2:36" x14ac:dyDescent="0.2">
      <c r="B9" s="406"/>
      <c r="C9" s="1496"/>
      <c r="D9" s="1496"/>
      <c r="E9" s="1496"/>
      <c r="F9" s="1496"/>
      <c r="G9" s="1496"/>
      <c r="H9" s="1496"/>
      <c r="I9" s="1496"/>
      <c r="J9" s="1496"/>
      <c r="K9" s="1496"/>
      <c r="L9" s="1496"/>
      <c r="M9" s="1496"/>
      <c r="N9" s="1496"/>
      <c r="O9" s="1496"/>
      <c r="P9" s="1496"/>
      <c r="Q9" s="1496"/>
      <c r="R9" s="1496"/>
      <c r="S9" s="521"/>
      <c r="AF9" s="402"/>
      <c r="AG9" s="402"/>
      <c r="AH9" s="402"/>
    </row>
    <row r="10" spans="2:36" x14ac:dyDescent="0.2">
      <c r="B10" s="1025" t="s">
        <v>1321</v>
      </c>
      <c r="C10" s="1623">
        <f>'EJEC-2IV'!C11</f>
        <v>41090</v>
      </c>
      <c r="E10" s="1613" t="s">
        <v>1208</v>
      </c>
      <c r="F10" s="2955" t="str">
        <f>'EJEC-2IV'!G11</f>
        <v>De avance</v>
      </c>
      <c r="G10" s="2955"/>
      <c r="H10" s="1614"/>
      <c r="I10" s="1614"/>
      <c r="J10" s="483"/>
      <c r="S10" s="409"/>
      <c r="AF10" s="402"/>
      <c r="AG10" s="402"/>
      <c r="AH10" s="402"/>
    </row>
    <row r="11" spans="2:36" x14ac:dyDescent="0.2">
      <c r="B11" s="403"/>
      <c r="S11" s="409"/>
      <c r="AF11" s="402"/>
      <c r="AG11" s="402"/>
      <c r="AH11" s="402"/>
    </row>
    <row r="12" spans="2:36" ht="12.75" customHeight="1" x14ac:dyDescent="0.2">
      <c r="B12" s="1013" t="s">
        <v>1319</v>
      </c>
      <c r="C12" s="1396">
        <f>'EJEC-2IV'!C13</f>
        <v>0</v>
      </c>
      <c r="D12" s="1024"/>
      <c r="E12" s="1615" t="s">
        <v>1320</v>
      </c>
      <c r="F12" s="2905">
        <f>'EJEC-2IV'!G13</f>
        <v>0</v>
      </c>
      <c r="G12" s="2905"/>
      <c r="I12" s="108"/>
      <c r="O12" s="108"/>
      <c r="P12" s="108"/>
      <c r="Q12" s="108"/>
      <c r="R12" s="1557"/>
      <c r="S12" s="978"/>
    </row>
    <row r="13" spans="2:36" ht="13.5" thickBot="1" x14ac:dyDescent="0.25">
      <c r="B13" s="403"/>
      <c r="C13" s="107"/>
      <c r="D13" s="107"/>
      <c r="E13" s="107"/>
      <c r="F13" s="107"/>
      <c r="G13" s="107"/>
      <c r="H13" s="107"/>
      <c r="I13" s="107"/>
      <c r="J13" s="107"/>
      <c r="K13" s="107"/>
      <c r="L13" s="107"/>
      <c r="M13" s="107"/>
      <c r="N13" s="107"/>
      <c r="O13" s="107"/>
      <c r="P13" s="107"/>
      <c r="Q13" s="107"/>
      <c r="S13" s="409"/>
    </row>
    <row r="14" spans="2:36" ht="13.5" thickBot="1" x14ac:dyDescent="0.25">
      <c r="B14" s="2931" t="s">
        <v>410</v>
      </c>
      <c r="C14" s="2932"/>
      <c r="D14" s="2932"/>
      <c r="E14" s="2932"/>
      <c r="F14" s="2932"/>
      <c r="G14" s="2932"/>
      <c r="H14" s="2932"/>
      <c r="I14" s="2932"/>
      <c r="J14" s="2932"/>
      <c r="K14" s="2932"/>
      <c r="L14" s="2932"/>
      <c r="M14" s="2932"/>
      <c r="N14" s="2932"/>
      <c r="O14" s="2932"/>
      <c r="P14" s="2932"/>
      <c r="Q14" s="2932"/>
      <c r="R14" s="2932"/>
      <c r="S14" s="2933"/>
      <c r="AF14" s="402"/>
      <c r="AG14" s="402"/>
      <c r="AH14" s="402"/>
    </row>
    <row r="15" spans="2:36" ht="12.75" customHeight="1" x14ac:dyDescent="0.2">
      <c r="B15" s="2499" t="s">
        <v>296</v>
      </c>
      <c r="C15" s="2464" t="s">
        <v>402</v>
      </c>
      <c r="D15" s="2452" t="s">
        <v>1215</v>
      </c>
      <c r="E15" s="2464" t="s">
        <v>411</v>
      </c>
      <c r="F15" s="2947" t="s">
        <v>414</v>
      </c>
      <c r="G15" s="2948"/>
      <c r="H15" s="2948"/>
      <c r="I15" s="2948"/>
      <c r="J15" s="2948"/>
      <c r="K15" s="2948"/>
      <c r="L15" s="2948"/>
      <c r="M15" s="2948"/>
      <c r="N15" s="2948"/>
      <c r="O15" s="2948"/>
      <c r="P15" s="2948"/>
      <c r="Q15" s="2948"/>
      <c r="R15" s="2948"/>
      <c r="S15" s="2949"/>
    </row>
    <row r="16" spans="2:36" ht="22.5" x14ac:dyDescent="0.2">
      <c r="B16" s="2885"/>
      <c r="C16" s="2886"/>
      <c r="D16" s="2886"/>
      <c r="E16" s="2886"/>
      <c r="F16" s="1394" t="str">
        <f>'EJEC-2IV'!F17</f>
        <v>0-18</v>
      </c>
      <c r="G16" s="1394" t="str">
        <f>'EJEC-2IV'!G17</f>
        <v>0-18</v>
      </c>
      <c r="H16" s="1394" t="str">
        <f>'EJEC-2IV'!H17</f>
        <v>0-18</v>
      </c>
      <c r="I16" s="1394" t="str">
        <f>'EJEC-2IV'!I17</f>
        <v>0-18</v>
      </c>
      <c r="J16" s="1394" t="str">
        <f>'EJEC-2IV'!J17</f>
        <v>0-18</v>
      </c>
      <c r="K16" s="1394" t="str">
        <f>'EJEC-2IV'!K17</f>
        <v>0-18</v>
      </c>
      <c r="L16" s="1394" t="str">
        <f>'EJEC-2IV'!L17</f>
        <v>0-18</v>
      </c>
      <c r="M16" s="1394" t="str">
        <f>'EJEC-2IV'!M17</f>
        <v>0-18</v>
      </c>
      <c r="N16" s="1394" t="str">
        <f>'EJEC-2IV'!N17</f>
        <v>0-18</v>
      </c>
      <c r="O16" s="1394" t="str">
        <f>'EJEC-2IV'!O17</f>
        <v>0-18</v>
      </c>
      <c r="P16" s="1394" t="e">
        <f>'EJEC-2IV'!P17</f>
        <v>#VALUE!</v>
      </c>
      <c r="Q16" s="1394" t="e">
        <f>'EJEC-2IV'!Q17</f>
        <v>#VALUE!</v>
      </c>
      <c r="R16" s="1411" t="s">
        <v>66</v>
      </c>
      <c r="S16" s="1412" t="s">
        <v>408</v>
      </c>
    </row>
    <row r="17" spans="2:19" x14ac:dyDescent="0.2">
      <c r="B17" s="2952" t="str">
        <f>PROYECTO!C51</f>
        <v>Plantación de Material Vegetal en sistema tradicional</v>
      </c>
      <c r="C17" s="2472" t="str">
        <f>'POA-1'!I33</f>
        <v>Aprestamiento del proyecto (Gestión)</v>
      </c>
      <c r="D17" s="2956" t="e">
        <f>'POA-1'!M33</f>
        <v>#REF!</v>
      </c>
      <c r="E17" s="1428" t="s">
        <v>412</v>
      </c>
      <c r="F17" s="1429">
        <f>'POA-4'!I18</f>
        <v>8550000</v>
      </c>
      <c r="G17" s="1429">
        <f>'POA-4'!J18</f>
        <v>8550000</v>
      </c>
      <c r="H17" s="1429">
        <f>'POA-4'!K18</f>
        <v>8550000</v>
      </c>
      <c r="I17" s="1429">
        <f>'POA-4'!L18</f>
        <v>8550000</v>
      </c>
      <c r="J17" s="1429">
        <f>'POA-4'!M18</f>
        <v>8550000</v>
      </c>
      <c r="K17" s="1429">
        <f>'POA-4'!N18</f>
        <v>8550000</v>
      </c>
      <c r="L17" s="1429">
        <f>'POA-4'!O18</f>
        <v>8550000</v>
      </c>
      <c r="M17" s="1429">
        <f>'POA-4'!P18</f>
        <v>8550000</v>
      </c>
      <c r="N17" s="1429">
        <f>'POA-4'!Q18</f>
        <v>8550000</v>
      </c>
      <c r="O17" s="1429">
        <f>'POA-4'!R18</f>
        <v>8550000</v>
      </c>
      <c r="P17" s="1429">
        <f>'POA-4'!S18</f>
        <v>0</v>
      </c>
      <c r="Q17" s="1429">
        <f>'POA-4'!T18</f>
        <v>0</v>
      </c>
      <c r="R17" s="1430">
        <f t="shared" ref="R17:R28" si="0">SUM(F17:Q17)</f>
        <v>85500000</v>
      </c>
      <c r="S17" s="577"/>
    </row>
    <row r="18" spans="2:19" x14ac:dyDescent="0.2">
      <c r="B18" s="2953"/>
      <c r="C18" s="2962"/>
      <c r="D18" s="2957"/>
      <c r="E18" s="576" t="s">
        <v>413</v>
      </c>
      <c r="F18" s="517">
        <f>+'EJEC-3I'!F18</f>
        <v>0</v>
      </c>
      <c r="G18" s="517">
        <f>+'EJEC-3I'!G18</f>
        <v>0</v>
      </c>
      <c r="H18" s="517">
        <f>+'EJEC-3I'!H18</f>
        <v>0</v>
      </c>
      <c r="I18" s="517">
        <f>+'EJEC-3II'!I18</f>
        <v>0</v>
      </c>
      <c r="J18" s="517">
        <f>+'EJEC-3II'!J18</f>
        <v>0</v>
      </c>
      <c r="K18" s="517">
        <f>+'EJEC-3II'!K18</f>
        <v>0</v>
      </c>
      <c r="L18" s="517">
        <f>+'EJEC-3III'!L18</f>
        <v>0</v>
      </c>
      <c r="M18" s="517">
        <f>+'EJEC-3III'!M18</f>
        <v>0</v>
      </c>
      <c r="N18" s="517">
        <f>+'EJEC-3III'!N18</f>
        <v>0</v>
      </c>
      <c r="O18" s="1120">
        <f>+'EJEC-3III'!O18</f>
        <v>0</v>
      </c>
      <c r="P18" s="1120">
        <f>+'EJEC-3III'!P18</f>
        <v>0</v>
      </c>
      <c r="Q18" s="1120">
        <f>+'EJEC-3III'!Q18</f>
        <v>0</v>
      </c>
      <c r="R18" s="518">
        <f t="shared" si="0"/>
        <v>0</v>
      </c>
      <c r="S18" s="578">
        <f>+IF(ISERROR(R18/D17),0%,R18/D17)</f>
        <v>0</v>
      </c>
    </row>
    <row r="19" spans="2:19" x14ac:dyDescent="0.2">
      <c r="B19" s="2953"/>
      <c r="C19" s="2963"/>
      <c r="D19" s="2958"/>
      <c r="E19" s="576" t="s">
        <v>1214</v>
      </c>
      <c r="F19" s="517">
        <f>+'EJEC-3I'!F19</f>
        <v>0</v>
      </c>
      <c r="G19" s="517">
        <f>+'EJEC-3I'!G19</f>
        <v>0</v>
      </c>
      <c r="H19" s="517">
        <f>+'EJEC-3I'!H19</f>
        <v>0</v>
      </c>
      <c r="I19" s="517">
        <f>+'EJEC-3II'!I19</f>
        <v>0</v>
      </c>
      <c r="J19" s="517">
        <f>+'EJEC-3II'!J19</f>
        <v>0</v>
      </c>
      <c r="K19" s="517">
        <f>+'EJEC-3II'!K19</f>
        <v>0</v>
      </c>
      <c r="L19" s="517">
        <f>+'EJEC-3III'!L19</f>
        <v>0</v>
      </c>
      <c r="M19" s="517">
        <f>+'EJEC-3III'!M19</f>
        <v>0</v>
      </c>
      <c r="N19" s="517">
        <f>+'EJEC-3III'!N19</f>
        <v>0</v>
      </c>
      <c r="O19" s="1120"/>
      <c r="P19" s="1120"/>
      <c r="Q19" s="1120"/>
      <c r="R19" s="518">
        <f t="shared" si="0"/>
        <v>0</v>
      </c>
      <c r="S19" s="578">
        <f>+IF(ISERROR(R19/D17),0%,R19/D17)</f>
        <v>0</v>
      </c>
    </row>
    <row r="20" spans="2:19" x14ac:dyDescent="0.2">
      <c r="B20" s="2953"/>
      <c r="C20" s="2472" t="str">
        <f>'POA-1'!I34</f>
        <v>Mantenimiento</v>
      </c>
      <c r="D20" s="2956">
        <f>'POA-1'!M34</f>
        <v>17374095.110993229</v>
      </c>
      <c r="E20" s="1428" t="s">
        <v>412</v>
      </c>
      <c r="F20" s="1429">
        <f>'POA-4'!I19</f>
        <v>282340032</v>
      </c>
      <c r="G20" s="1429">
        <f>'POA-4'!J19</f>
        <v>148200000</v>
      </c>
      <c r="H20" s="1429">
        <f>'POA-4'!K19</f>
        <v>148200000</v>
      </c>
      <c r="I20" s="1429">
        <f>'POA-4'!L19</f>
        <v>0</v>
      </c>
      <c r="J20" s="1429">
        <f>'POA-4'!M19</f>
        <v>0</v>
      </c>
      <c r="K20" s="1429">
        <f>'POA-4'!N19</f>
        <v>0</v>
      </c>
      <c r="L20" s="1429">
        <f>'POA-4'!O19</f>
        <v>0</v>
      </c>
      <c r="M20" s="1429">
        <f>'POA-4'!P19</f>
        <v>148200000</v>
      </c>
      <c r="N20" s="1429">
        <f>'POA-4'!Q19</f>
        <v>148200000</v>
      </c>
      <c r="O20" s="1429">
        <f>'POA-4'!R19</f>
        <v>0</v>
      </c>
      <c r="P20" s="1429">
        <f>'POA-4'!S19</f>
        <v>0</v>
      </c>
      <c r="Q20" s="1429">
        <f>'POA-4'!T19</f>
        <v>0</v>
      </c>
      <c r="R20" s="1430">
        <f t="shared" si="0"/>
        <v>875140032</v>
      </c>
      <c r="S20" s="577"/>
    </row>
    <row r="21" spans="2:19" x14ac:dyDescent="0.2">
      <c r="B21" s="2953"/>
      <c r="C21" s="2962"/>
      <c r="D21" s="2957"/>
      <c r="E21" s="576" t="s">
        <v>413</v>
      </c>
      <c r="F21" s="517">
        <f>+'EJEC-3I'!F21</f>
        <v>0</v>
      </c>
      <c r="G21" s="517">
        <f>+'EJEC-3I'!G21</f>
        <v>0</v>
      </c>
      <c r="H21" s="517">
        <f>+'EJEC-3I'!H21</f>
        <v>0</v>
      </c>
      <c r="I21" s="517">
        <f>+'EJEC-3II'!I21</f>
        <v>0</v>
      </c>
      <c r="J21" s="517">
        <f>+'EJEC-3II'!J21</f>
        <v>0</v>
      </c>
      <c r="K21" s="517">
        <f>+'EJEC-3II'!K21</f>
        <v>0</v>
      </c>
      <c r="L21" s="517">
        <f>+'EJEC-3III'!L21</f>
        <v>0</v>
      </c>
      <c r="M21" s="517">
        <f>+'EJEC-3III'!M21</f>
        <v>0</v>
      </c>
      <c r="N21" s="517">
        <f>+'EJEC-3III'!N21</f>
        <v>0</v>
      </c>
      <c r="O21" s="1120">
        <f>+'EJEC-3III'!O21</f>
        <v>0</v>
      </c>
      <c r="P21" s="1120">
        <f>+'EJEC-3III'!P21</f>
        <v>0</v>
      </c>
      <c r="Q21" s="1120">
        <f>+'EJEC-3III'!Q21</f>
        <v>0</v>
      </c>
      <c r="R21" s="518">
        <f t="shared" si="0"/>
        <v>0</v>
      </c>
      <c r="S21" s="578">
        <f t="shared" ref="S21" si="1">+IF(ISERROR(R21/D20),0%,R21/D20)</f>
        <v>0</v>
      </c>
    </row>
    <row r="22" spans="2:19" x14ac:dyDescent="0.2">
      <c r="B22" s="2953"/>
      <c r="C22" s="2963"/>
      <c r="D22" s="2958"/>
      <c r="E22" s="576" t="s">
        <v>1214</v>
      </c>
      <c r="F22" s="517">
        <f>+'EJEC-3I'!F22</f>
        <v>0</v>
      </c>
      <c r="G22" s="517">
        <f>+'EJEC-3I'!G22</f>
        <v>0</v>
      </c>
      <c r="H22" s="517">
        <f>+'EJEC-3I'!H22</f>
        <v>0</v>
      </c>
      <c r="I22" s="517">
        <f>+'EJEC-3II'!I22</f>
        <v>0</v>
      </c>
      <c r="J22" s="517">
        <f>+'EJEC-3II'!J22</f>
        <v>0</v>
      </c>
      <c r="K22" s="517">
        <f>+'EJEC-3II'!K22</f>
        <v>0</v>
      </c>
      <c r="L22" s="517">
        <f>+'EJEC-3III'!L22</f>
        <v>0</v>
      </c>
      <c r="M22" s="517">
        <f>+'EJEC-3III'!M22</f>
        <v>0</v>
      </c>
      <c r="N22" s="517">
        <f>+'EJEC-3III'!N22</f>
        <v>0</v>
      </c>
      <c r="O22" s="1120"/>
      <c r="P22" s="1120"/>
      <c r="Q22" s="1120"/>
      <c r="R22" s="518">
        <f t="shared" si="0"/>
        <v>0</v>
      </c>
      <c r="S22" s="578">
        <f t="shared" ref="S22" si="2">+IF(ISERROR(R22/D20),0%,R22/D20)</f>
        <v>0</v>
      </c>
    </row>
    <row r="23" spans="2:19" ht="0.6" customHeight="1" x14ac:dyDescent="0.2">
      <c r="B23" s="2953"/>
      <c r="C23" s="2472" t="str">
        <f>'POA-1'!I35</f>
        <v>Aislamiento</v>
      </c>
      <c r="D23" s="2956">
        <f>'POA-1'!M35</f>
        <v>0</v>
      </c>
      <c r="E23" s="575" t="s">
        <v>412</v>
      </c>
      <c r="F23" s="573">
        <f>'POA-4'!I20</f>
        <v>0</v>
      </c>
      <c r="G23" s="573">
        <f>'POA-4'!J20</f>
        <v>0</v>
      </c>
      <c r="H23" s="573">
        <f>'POA-4'!K20</f>
        <v>0</v>
      </c>
      <c r="I23" s="573">
        <f>'POA-4'!L20</f>
        <v>0</v>
      </c>
      <c r="J23" s="573">
        <f>'POA-4'!M20</f>
        <v>0</v>
      </c>
      <c r="K23" s="573">
        <f>'POA-4'!N20</f>
        <v>0</v>
      </c>
      <c r="L23" s="573">
        <f>'POA-4'!O20</f>
        <v>0</v>
      </c>
      <c r="M23" s="573">
        <f>'POA-4'!P20</f>
        <v>0</v>
      </c>
      <c r="N23" s="573">
        <f>'POA-4'!Q20</f>
        <v>0</v>
      </c>
      <c r="O23" s="573">
        <f>'POA-4'!R20</f>
        <v>0</v>
      </c>
      <c r="P23" s="573">
        <f>'POA-4'!S20</f>
        <v>0</v>
      </c>
      <c r="Q23" s="573">
        <f>'POA-4'!T20</f>
        <v>0</v>
      </c>
      <c r="R23" s="574">
        <f t="shared" si="0"/>
        <v>0</v>
      </c>
      <c r="S23" s="577"/>
    </row>
    <row r="24" spans="2:19" ht="0.6" customHeight="1" x14ac:dyDescent="0.2">
      <c r="B24" s="2953"/>
      <c r="C24" s="2962"/>
      <c r="D24" s="2957"/>
      <c r="E24" s="576" t="s">
        <v>413</v>
      </c>
      <c r="F24" s="517"/>
      <c r="G24" s="517"/>
      <c r="H24" s="517"/>
      <c r="I24" s="517"/>
      <c r="J24" s="517"/>
      <c r="K24" s="517"/>
      <c r="L24" s="517"/>
      <c r="M24" s="517"/>
      <c r="N24" s="517"/>
      <c r="O24" s="517"/>
      <c r="P24" s="517"/>
      <c r="Q24" s="517"/>
      <c r="R24" s="518">
        <f t="shared" si="0"/>
        <v>0</v>
      </c>
      <c r="S24" s="578">
        <f t="shared" ref="S24" si="3">+IF(ISERROR(R24/D23),0%,R24/D23)</f>
        <v>0</v>
      </c>
    </row>
    <row r="25" spans="2:19" ht="0.6" customHeight="1" x14ac:dyDescent="0.2">
      <c r="B25" s="2953"/>
      <c r="C25" s="2963"/>
      <c r="D25" s="2958"/>
      <c r="E25" s="576" t="s">
        <v>1214</v>
      </c>
      <c r="F25" s="517"/>
      <c r="G25" s="517"/>
      <c r="H25" s="517"/>
      <c r="I25" s="517"/>
      <c r="J25" s="517"/>
      <c r="K25" s="517"/>
      <c r="L25" s="517"/>
      <c r="M25" s="517"/>
      <c r="N25" s="517"/>
      <c r="O25" s="517"/>
      <c r="P25" s="517"/>
      <c r="Q25" s="517"/>
      <c r="R25" s="518">
        <f t="shared" si="0"/>
        <v>0</v>
      </c>
      <c r="S25" s="578">
        <f t="shared" ref="S25" si="4">+IF(ISERROR(R25/D23),0%,R25/D23)</f>
        <v>0</v>
      </c>
    </row>
    <row r="26" spans="2:19" x14ac:dyDescent="0.2">
      <c r="B26" s="2953"/>
      <c r="C26" s="2472" t="str">
        <f>'POA-1'!I36</f>
        <v>Divulgación, Capacitación y Seguimiento</v>
      </c>
      <c r="D26" s="2956" t="e">
        <f>'POA-1'!M36</f>
        <v>#REF!</v>
      </c>
      <c r="E26" s="1428" t="s">
        <v>412</v>
      </c>
      <c r="F26" s="1429">
        <f>'POA-4'!I21</f>
        <v>0</v>
      </c>
      <c r="G26" s="1429">
        <f>'POA-4'!J21</f>
        <v>4566666</v>
      </c>
      <c r="H26" s="1429">
        <f>'POA-4'!K21</f>
        <v>0</v>
      </c>
      <c r="I26" s="1429">
        <f>'POA-4'!L21</f>
        <v>0</v>
      </c>
      <c r="J26" s="1429">
        <f>'POA-4'!M21</f>
        <v>4566666</v>
      </c>
      <c r="K26" s="1429">
        <f>'POA-4'!N21</f>
        <v>0</v>
      </c>
      <c r="L26" s="1429">
        <f>'POA-4'!O21</f>
        <v>4566667.9999999898</v>
      </c>
      <c r="M26" s="1429">
        <f>'POA-4'!P21</f>
        <v>0</v>
      </c>
      <c r="N26" s="1429">
        <f>'POA-4'!Q21</f>
        <v>0</v>
      </c>
      <c r="O26" s="1429">
        <f>'POA-4'!R21</f>
        <v>0</v>
      </c>
      <c r="P26" s="1429">
        <f>'POA-4'!S21</f>
        <v>0</v>
      </c>
      <c r="Q26" s="1429">
        <f>'POA-4'!T21</f>
        <v>0</v>
      </c>
      <c r="R26" s="1430">
        <f t="shared" si="0"/>
        <v>13699999.999999989</v>
      </c>
      <c r="S26" s="577"/>
    </row>
    <row r="27" spans="2:19" x14ac:dyDescent="0.2">
      <c r="B27" s="2953"/>
      <c r="C27" s="2962"/>
      <c r="D27" s="2957"/>
      <c r="E27" s="576" t="s">
        <v>413</v>
      </c>
      <c r="F27" s="517">
        <f>+'EJEC-3I'!F27</f>
        <v>0</v>
      </c>
      <c r="G27" s="517">
        <f>+'EJEC-3I'!G27</f>
        <v>0</v>
      </c>
      <c r="H27" s="517">
        <f>+'EJEC-3I'!H27</f>
        <v>0</v>
      </c>
      <c r="I27" s="517">
        <f>+'EJEC-3II'!I27</f>
        <v>0</v>
      </c>
      <c r="J27" s="517">
        <f>+'EJEC-3II'!J27</f>
        <v>0</v>
      </c>
      <c r="K27" s="517">
        <f>+'EJEC-3II'!K27</f>
        <v>0</v>
      </c>
      <c r="L27" s="517">
        <f>+'EJEC-3III'!L27</f>
        <v>0</v>
      </c>
      <c r="M27" s="517">
        <f>+'EJEC-3III'!M27</f>
        <v>0</v>
      </c>
      <c r="N27" s="517">
        <f>+'EJEC-3III'!N27</f>
        <v>0</v>
      </c>
      <c r="O27" s="1120">
        <f>+'EJEC-3III'!O27</f>
        <v>0</v>
      </c>
      <c r="P27" s="1120">
        <f>+'EJEC-3III'!P27</f>
        <v>0</v>
      </c>
      <c r="Q27" s="1120">
        <f>+'EJEC-3III'!Q27</f>
        <v>0</v>
      </c>
      <c r="R27" s="518">
        <f t="shared" si="0"/>
        <v>0</v>
      </c>
      <c r="S27" s="578">
        <f t="shared" ref="S27" si="5">+IF(ISERROR(R27/D26),0%,R27/D26)</f>
        <v>0</v>
      </c>
    </row>
    <row r="28" spans="2:19" ht="13.5" thickBot="1" x14ac:dyDescent="0.25">
      <c r="B28" s="2954"/>
      <c r="C28" s="2963"/>
      <c r="D28" s="2958"/>
      <c r="E28" s="576" t="s">
        <v>1214</v>
      </c>
      <c r="F28" s="517">
        <f>+'EJEC-3I'!F28</f>
        <v>0</v>
      </c>
      <c r="G28" s="517">
        <f>+'EJEC-3I'!G28</f>
        <v>0</v>
      </c>
      <c r="H28" s="517">
        <f>+'EJEC-3I'!H28</f>
        <v>0</v>
      </c>
      <c r="I28" s="517">
        <f>+'EJEC-3II'!I28</f>
        <v>0</v>
      </c>
      <c r="J28" s="517">
        <f>+'EJEC-3II'!J28</f>
        <v>0</v>
      </c>
      <c r="K28" s="517">
        <f>+'EJEC-3II'!K28</f>
        <v>0</v>
      </c>
      <c r="L28" s="517">
        <f>+'EJEC-3III'!L28</f>
        <v>0</v>
      </c>
      <c r="M28" s="517">
        <f>+'EJEC-3III'!M28</f>
        <v>0</v>
      </c>
      <c r="N28" s="517">
        <f>+'EJEC-3III'!N28</f>
        <v>0</v>
      </c>
      <c r="O28" s="1120"/>
      <c r="P28" s="1120"/>
      <c r="Q28" s="1120"/>
      <c r="R28" s="518">
        <f t="shared" si="0"/>
        <v>0</v>
      </c>
      <c r="S28" s="578">
        <f t="shared" ref="S28" si="6">+IF(ISERROR(R28/D26),0%,R28/D26)</f>
        <v>0</v>
      </c>
    </row>
    <row r="29" spans="2:19" hidden="1" x14ac:dyDescent="0.2">
      <c r="B29" s="2950" t="str">
        <f>PROYECTO!C52</f>
        <v>Plantación de Material Vegetal al azar o por núcleos</v>
      </c>
      <c r="C29" s="2474" t="str">
        <f>'POA-1'!I37</f>
        <v>Aprestamiento del proyecto (Gestión)</v>
      </c>
      <c r="D29" s="2959" t="e">
        <f>'POA-1'!M37</f>
        <v>#REF!</v>
      </c>
      <c r="E29" s="575" t="s">
        <v>412</v>
      </c>
      <c r="F29" s="573">
        <f>'POA-4'!I22</f>
        <v>0</v>
      </c>
      <c r="G29" s="573">
        <f>'POA-4'!J22</f>
        <v>0</v>
      </c>
      <c r="H29" s="573">
        <f>'POA-4'!K22</f>
        <v>0</v>
      </c>
      <c r="I29" s="573">
        <f>'POA-4'!L22</f>
        <v>0</v>
      </c>
      <c r="J29" s="573">
        <f>'POA-4'!M22</f>
        <v>0</v>
      </c>
      <c r="K29" s="573">
        <f>'POA-4'!N22</f>
        <v>0</v>
      </c>
      <c r="L29" s="573">
        <f>'POA-4'!O22</f>
        <v>0</v>
      </c>
      <c r="M29" s="573">
        <f>'POA-4'!P22</f>
        <v>0</v>
      </c>
      <c r="N29" s="573">
        <f>'POA-4'!Q22</f>
        <v>0</v>
      </c>
      <c r="O29" s="573">
        <f>'POA-4'!R22</f>
        <v>0</v>
      </c>
      <c r="P29" s="573">
        <f>'POA-4'!S22</f>
        <v>0</v>
      </c>
      <c r="Q29" s="573">
        <f>'POA-4'!T22</f>
        <v>0</v>
      </c>
      <c r="R29" s="574">
        <f>SUM(F29:Q29)</f>
        <v>0</v>
      </c>
      <c r="S29" s="577"/>
    </row>
    <row r="30" spans="2:19" hidden="1" x14ac:dyDescent="0.2">
      <c r="B30" s="2923"/>
      <c r="C30" s="2945"/>
      <c r="D30" s="2960"/>
      <c r="E30" s="576" t="s">
        <v>413</v>
      </c>
      <c r="F30" s="517">
        <f>+'EJEC-3I'!F30</f>
        <v>0</v>
      </c>
      <c r="G30" s="517">
        <f>+'EJEC-3I'!G30</f>
        <v>0</v>
      </c>
      <c r="H30" s="517">
        <f>+'EJEC-3I'!H30</f>
        <v>0</v>
      </c>
      <c r="I30" s="517">
        <f>+'EJEC-3II'!I30</f>
        <v>0</v>
      </c>
      <c r="J30" s="517">
        <f>+'EJEC-3II'!J30</f>
        <v>0</v>
      </c>
      <c r="K30" s="517">
        <f>+'EJEC-3II'!K30</f>
        <v>0</v>
      </c>
      <c r="L30" s="517">
        <f>+'EJEC-3III'!L30</f>
        <v>0</v>
      </c>
      <c r="M30" s="517">
        <f>+'EJEC-3III'!M30</f>
        <v>0</v>
      </c>
      <c r="N30" s="517">
        <f>+'EJEC-3III'!N30</f>
        <v>0</v>
      </c>
      <c r="O30" s="1120">
        <f>+'EJEC-3III'!O30</f>
        <v>0</v>
      </c>
      <c r="P30" s="1120">
        <f>+'EJEC-3III'!P30</f>
        <v>0</v>
      </c>
      <c r="Q30" s="1120">
        <f>+'EJEC-3III'!Q30</f>
        <v>0</v>
      </c>
      <c r="R30" s="518">
        <f t="shared" ref="R30:R93" si="7">SUM(F30:Q30)</f>
        <v>0</v>
      </c>
      <c r="S30" s="578">
        <f t="shared" ref="S30" si="8">+IF(ISERROR(R30/D29),0%,R30/D29)</f>
        <v>0</v>
      </c>
    </row>
    <row r="31" spans="2:19" hidden="1" x14ac:dyDescent="0.2">
      <c r="B31" s="2923"/>
      <c r="C31" s="2946"/>
      <c r="D31" s="2961"/>
      <c r="E31" s="576" t="s">
        <v>1214</v>
      </c>
      <c r="F31" s="517">
        <f>+'EJEC-3I'!F31</f>
        <v>0</v>
      </c>
      <c r="G31" s="517">
        <f>+'EJEC-3I'!G31</f>
        <v>0</v>
      </c>
      <c r="H31" s="517">
        <f>+'EJEC-3I'!H31</f>
        <v>0</v>
      </c>
      <c r="I31" s="517">
        <f>+'EJEC-3II'!I31</f>
        <v>0</v>
      </c>
      <c r="J31" s="517">
        <f>+'EJEC-3II'!J31</f>
        <v>0</v>
      </c>
      <c r="K31" s="517">
        <f>+'EJEC-3II'!K31</f>
        <v>0</v>
      </c>
      <c r="L31" s="517">
        <f>+'EJEC-3III'!L31</f>
        <v>0</v>
      </c>
      <c r="M31" s="517">
        <f>+'EJEC-3III'!M31</f>
        <v>0</v>
      </c>
      <c r="N31" s="517">
        <f>+'EJEC-3III'!N31</f>
        <v>0</v>
      </c>
      <c r="O31" s="1120"/>
      <c r="P31" s="1120"/>
      <c r="Q31" s="1120"/>
      <c r="R31" s="518">
        <f t="shared" si="7"/>
        <v>0</v>
      </c>
      <c r="S31" s="578">
        <f t="shared" ref="S31" si="9">+IF(ISERROR(R31/D29),0%,R31/D29)</f>
        <v>0</v>
      </c>
    </row>
    <row r="32" spans="2:19" hidden="1" x14ac:dyDescent="0.2">
      <c r="B32" s="2923"/>
      <c r="C32" s="2474" t="str">
        <f>'POA-1'!I38</f>
        <v>Mantenimiento</v>
      </c>
      <c r="D32" s="2959">
        <f>'POA-1'!M38</f>
        <v>0</v>
      </c>
      <c r="E32" s="575" t="s">
        <v>412</v>
      </c>
      <c r="F32" s="573">
        <f>'POA-4'!I23</f>
        <v>0</v>
      </c>
      <c r="G32" s="573">
        <f>'POA-4'!J23</f>
        <v>0</v>
      </c>
      <c r="H32" s="573">
        <f>'POA-4'!K23</f>
        <v>0</v>
      </c>
      <c r="I32" s="573">
        <f>'POA-4'!L23</f>
        <v>0</v>
      </c>
      <c r="J32" s="573">
        <f>'POA-4'!M23</f>
        <v>0</v>
      </c>
      <c r="K32" s="573">
        <f>'POA-4'!N23</f>
        <v>0</v>
      </c>
      <c r="L32" s="573">
        <f>'POA-4'!O23</f>
        <v>0</v>
      </c>
      <c r="M32" s="573">
        <f>'POA-4'!P23</f>
        <v>0</v>
      </c>
      <c r="N32" s="573">
        <f>'POA-4'!Q23</f>
        <v>0</v>
      </c>
      <c r="O32" s="573">
        <f>'POA-4'!R23</f>
        <v>0</v>
      </c>
      <c r="P32" s="573">
        <f>'POA-4'!S23</f>
        <v>0</v>
      </c>
      <c r="Q32" s="573">
        <f>'POA-4'!T23</f>
        <v>0</v>
      </c>
      <c r="R32" s="574">
        <f t="shared" si="7"/>
        <v>0</v>
      </c>
      <c r="S32" s="577"/>
    </row>
    <row r="33" spans="2:19" hidden="1" x14ac:dyDescent="0.2">
      <c r="B33" s="2923"/>
      <c r="C33" s="2945"/>
      <c r="D33" s="2960"/>
      <c r="E33" s="576" t="s">
        <v>413</v>
      </c>
      <c r="F33" s="517">
        <f>+'EJEC-3I'!F33</f>
        <v>0</v>
      </c>
      <c r="G33" s="517">
        <f>+'EJEC-3I'!G33</f>
        <v>0</v>
      </c>
      <c r="H33" s="517">
        <f>+'EJEC-3I'!H33</f>
        <v>0</v>
      </c>
      <c r="I33" s="517">
        <f>+'EJEC-3II'!I33</f>
        <v>0</v>
      </c>
      <c r="J33" s="517">
        <f>+'EJEC-3II'!J33</f>
        <v>0</v>
      </c>
      <c r="K33" s="517">
        <f>+'EJEC-3II'!K33</f>
        <v>0</v>
      </c>
      <c r="L33" s="517">
        <f>+'EJEC-3III'!L33</f>
        <v>0</v>
      </c>
      <c r="M33" s="517">
        <f>+'EJEC-3III'!M33</f>
        <v>0</v>
      </c>
      <c r="N33" s="517">
        <f>+'EJEC-3III'!N33</f>
        <v>0</v>
      </c>
      <c r="O33" s="1120">
        <f>+'EJEC-3III'!O33</f>
        <v>0</v>
      </c>
      <c r="P33" s="1120">
        <f>+'EJEC-3III'!P33</f>
        <v>0</v>
      </c>
      <c r="Q33" s="1120">
        <f>+'EJEC-3III'!Q33</f>
        <v>0</v>
      </c>
      <c r="R33" s="518">
        <f t="shared" si="7"/>
        <v>0</v>
      </c>
      <c r="S33" s="578">
        <f t="shared" ref="S33" si="10">+IF(ISERROR(R33/D32),0%,R33/D32)</f>
        <v>0</v>
      </c>
    </row>
    <row r="34" spans="2:19" hidden="1" x14ac:dyDescent="0.2">
      <c r="B34" s="2923"/>
      <c r="C34" s="2946"/>
      <c r="D34" s="2961"/>
      <c r="E34" s="576" t="s">
        <v>1214</v>
      </c>
      <c r="F34" s="517">
        <f>+'EJEC-3I'!F34</f>
        <v>0</v>
      </c>
      <c r="G34" s="517">
        <f>+'EJEC-3I'!G34</f>
        <v>0</v>
      </c>
      <c r="H34" s="517">
        <f>+'EJEC-3I'!H34</f>
        <v>0</v>
      </c>
      <c r="I34" s="517">
        <f>+'EJEC-3II'!I34</f>
        <v>0</v>
      </c>
      <c r="J34" s="517">
        <f>+'EJEC-3II'!J34</f>
        <v>0</v>
      </c>
      <c r="K34" s="517">
        <f>+'EJEC-3II'!K34</f>
        <v>0</v>
      </c>
      <c r="L34" s="517">
        <f>+'EJEC-3III'!L34</f>
        <v>0</v>
      </c>
      <c r="M34" s="517">
        <f>+'EJEC-3III'!M34</f>
        <v>0</v>
      </c>
      <c r="N34" s="517">
        <f>+'EJEC-3III'!N34</f>
        <v>0</v>
      </c>
      <c r="O34" s="1120"/>
      <c r="P34" s="1120"/>
      <c r="Q34" s="1120"/>
      <c r="R34" s="518">
        <f t="shared" si="7"/>
        <v>0</v>
      </c>
      <c r="S34" s="578">
        <f t="shared" ref="S34" si="11">+IF(ISERROR(R34/D32),0%,R34/D32)</f>
        <v>0</v>
      </c>
    </row>
    <row r="35" spans="2:19" ht="0.6" hidden="1" customHeight="1" x14ac:dyDescent="0.2">
      <c r="B35" s="2923"/>
      <c r="C35" s="2474" t="str">
        <f>'POA-1'!I39</f>
        <v>Aislamiento</v>
      </c>
      <c r="D35" s="2959">
        <f>'POA-1'!M39</f>
        <v>0</v>
      </c>
      <c r="E35" s="575" t="s">
        <v>412</v>
      </c>
      <c r="F35" s="573">
        <f>'POA-4'!I24</f>
        <v>0</v>
      </c>
      <c r="G35" s="573">
        <f>'POA-4'!J24</f>
        <v>0</v>
      </c>
      <c r="H35" s="573">
        <f>'POA-4'!K24</f>
        <v>0</v>
      </c>
      <c r="I35" s="573">
        <f>'POA-4'!L24</f>
        <v>0</v>
      </c>
      <c r="J35" s="573">
        <f>'POA-4'!M24</f>
        <v>0</v>
      </c>
      <c r="K35" s="573">
        <f>'POA-4'!N24</f>
        <v>0</v>
      </c>
      <c r="L35" s="573">
        <f>'POA-4'!O24</f>
        <v>0</v>
      </c>
      <c r="M35" s="573">
        <f>'POA-4'!P24</f>
        <v>0</v>
      </c>
      <c r="N35" s="573">
        <f>'POA-4'!Q24</f>
        <v>0</v>
      </c>
      <c r="O35" s="573">
        <f>'POA-4'!R24</f>
        <v>0</v>
      </c>
      <c r="P35" s="573">
        <f>'POA-4'!S24</f>
        <v>0</v>
      </c>
      <c r="Q35" s="573">
        <f>'POA-4'!T24</f>
        <v>0</v>
      </c>
      <c r="R35" s="574">
        <f t="shared" si="7"/>
        <v>0</v>
      </c>
      <c r="S35" s="577"/>
    </row>
    <row r="36" spans="2:19" ht="0.6" hidden="1" customHeight="1" x14ac:dyDescent="0.2">
      <c r="B36" s="2923"/>
      <c r="C36" s="2945"/>
      <c r="D36" s="2960"/>
      <c r="E36" s="576" t="s">
        <v>413</v>
      </c>
      <c r="F36" s="517"/>
      <c r="G36" s="517"/>
      <c r="H36" s="517"/>
      <c r="I36" s="517"/>
      <c r="J36" s="517"/>
      <c r="K36" s="517"/>
      <c r="L36" s="517"/>
      <c r="M36" s="517"/>
      <c r="N36" s="517"/>
      <c r="O36" s="517"/>
      <c r="P36" s="517"/>
      <c r="Q36" s="517"/>
      <c r="R36" s="518">
        <f t="shared" si="7"/>
        <v>0</v>
      </c>
      <c r="S36" s="578">
        <f t="shared" ref="S36" si="12">+IF(ISERROR(R36/D35),0%,R36/D35)</f>
        <v>0</v>
      </c>
    </row>
    <row r="37" spans="2:19" ht="0.6" hidden="1" customHeight="1" x14ac:dyDescent="0.2">
      <c r="B37" s="2923"/>
      <c r="C37" s="2946"/>
      <c r="D37" s="2961"/>
      <c r="E37" s="576" t="s">
        <v>1214</v>
      </c>
      <c r="F37" s="517"/>
      <c r="G37" s="517"/>
      <c r="H37" s="517"/>
      <c r="I37" s="517"/>
      <c r="J37" s="517"/>
      <c r="K37" s="517"/>
      <c r="L37" s="517"/>
      <c r="M37" s="517"/>
      <c r="N37" s="517"/>
      <c r="O37" s="517"/>
      <c r="P37" s="517"/>
      <c r="Q37" s="517"/>
      <c r="R37" s="518">
        <f t="shared" si="7"/>
        <v>0</v>
      </c>
      <c r="S37" s="578">
        <f t="shared" ref="S37" si="13">+IF(ISERROR(R37/D35),0%,R37/D35)</f>
        <v>0</v>
      </c>
    </row>
    <row r="38" spans="2:19" hidden="1" x14ac:dyDescent="0.2">
      <c r="B38" s="2923"/>
      <c r="C38" s="2474" t="str">
        <f>'POA-1'!I40</f>
        <v>Divulgación, Capacitación y Seguimiento</v>
      </c>
      <c r="D38" s="2959">
        <f>'POA-1'!M40</f>
        <v>0</v>
      </c>
      <c r="E38" s="575" t="s">
        <v>412</v>
      </c>
      <c r="F38" s="573">
        <f>'POA-4'!I25</f>
        <v>0</v>
      </c>
      <c r="G38" s="573">
        <f>'POA-4'!J25</f>
        <v>0</v>
      </c>
      <c r="H38" s="573">
        <f>'POA-4'!K25</f>
        <v>0</v>
      </c>
      <c r="I38" s="573">
        <f>'POA-4'!L25</f>
        <v>0</v>
      </c>
      <c r="J38" s="573">
        <f>'POA-4'!M25</f>
        <v>0</v>
      </c>
      <c r="K38" s="573">
        <f>'POA-4'!N25</f>
        <v>0</v>
      </c>
      <c r="L38" s="573">
        <f>'POA-4'!O25</f>
        <v>0</v>
      </c>
      <c r="M38" s="573">
        <f>'POA-4'!P25</f>
        <v>0</v>
      </c>
      <c r="N38" s="573">
        <f>'POA-4'!Q25</f>
        <v>0</v>
      </c>
      <c r="O38" s="573">
        <f>'POA-4'!R25</f>
        <v>0</v>
      </c>
      <c r="P38" s="573">
        <f>'POA-4'!S25</f>
        <v>0</v>
      </c>
      <c r="Q38" s="573">
        <f>'POA-4'!T25</f>
        <v>0</v>
      </c>
      <c r="R38" s="574">
        <f t="shared" si="7"/>
        <v>0</v>
      </c>
      <c r="S38" s="577"/>
    </row>
    <row r="39" spans="2:19" hidden="1" x14ac:dyDescent="0.2">
      <c r="B39" s="2923"/>
      <c r="C39" s="2945"/>
      <c r="D39" s="2960"/>
      <c r="E39" s="576" t="s">
        <v>413</v>
      </c>
      <c r="F39" s="517">
        <f>+'EJEC-3I'!F39</f>
        <v>0</v>
      </c>
      <c r="G39" s="517">
        <f>+'EJEC-3I'!G39</f>
        <v>0</v>
      </c>
      <c r="H39" s="517">
        <f>+'EJEC-3I'!H39</f>
        <v>0</v>
      </c>
      <c r="I39" s="517">
        <f>+'EJEC-3II'!I39</f>
        <v>0</v>
      </c>
      <c r="J39" s="517">
        <f>+'EJEC-3II'!J39</f>
        <v>0</v>
      </c>
      <c r="K39" s="517">
        <f>+'EJEC-3II'!K39</f>
        <v>0</v>
      </c>
      <c r="L39" s="517">
        <f>+'EJEC-3III'!L39</f>
        <v>0</v>
      </c>
      <c r="M39" s="517">
        <f>+'EJEC-3III'!M39</f>
        <v>0</v>
      </c>
      <c r="N39" s="517">
        <f>+'EJEC-3III'!N39</f>
        <v>0</v>
      </c>
      <c r="O39" s="1120">
        <f>+'EJEC-3III'!O39</f>
        <v>0</v>
      </c>
      <c r="P39" s="1120">
        <f>+'EJEC-3III'!P39</f>
        <v>0</v>
      </c>
      <c r="Q39" s="1120">
        <f>+'EJEC-3III'!Q39</f>
        <v>0</v>
      </c>
      <c r="R39" s="518">
        <f t="shared" si="7"/>
        <v>0</v>
      </c>
      <c r="S39" s="578">
        <f t="shared" ref="S39" si="14">+IF(ISERROR(R39/D38),0%,R39/D38)</f>
        <v>0</v>
      </c>
    </row>
    <row r="40" spans="2:19" hidden="1" x14ac:dyDescent="0.2">
      <c r="B40" s="2951"/>
      <c r="C40" s="2946"/>
      <c r="D40" s="2961"/>
      <c r="E40" s="576" t="s">
        <v>1214</v>
      </c>
      <c r="F40" s="517">
        <f>+'EJEC-3I'!F40</f>
        <v>0</v>
      </c>
      <c r="G40" s="517">
        <f>+'EJEC-3I'!G40</f>
        <v>0</v>
      </c>
      <c r="H40" s="517">
        <f>+'EJEC-3I'!H40</f>
        <v>0</v>
      </c>
      <c r="I40" s="517">
        <f>+'EJEC-3II'!I40</f>
        <v>0</v>
      </c>
      <c r="J40" s="517">
        <f>+'EJEC-3II'!J40</f>
        <v>0</v>
      </c>
      <c r="K40" s="517">
        <f>+'EJEC-3II'!K40</f>
        <v>0</v>
      </c>
      <c r="L40" s="517">
        <f>+'EJEC-3III'!L40</f>
        <v>0</v>
      </c>
      <c r="M40" s="517">
        <f>+'EJEC-3III'!M40</f>
        <v>0</v>
      </c>
      <c r="N40" s="517">
        <f>+'EJEC-3III'!N40</f>
        <v>0</v>
      </c>
      <c r="O40" s="1120"/>
      <c r="P40" s="1120"/>
      <c r="Q40" s="1120"/>
      <c r="R40" s="518">
        <f t="shared" si="7"/>
        <v>0</v>
      </c>
      <c r="S40" s="578">
        <f t="shared" ref="S40" si="15">+IF(ISERROR(R40/D38),0%,R40/D38)</f>
        <v>0</v>
      </c>
    </row>
    <row r="41" spans="2:19" hidden="1" x14ac:dyDescent="0.2">
      <c r="B41" s="2950" t="str">
        <f>PROYECTO!C53</f>
        <v>Reforestación Protectora - Productora con Guadua</v>
      </c>
      <c r="C41" s="2474" t="str">
        <f>'POA-1'!I41</f>
        <v>Aprestamiento del proyecto (Gestión)</v>
      </c>
      <c r="D41" s="2959" t="e">
        <f>'POA-1'!M41</f>
        <v>#REF!</v>
      </c>
      <c r="E41" s="575" t="s">
        <v>412</v>
      </c>
      <c r="F41" s="573">
        <f>'POA-4'!I26</f>
        <v>0</v>
      </c>
      <c r="G41" s="573">
        <f>'POA-4'!J26</f>
        <v>0</v>
      </c>
      <c r="H41" s="573">
        <f>'POA-4'!K26</f>
        <v>0</v>
      </c>
      <c r="I41" s="573">
        <f>'POA-4'!L26</f>
        <v>0</v>
      </c>
      <c r="J41" s="573">
        <f>'POA-4'!M26</f>
        <v>0</v>
      </c>
      <c r="K41" s="573">
        <f>'POA-4'!N26</f>
        <v>0</v>
      </c>
      <c r="L41" s="573">
        <f>'POA-4'!O26</f>
        <v>0</v>
      </c>
      <c r="M41" s="573">
        <f>'POA-4'!P26</f>
        <v>0</v>
      </c>
      <c r="N41" s="573">
        <f>'POA-4'!Q26</f>
        <v>0</v>
      </c>
      <c r="O41" s="573">
        <f>'POA-4'!R26</f>
        <v>0</v>
      </c>
      <c r="P41" s="573">
        <f>'POA-4'!S26</f>
        <v>0</v>
      </c>
      <c r="Q41" s="573">
        <f>'POA-4'!T26</f>
        <v>0</v>
      </c>
      <c r="R41" s="574">
        <f t="shared" si="7"/>
        <v>0</v>
      </c>
      <c r="S41" s="577"/>
    </row>
    <row r="42" spans="2:19" hidden="1" x14ac:dyDescent="0.2">
      <c r="B42" s="2923"/>
      <c r="C42" s="2945"/>
      <c r="D42" s="2960"/>
      <c r="E42" s="576" t="s">
        <v>413</v>
      </c>
      <c r="F42" s="517">
        <f>+'EJEC-3I'!F42</f>
        <v>0</v>
      </c>
      <c r="G42" s="517">
        <f>+'EJEC-3I'!G42</f>
        <v>0</v>
      </c>
      <c r="H42" s="517">
        <f>+'EJEC-3I'!H42</f>
        <v>0</v>
      </c>
      <c r="I42" s="517">
        <f>+'EJEC-3II'!I42</f>
        <v>0</v>
      </c>
      <c r="J42" s="517">
        <f>+'EJEC-3II'!J42</f>
        <v>0</v>
      </c>
      <c r="K42" s="517">
        <f>+'EJEC-3II'!K42</f>
        <v>0</v>
      </c>
      <c r="L42" s="517">
        <f>+'EJEC-3III'!L42</f>
        <v>0</v>
      </c>
      <c r="M42" s="517">
        <f>+'EJEC-3III'!M42</f>
        <v>0</v>
      </c>
      <c r="N42" s="517">
        <f>+'EJEC-3III'!N42</f>
        <v>0</v>
      </c>
      <c r="O42" s="1120">
        <f>+'EJEC-3III'!O42</f>
        <v>0</v>
      </c>
      <c r="P42" s="1120">
        <f>+'EJEC-3III'!P42</f>
        <v>0</v>
      </c>
      <c r="Q42" s="1120">
        <f>+'EJEC-3III'!Q42</f>
        <v>0</v>
      </c>
      <c r="R42" s="518">
        <f t="shared" si="7"/>
        <v>0</v>
      </c>
      <c r="S42" s="578">
        <f t="shared" ref="S42" si="16">+IF(ISERROR(R42/D41),0%,R42/D41)</f>
        <v>0</v>
      </c>
    </row>
    <row r="43" spans="2:19" hidden="1" x14ac:dyDescent="0.2">
      <c r="B43" s="2923"/>
      <c r="C43" s="2946"/>
      <c r="D43" s="2961"/>
      <c r="E43" s="576" t="s">
        <v>1214</v>
      </c>
      <c r="F43" s="517">
        <f>+'EJEC-3I'!F43</f>
        <v>0</v>
      </c>
      <c r="G43" s="517">
        <f>+'EJEC-3I'!G43</f>
        <v>0</v>
      </c>
      <c r="H43" s="517">
        <f>+'EJEC-3I'!H43</f>
        <v>0</v>
      </c>
      <c r="I43" s="517">
        <f>+'EJEC-3II'!I43</f>
        <v>0</v>
      </c>
      <c r="J43" s="517">
        <f>+'EJEC-3II'!J43</f>
        <v>0</v>
      </c>
      <c r="K43" s="517">
        <f>+'EJEC-3II'!K43</f>
        <v>0</v>
      </c>
      <c r="L43" s="517">
        <f>+'EJEC-3III'!L43</f>
        <v>0</v>
      </c>
      <c r="M43" s="517">
        <f>+'EJEC-3III'!M43</f>
        <v>0</v>
      </c>
      <c r="N43" s="517">
        <f>+'EJEC-3III'!N43</f>
        <v>0</v>
      </c>
      <c r="O43" s="1120"/>
      <c r="P43" s="1120"/>
      <c r="Q43" s="1120"/>
      <c r="R43" s="518">
        <f t="shared" si="7"/>
        <v>0</v>
      </c>
      <c r="S43" s="578">
        <f t="shared" ref="S43" si="17">+IF(ISERROR(R43/D41),0%,R43/D41)</f>
        <v>0</v>
      </c>
    </row>
    <row r="44" spans="2:19" hidden="1" x14ac:dyDescent="0.2">
      <c r="B44" s="2923"/>
      <c r="C44" s="2474" t="str">
        <f>'POA-1'!I42</f>
        <v>Mantenimiento</v>
      </c>
      <c r="D44" s="2959">
        <f>'POA-1'!M42</f>
        <v>0</v>
      </c>
      <c r="E44" s="575" t="s">
        <v>412</v>
      </c>
      <c r="F44" s="573">
        <f>'POA-4'!I27</f>
        <v>0</v>
      </c>
      <c r="G44" s="573">
        <f>'POA-4'!J27</f>
        <v>0</v>
      </c>
      <c r="H44" s="573">
        <f>'POA-4'!K27</f>
        <v>0</v>
      </c>
      <c r="I44" s="573">
        <f>'POA-4'!L27</f>
        <v>0</v>
      </c>
      <c r="J44" s="573">
        <f>'POA-4'!M27</f>
        <v>0</v>
      </c>
      <c r="K44" s="573">
        <f>'POA-4'!N27</f>
        <v>0</v>
      </c>
      <c r="L44" s="573">
        <f>'POA-4'!O27</f>
        <v>0</v>
      </c>
      <c r="M44" s="573">
        <f>'POA-4'!P27</f>
        <v>0</v>
      </c>
      <c r="N44" s="573">
        <f>'POA-4'!Q27</f>
        <v>0</v>
      </c>
      <c r="O44" s="573">
        <f>'POA-4'!R27</f>
        <v>0</v>
      </c>
      <c r="P44" s="573">
        <f>'POA-4'!S27</f>
        <v>0</v>
      </c>
      <c r="Q44" s="573">
        <f>'POA-4'!T27</f>
        <v>0</v>
      </c>
      <c r="R44" s="574">
        <f t="shared" si="7"/>
        <v>0</v>
      </c>
      <c r="S44" s="577"/>
    </row>
    <row r="45" spans="2:19" hidden="1" x14ac:dyDescent="0.2">
      <c r="B45" s="2923"/>
      <c r="C45" s="2945"/>
      <c r="D45" s="2960"/>
      <c r="E45" s="576" t="s">
        <v>413</v>
      </c>
      <c r="F45" s="517">
        <f>+'EJEC-3I'!F45</f>
        <v>0</v>
      </c>
      <c r="G45" s="517">
        <f>+'EJEC-3I'!G45</f>
        <v>0</v>
      </c>
      <c r="H45" s="517">
        <f>+'EJEC-3I'!H45</f>
        <v>0</v>
      </c>
      <c r="I45" s="517">
        <f>+'EJEC-3II'!I45</f>
        <v>0</v>
      </c>
      <c r="J45" s="517">
        <f>+'EJEC-3II'!J45</f>
        <v>0</v>
      </c>
      <c r="K45" s="517">
        <f>+'EJEC-3II'!K45</f>
        <v>0</v>
      </c>
      <c r="L45" s="517">
        <f>+'EJEC-3III'!L45</f>
        <v>0</v>
      </c>
      <c r="M45" s="517">
        <f>+'EJEC-3III'!M45</f>
        <v>0</v>
      </c>
      <c r="N45" s="517">
        <f>+'EJEC-3III'!N45</f>
        <v>0</v>
      </c>
      <c r="O45" s="1120">
        <f>+'EJEC-3III'!O45</f>
        <v>0</v>
      </c>
      <c r="P45" s="1120">
        <f>+'EJEC-3III'!P45</f>
        <v>0</v>
      </c>
      <c r="Q45" s="1120">
        <f>+'EJEC-3III'!Q45</f>
        <v>0</v>
      </c>
      <c r="R45" s="518">
        <f t="shared" si="7"/>
        <v>0</v>
      </c>
      <c r="S45" s="578">
        <f t="shared" ref="S45" si="18">+IF(ISERROR(R45/D44),0%,R45/D44)</f>
        <v>0</v>
      </c>
    </row>
    <row r="46" spans="2:19" hidden="1" x14ac:dyDescent="0.2">
      <c r="B46" s="2923"/>
      <c r="C46" s="2946"/>
      <c r="D46" s="2961"/>
      <c r="E46" s="576" t="s">
        <v>1214</v>
      </c>
      <c r="F46" s="517">
        <f>+'EJEC-3I'!F46</f>
        <v>0</v>
      </c>
      <c r="G46" s="517">
        <f>+'EJEC-3I'!G46</f>
        <v>0</v>
      </c>
      <c r="H46" s="517">
        <f>+'EJEC-3I'!H46</f>
        <v>0</v>
      </c>
      <c r="I46" s="517">
        <f>+'EJEC-3II'!I46</f>
        <v>0</v>
      </c>
      <c r="J46" s="517">
        <f>+'EJEC-3II'!J46</f>
        <v>0</v>
      </c>
      <c r="K46" s="517">
        <f>+'EJEC-3II'!K46</f>
        <v>0</v>
      </c>
      <c r="L46" s="517">
        <f>+'EJEC-3III'!L46</f>
        <v>0</v>
      </c>
      <c r="M46" s="517">
        <f>+'EJEC-3III'!M46</f>
        <v>0</v>
      </c>
      <c r="N46" s="517">
        <f>+'EJEC-3III'!N46</f>
        <v>0</v>
      </c>
      <c r="O46" s="1120"/>
      <c r="P46" s="1120"/>
      <c r="Q46" s="1120"/>
      <c r="R46" s="518">
        <f t="shared" si="7"/>
        <v>0</v>
      </c>
      <c r="S46" s="578">
        <f t="shared" ref="S46" si="19">+IF(ISERROR(R46/D44),0%,R46/D44)</f>
        <v>0</v>
      </c>
    </row>
    <row r="47" spans="2:19" ht="0.6" hidden="1" customHeight="1" x14ac:dyDescent="0.2">
      <c r="B47" s="2923"/>
      <c r="C47" s="2474" t="str">
        <f>'POA-1'!I43</f>
        <v>Aislamiento</v>
      </c>
      <c r="D47" s="2959">
        <f>'POA-1'!M43</f>
        <v>0</v>
      </c>
      <c r="E47" s="575" t="s">
        <v>412</v>
      </c>
      <c r="F47" s="573">
        <f>'POA-4'!I28</f>
        <v>0</v>
      </c>
      <c r="G47" s="573">
        <f>'POA-4'!J28</f>
        <v>0</v>
      </c>
      <c r="H47" s="573">
        <f>'POA-4'!K28</f>
        <v>0</v>
      </c>
      <c r="I47" s="573">
        <f>'POA-4'!L28</f>
        <v>0</v>
      </c>
      <c r="J47" s="573">
        <f>'POA-4'!M28</f>
        <v>0</v>
      </c>
      <c r="K47" s="573">
        <f>'POA-4'!N28</f>
        <v>0</v>
      </c>
      <c r="L47" s="573">
        <f>'POA-4'!O28</f>
        <v>0</v>
      </c>
      <c r="M47" s="573">
        <f>'POA-4'!P28</f>
        <v>0</v>
      </c>
      <c r="N47" s="573">
        <f>'POA-4'!Q28</f>
        <v>0</v>
      </c>
      <c r="O47" s="573">
        <f>'POA-4'!R28</f>
        <v>0</v>
      </c>
      <c r="P47" s="573">
        <f>'POA-4'!S28</f>
        <v>0</v>
      </c>
      <c r="Q47" s="573">
        <f>'POA-4'!T28</f>
        <v>0</v>
      </c>
      <c r="R47" s="574">
        <f t="shared" si="7"/>
        <v>0</v>
      </c>
      <c r="S47" s="577"/>
    </row>
    <row r="48" spans="2:19" ht="0.6" hidden="1" customHeight="1" x14ac:dyDescent="0.2">
      <c r="B48" s="2923"/>
      <c r="C48" s="2945"/>
      <c r="D48" s="2960"/>
      <c r="E48" s="576" t="s">
        <v>413</v>
      </c>
      <c r="F48" s="517"/>
      <c r="G48" s="517"/>
      <c r="H48" s="517"/>
      <c r="I48" s="517"/>
      <c r="J48" s="517"/>
      <c r="K48" s="517"/>
      <c r="L48" s="517"/>
      <c r="M48" s="517"/>
      <c r="N48" s="517"/>
      <c r="O48" s="517"/>
      <c r="P48" s="517"/>
      <c r="Q48" s="517"/>
      <c r="R48" s="518">
        <f t="shared" si="7"/>
        <v>0</v>
      </c>
      <c r="S48" s="578">
        <f t="shared" ref="S48" si="20">+IF(ISERROR(R48/D47),0%,R48/D47)</f>
        <v>0</v>
      </c>
    </row>
    <row r="49" spans="2:19" ht="0.6" hidden="1" customHeight="1" x14ac:dyDescent="0.2">
      <c r="B49" s="2923"/>
      <c r="C49" s="2946"/>
      <c r="D49" s="2961"/>
      <c r="E49" s="576" t="s">
        <v>1214</v>
      </c>
      <c r="F49" s="517"/>
      <c r="G49" s="517"/>
      <c r="H49" s="517"/>
      <c r="I49" s="517"/>
      <c r="J49" s="517"/>
      <c r="K49" s="517"/>
      <c r="L49" s="517"/>
      <c r="M49" s="517"/>
      <c r="N49" s="517"/>
      <c r="O49" s="517"/>
      <c r="P49" s="517"/>
      <c r="Q49" s="517"/>
      <c r="R49" s="518">
        <f t="shared" si="7"/>
        <v>0</v>
      </c>
      <c r="S49" s="578">
        <f t="shared" ref="S49" si="21">+IF(ISERROR(R49/D47),0%,R49/D47)</f>
        <v>0</v>
      </c>
    </row>
    <row r="50" spans="2:19" hidden="1" x14ac:dyDescent="0.2">
      <c r="B50" s="2923"/>
      <c r="C50" s="2474" t="str">
        <f>'POA-1'!I44</f>
        <v>Divulgación, Capacitación y Seguimiento</v>
      </c>
      <c r="D50" s="2959" t="e">
        <f>'POA-1'!M44</f>
        <v>#REF!</v>
      </c>
      <c r="E50" s="575" t="s">
        <v>412</v>
      </c>
      <c r="F50" s="573">
        <f>'POA-4'!I29</f>
        <v>0</v>
      </c>
      <c r="G50" s="573">
        <f>'POA-4'!J29</f>
        <v>0</v>
      </c>
      <c r="H50" s="573">
        <f>'POA-4'!K29</f>
        <v>0</v>
      </c>
      <c r="I50" s="573">
        <f>'POA-4'!L29</f>
        <v>0</v>
      </c>
      <c r="J50" s="573">
        <f>'POA-4'!M29</f>
        <v>0</v>
      </c>
      <c r="K50" s="573">
        <f>'POA-4'!N29</f>
        <v>0</v>
      </c>
      <c r="L50" s="573">
        <f>'POA-4'!O29</f>
        <v>0</v>
      </c>
      <c r="M50" s="573">
        <f>'POA-4'!P29</f>
        <v>0</v>
      </c>
      <c r="N50" s="573">
        <f>'POA-4'!Q29</f>
        <v>0</v>
      </c>
      <c r="O50" s="573">
        <f>'POA-4'!R29</f>
        <v>0</v>
      </c>
      <c r="P50" s="573">
        <f>'POA-4'!S29</f>
        <v>0</v>
      </c>
      <c r="Q50" s="573">
        <f>'POA-4'!T29</f>
        <v>0</v>
      </c>
      <c r="R50" s="574">
        <f t="shared" si="7"/>
        <v>0</v>
      </c>
      <c r="S50" s="577"/>
    </row>
    <row r="51" spans="2:19" hidden="1" x14ac:dyDescent="0.2">
      <c r="B51" s="2923"/>
      <c r="C51" s="2945"/>
      <c r="D51" s="2960"/>
      <c r="E51" s="576" t="s">
        <v>413</v>
      </c>
      <c r="F51" s="517">
        <f>+'EJEC-3I'!F51</f>
        <v>0</v>
      </c>
      <c r="G51" s="517">
        <f>+'EJEC-3I'!G51</f>
        <v>0</v>
      </c>
      <c r="H51" s="517">
        <f>+'EJEC-3I'!H51</f>
        <v>0</v>
      </c>
      <c r="I51" s="517">
        <f>+'EJEC-3II'!I51</f>
        <v>0</v>
      </c>
      <c r="J51" s="517">
        <f>+'EJEC-3II'!J51</f>
        <v>0</v>
      </c>
      <c r="K51" s="517">
        <f>+'EJEC-3II'!K51</f>
        <v>0</v>
      </c>
      <c r="L51" s="517">
        <f>+'EJEC-3III'!L51</f>
        <v>0</v>
      </c>
      <c r="M51" s="517">
        <f>+'EJEC-3III'!M51</f>
        <v>0</v>
      </c>
      <c r="N51" s="517">
        <f>+'EJEC-3III'!N51</f>
        <v>0</v>
      </c>
      <c r="O51" s="1120">
        <f>+'EJEC-3III'!O51</f>
        <v>0</v>
      </c>
      <c r="P51" s="1120">
        <f>+'EJEC-3III'!P51</f>
        <v>0</v>
      </c>
      <c r="Q51" s="1120">
        <f>+'EJEC-3III'!Q51</f>
        <v>0</v>
      </c>
      <c r="R51" s="518">
        <f t="shared" si="7"/>
        <v>0</v>
      </c>
      <c r="S51" s="578">
        <f t="shared" ref="S51" si="22">+IF(ISERROR(R51/D50),0%,R51/D50)</f>
        <v>0</v>
      </c>
    </row>
    <row r="52" spans="2:19" hidden="1" x14ac:dyDescent="0.2">
      <c r="B52" s="2951"/>
      <c r="C52" s="2946"/>
      <c r="D52" s="2961"/>
      <c r="E52" s="576" t="s">
        <v>1214</v>
      </c>
      <c r="F52" s="517">
        <f>+'EJEC-3I'!F52</f>
        <v>0</v>
      </c>
      <c r="G52" s="517">
        <f>+'EJEC-3I'!G52</f>
        <v>0</v>
      </c>
      <c r="H52" s="517">
        <f>+'EJEC-3I'!H52</f>
        <v>0</v>
      </c>
      <c r="I52" s="517">
        <f>+'EJEC-3II'!I52</f>
        <v>0</v>
      </c>
      <c r="J52" s="517">
        <f>+'EJEC-3II'!J52</f>
        <v>0</v>
      </c>
      <c r="K52" s="517">
        <f>+'EJEC-3II'!K52</f>
        <v>0</v>
      </c>
      <c r="L52" s="517">
        <f>+'EJEC-3III'!L52</f>
        <v>0</v>
      </c>
      <c r="M52" s="517">
        <f>+'EJEC-3III'!M52</f>
        <v>0</v>
      </c>
      <c r="N52" s="517">
        <f>+'EJEC-3III'!N52</f>
        <v>0</v>
      </c>
      <c r="O52" s="1120"/>
      <c r="P52" s="1120"/>
      <c r="Q52" s="1120"/>
      <c r="R52" s="518">
        <f t="shared" si="7"/>
        <v>0</v>
      </c>
      <c r="S52" s="578">
        <f t="shared" ref="S52" si="23">+IF(ISERROR(R52/D50),0%,R52/D50)</f>
        <v>0</v>
      </c>
    </row>
    <row r="53" spans="2:19" hidden="1" x14ac:dyDescent="0.2">
      <c r="B53" s="2950" t="str">
        <f>PROYECTO!C54</f>
        <v>Establecimiento de cobertura arbórea mediante Sistemas Agroforestales / Silvopastoriles (SAF/SSP)</v>
      </c>
      <c r="C53" s="2474" t="str">
        <f>'POA-1'!I45</f>
        <v>Aprestamiento del proyecto (Gestión)</v>
      </c>
      <c r="D53" s="2959" t="e">
        <f>'POA-1'!M45</f>
        <v>#REF!</v>
      </c>
      <c r="E53" s="575" t="s">
        <v>412</v>
      </c>
      <c r="F53" s="573">
        <f>'POA-4'!I30</f>
        <v>0</v>
      </c>
      <c r="G53" s="573">
        <f>'POA-4'!J30</f>
        <v>0</v>
      </c>
      <c r="H53" s="573">
        <f>'POA-4'!K30</f>
        <v>0</v>
      </c>
      <c r="I53" s="573">
        <f>'POA-4'!L30</f>
        <v>0</v>
      </c>
      <c r="J53" s="573">
        <f>'POA-4'!M30</f>
        <v>0</v>
      </c>
      <c r="K53" s="573">
        <f>'POA-4'!N30</f>
        <v>0</v>
      </c>
      <c r="L53" s="573">
        <f>'POA-4'!O30</f>
        <v>0</v>
      </c>
      <c r="M53" s="573">
        <f>'POA-4'!P30</f>
        <v>0</v>
      </c>
      <c r="N53" s="573">
        <f>'POA-4'!Q30</f>
        <v>0</v>
      </c>
      <c r="O53" s="573">
        <f>'POA-4'!R30</f>
        <v>0</v>
      </c>
      <c r="P53" s="573">
        <f>'POA-4'!S30</f>
        <v>0</v>
      </c>
      <c r="Q53" s="573">
        <f>'POA-4'!T30</f>
        <v>0</v>
      </c>
      <c r="R53" s="574">
        <f t="shared" si="7"/>
        <v>0</v>
      </c>
      <c r="S53" s="577"/>
    </row>
    <row r="54" spans="2:19" hidden="1" x14ac:dyDescent="0.2">
      <c r="B54" s="2923"/>
      <c r="C54" s="2945"/>
      <c r="D54" s="2960"/>
      <c r="E54" s="576" t="s">
        <v>413</v>
      </c>
      <c r="F54" s="517">
        <f>+'EJEC-3I'!F54</f>
        <v>0</v>
      </c>
      <c r="G54" s="517">
        <f>+'EJEC-3I'!G54</f>
        <v>0</v>
      </c>
      <c r="H54" s="517">
        <f>+'EJEC-3I'!H54</f>
        <v>0</v>
      </c>
      <c r="I54" s="517">
        <f>+'EJEC-3II'!I54</f>
        <v>0</v>
      </c>
      <c r="J54" s="517">
        <f>+'EJEC-3II'!J54</f>
        <v>0</v>
      </c>
      <c r="K54" s="517">
        <f>+'EJEC-3II'!K54</f>
        <v>0</v>
      </c>
      <c r="L54" s="517">
        <f>+'EJEC-3III'!L54</f>
        <v>0</v>
      </c>
      <c r="M54" s="517">
        <f>+'EJEC-3III'!M54</f>
        <v>0</v>
      </c>
      <c r="N54" s="517">
        <f>+'EJEC-3III'!N54</f>
        <v>0</v>
      </c>
      <c r="O54" s="1120">
        <f>+'EJEC-3III'!O54</f>
        <v>0</v>
      </c>
      <c r="P54" s="1120">
        <f>+'EJEC-3III'!P54</f>
        <v>0</v>
      </c>
      <c r="Q54" s="1120">
        <f>+'EJEC-3III'!Q54</f>
        <v>0</v>
      </c>
      <c r="R54" s="518">
        <f t="shared" si="7"/>
        <v>0</v>
      </c>
      <c r="S54" s="578">
        <f t="shared" ref="S54" si="24">+IF(ISERROR(R54/D53),0%,R54/D53)</f>
        <v>0</v>
      </c>
    </row>
    <row r="55" spans="2:19" hidden="1" x14ac:dyDescent="0.2">
      <c r="B55" s="2923"/>
      <c r="C55" s="2946"/>
      <c r="D55" s="2961"/>
      <c r="E55" s="576" t="s">
        <v>1214</v>
      </c>
      <c r="F55" s="517">
        <f>+'EJEC-3I'!F55</f>
        <v>0</v>
      </c>
      <c r="G55" s="517">
        <f>+'EJEC-3I'!G55</f>
        <v>0</v>
      </c>
      <c r="H55" s="517">
        <f>+'EJEC-3I'!H55</f>
        <v>0</v>
      </c>
      <c r="I55" s="517">
        <f>+'EJEC-3II'!I55</f>
        <v>0</v>
      </c>
      <c r="J55" s="517">
        <f>+'EJEC-3II'!J55</f>
        <v>0</v>
      </c>
      <c r="K55" s="517">
        <f>+'EJEC-3II'!K55</f>
        <v>0</v>
      </c>
      <c r="L55" s="517">
        <f>+'EJEC-3III'!L55</f>
        <v>0</v>
      </c>
      <c r="M55" s="517">
        <f>+'EJEC-3III'!M55</f>
        <v>0</v>
      </c>
      <c r="N55" s="517">
        <f>+'EJEC-3III'!N55</f>
        <v>0</v>
      </c>
      <c r="O55" s="1120"/>
      <c r="P55" s="1120"/>
      <c r="Q55" s="1120"/>
      <c r="R55" s="518">
        <f t="shared" si="7"/>
        <v>0</v>
      </c>
      <c r="S55" s="578">
        <f t="shared" ref="S55" si="25">+IF(ISERROR(R55/D53),0%,R55/D53)</f>
        <v>0</v>
      </c>
    </row>
    <row r="56" spans="2:19" hidden="1" x14ac:dyDescent="0.2">
      <c r="B56" s="2923"/>
      <c r="C56" s="2474" t="str">
        <f>'POA-1'!I46</f>
        <v>Mantenimiento</v>
      </c>
      <c r="D56" s="2959">
        <f>'POA-1'!M46</f>
        <v>0</v>
      </c>
      <c r="E56" s="575" t="s">
        <v>412</v>
      </c>
      <c r="F56" s="573">
        <f>'POA-4'!I31</f>
        <v>0</v>
      </c>
      <c r="G56" s="573">
        <f>'POA-4'!J31</f>
        <v>0</v>
      </c>
      <c r="H56" s="573">
        <f>'POA-4'!K31</f>
        <v>0</v>
      </c>
      <c r="I56" s="573">
        <f>'POA-4'!L31</f>
        <v>0</v>
      </c>
      <c r="J56" s="573">
        <f>'POA-4'!M31</f>
        <v>0</v>
      </c>
      <c r="K56" s="573">
        <f>'POA-4'!N31</f>
        <v>0</v>
      </c>
      <c r="L56" s="573">
        <f>'POA-4'!O31</f>
        <v>0</v>
      </c>
      <c r="M56" s="573">
        <f>'POA-4'!P31</f>
        <v>0</v>
      </c>
      <c r="N56" s="573">
        <f>'POA-4'!Q31</f>
        <v>0</v>
      </c>
      <c r="O56" s="573">
        <f>'POA-4'!R31</f>
        <v>0</v>
      </c>
      <c r="P56" s="573">
        <f>'POA-4'!S31</f>
        <v>0</v>
      </c>
      <c r="Q56" s="573">
        <f>'POA-4'!T31</f>
        <v>0</v>
      </c>
      <c r="R56" s="574">
        <f t="shared" si="7"/>
        <v>0</v>
      </c>
      <c r="S56" s="577"/>
    </row>
    <row r="57" spans="2:19" hidden="1" x14ac:dyDescent="0.2">
      <c r="B57" s="2923"/>
      <c r="C57" s="2945"/>
      <c r="D57" s="2960"/>
      <c r="E57" s="576" t="s">
        <v>413</v>
      </c>
      <c r="F57" s="517">
        <f>+'EJEC-3I'!F57</f>
        <v>0</v>
      </c>
      <c r="G57" s="517">
        <f>+'EJEC-3I'!G57</f>
        <v>0</v>
      </c>
      <c r="H57" s="517">
        <f>+'EJEC-3I'!H57</f>
        <v>0</v>
      </c>
      <c r="I57" s="517">
        <f>+'EJEC-3II'!I57</f>
        <v>0</v>
      </c>
      <c r="J57" s="517">
        <f>+'EJEC-3II'!J57</f>
        <v>0</v>
      </c>
      <c r="K57" s="517">
        <f>+'EJEC-3II'!K57</f>
        <v>0</v>
      </c>
      <c r="L57" s="517">
        <f>+'EJEC-3III'!L57</f>
        <v>0</v>
      </c>
      <c r="M57" s="517">
        <f>+'EJEC-3III'!M57</f>
        <v>0</v>
      </c>
      <c r="N57" s="517">
        <f>+'EJEC-3III'!N57</f>
        <v>0</v>
      </c>
      <c r="O57" s="1120">
        <f>+'EJEC-3III'!O57</f>
        <v>0</v>
      </c>
      <c r="P57" s="1120">
        <f>+'EJEC-3III'!P57</f>
        <v>0</v>
      </c>
      <c r="Q57" s="1120">
        <f>+'EJEC-3III'!Q57</f>
        <v>0</v>
      </c>
      <c r="R57" s="518">
        <f t="shared" si="7"/>
        <v>0</v>
      </c>
      <c r="S57" s="578">
        <f t="shared" ref="S57" si="26">+IF(ISERROR(R57/D56),0%,R57/D56)</f>
        <v>0</v>
      </c>
    </row>
    <row r="58" spans="2:19" hidden="1" x14ac:dyDescent="0.2">
      <c r="B58" s="2923"/>
      <c r="C58" s="2946"/>
      <c r="D58" s="2961"/>
      <c r="E58" s="576" t="s">
        <v>1214</v>
      </c>
      <c r="F58" s="517">
        <f>+'EJEC-3I'!F58</f>
        <v>0</v>
      </c>
      <c r="G58" s="517">
        <f>+'EJEC-3I'!G58</f>
        <v>0</v>
      </c>
      <c r="H58" s="517">
        <f>+'EJEC-3I'!H58</f>
        <v>0</v>
      </c>
      <c r="I58" s="517">
        <f>+'EJEC-3II'!I58</f>
        <v>0</v>
      </c>
      <c r="J58" s="517">
        <f>+'EJEC-3II'!J58</f>
        <v>0</v>
      </c>
      <c r="K58" s="517">
        <f>+'EJEC-3II'!K58</f>
        <v>0</v>
      </c>
      <c r="L58" s="517">
        <f>+'EJEC-3III'!L58</f>
        <v>0</v>
      </c>
      <c r="M58" s="517">
        <f>+'EJEC-3III'!M58</f>
        <v>0</v>
      </c>
      <c r="N58" s="517">
        <f>+'EJEC-3III'!N58</f>
        <v>0</v>
      </c>
      <c r="O58" s="1120"/>
      <c r="P58" s="1120"/>
      <c r="Q58" s="1120"/>
      <c r="R58" s="518">
        <f t="shared" si="7"/>
        <v>0</v>
      </c>
      <c r="S58" s="578">
        <f t="shared" ref="S58" si="27">+IF(ISERROR(R58/D56),0%,R58/D56)</f>
        <v>0</v>
      </c>
    </row>
    <row r="59" spans="2:19" ht="0.6" hidden="1" customHeight="1" x14ac:dyDescent="0.2">
      <c r="B59" s="2923"/>
      <c r="C59" s="2474" t="str">
        <f>'POA-1'!I47</f>
        <v>Aislamiento</v>
      </c>
      <c r="D59" s="2959">
        <f>'POA-1'!M47</f>
        <v>0</v>
      </c>
      <c r="E59" s="575" t="s">
        <v>412</v>
      </c>
      <c r="F59" s="573">
        <f>'POA-4'!I32</f>
        <v>0</v>
      </c>
      <c r="G59" s="573">
        <f>'POA-4'!J32</f>
        <v>0</v>
      </c>
      <c r="H59" s="573">
        <f>'POA-4'!K32</f>
        <v>0</v>
      </c>
      <c r="I59" s="573">
        <f>'POA-4'!L32</f>
        <v>0</v>
      </c>
      <c r="J59" s="573">
        <f>'POA-4'!M32</f>
        <v>0</v>
      </c>
      <c r="K59" s="573">
        <f>'POA-4'!N32</f>
        <v>0</v>
      </c>
      <c r="L59" s="573">
        <f>'POA-4'!O32</f>
        <v>0</v>
      </c>
      <c r="M59" s="573">
        <f>'POA-4'!P32</f>
        <v>0</v>
      </c>
      <c r="N59" s="573">
        <f>'POA-4'!Q32</f>
        <v>0</v>
      </c>
      <c r="O59" s="573">
        <f>'POA-4'!R32</f>
        <v>0</v>
      </c>
      <c r="P59" s="573">
        <f>'POA-4'!S32</f>
        <v>0</v>
      </c>
      <c r="Q59" s="573">
        <f>'POA-4'!T32</f>
        <v>0</v>
      </c>
      <c r="R59" s="574">
        <f t="shared" si="7"/>
        <v>0</v>
      </c>
      <c r="S59" s="577"/>
    </row>
    <row r="60" spans="2:19" ht="0.6" hidden="1" customHeight="1" x14ac:dyDescent="0.2">
      <c r="B60" s="2923"/>
      <c r="C60" s="2945"/>
      <c r="D60" s="2960"/>
      <c r="E60" s="576" t="s">
        <v>413</v>
      </c>
      <c r="F60" s="517"/>
      <c r="G60" s="517"/>
      <c r="H60" s="517"/>
      <c r="I60" s="517"/>
      <c r="J60" s="517"/>
      <c r="K60" s="517"/>
      <c r="L60" s="517"/>
      <c r="M60" s="517"/>
      <c r="N60" s="517"/>
      <c r="O60" s="517"/>
      <c r="P60" s="517"/>
      <c r="Q60" s="517"/>
      <c r="R60" s="518">
        <f t="shared" si="7"/>
        <v>0</v>
      </c>
      <c r="S60" s="578">
        <f t="shared" ref="S60" si="28">+IF(ISERROR(R60/D59),0%,R60/D59)</f>
        <v>0</v>
      </c>
    </row>
    <row r="61" spans="2:19" ht="0.6" hidden="1" customHeight="1" x14ac:dyDescent="0.2">
      <c r="B61" s="2923"/>
      <c r="C61" s="2946"/>
      <c r="D61" s="2961"/>
      <c r="E61" s="576" t="s">
        <v>1214</v>
      </c>
      <c r="F61" s="517"/>
      <c r="G61" s="517"/>
      <c r="H61" s="517"/>
      <c r="I61" s="517"/>
      <c r="J61" s="517"/>
      <c r="K61" s="517"/>
      <c r="L61" s="517"/>
      <c r="M61" s="517"/>
      <c r="N61" s="517"/>
      <c r="O61" s="517"/>
      <c r="P61" s="517"/>
      <c r="Q61" s="517"/>
      <c r="R61" s="518">
        <f t="shared" si="7"/>
        <v>0</v>
      </c>
      <c r="S61" s="578">
        <f t="shared" ref="S61" si="29">+IF(ISERROR(R61/D59),0%,R61/D59)</f>
        <v>0</v>
      </c>
    </row>
    <row r="62" spans="2:19" hidden="1" x14ac:dyDescent="0.2">
      <c r="B62" s="2923"/>
      <c r="C62" s="2474" t="str">
        <f>'POA-1'!I48</f>
        <v>Divulgación, Capacitación y Seguimiento</v>
      </c>
      <c r="D62" s="2959" t="e">
        <f>'POA-1'!M48</f>
        <v>#REF!</v>
      </c>
      <c r="E62" s="575" t="s">
        <v>412</v>
      </c>
      <c r="F62" s="573">
        <f>'POA-4'!I33</f>
        <v>0</v>
      </c>
      <c r="G62" s="573">
        <f>'POA-4'!J33</f>
        <v>0</v>
      </c>
      <c r="H62" s="573">
        <f>'POA-4'!K33</f>
        <v>0</v>
      </c>
      <c r="I62" s="573">
        <f>'POA-4'!L33</f>
        <v>0</v>
      </c>
      <c r="J62" s="573">
        <f>'POA-4'!M33</f>
        <v>0</v>
      </c>
      <c r="K62" s="573">
        <f>'POA-4'!N33</f>
        <v>0</v>
      </c>
      <c r="L62" s="573">
        <f>'POA-4'!O33</f>
        <v>0</v>
      </c>
      <c r="M62" s="573">
        <f>'POA-4'!P33</f>
        <v>0</v>
      </c>
      <c r="N62" s="573">
        <f>'POA-4'!Q33</f>
        <v>0</v>
      </c>
      <c r="O62" s="573">
        <f>'POA-4'!R33</f>
        <v>0</v>
      </c>
      <c r="P62" s="573">
        <f>'POA-4'!S33</f>
        <v>0</v>
      </c>
      <c r="Q62" s="573">
        <f>'POA-4'!T33</f>
        <v>0</v>
      </c>
      <c r="R62" s="574">
        <f t="shared" si="7"/>
        <v>0</v>
      </c>
      <c r="S62" s="577"/>
    </row>
    <row r="63" spans="2:19" hidden="1" x14ac:dyDescent="0.2">
      <c r="B63" s="2923"/>
      <c r="C63" s="2945"/>
      <c r="D63" s="2960"/>
      <c r="E63" s="576" t="s">
        <v>413</v>
      </c>
      <c r="F63" s="517">
        <f>+'EJEC-3I'!F63</f>
        <v>0</v>
      </c>
      <c r="G63" s="517">
        <f>+'EJEC-3I'!G63</f>
        <v>0</v>
      </c>
      <c r="H63" s="517">
        <f>+'EJEC-3I'!H63</f>
        <v>0</v>
      </c>
      <c r="I63" s="517">
        <f>+'EJEC-3II'!I63</f>
        <v>0</v>
      </c>
      <c r="J63" s="517">
        <f>+'EJEC-3II'!J63</f>
        <v>0</v>
      </c>
      <c r="K63" s="517">
        <f>+'EJEC-3II'!K63</f>
        <v>0</v>
      </c>
      <c r="L63" s="517">
        <f>+'EJEC-3III'!L63</f>
        <v>0</v>
      </c>
      <c r="M63" s="517">
        <f>+'EJEC-3III'!M63</f>
        <v>0</v>
      </c>
      <c r="N63" s="517">
        <f>+'EJEC-3III'!N63</f>
        <v>0</v>
      </c>
      <c r="O63" s="1120">
        <f>+'EJEC-3III'!O63</f>
        <v>0</v>
      </c>
      <c r="P63" s="1120">
        <f>+'EJEC-3III'!P63</f>
        <v>0</v>
      </c>
      <c r="Q63" s="1120">
        <f>+'EJEC-3III'!Q63</f>
        <v>0</v>
      </c>
      <c r="R63" s="518">
        <f t="shared" si="7"/>
        <v>0</v>
      </c>
      <c r="S63" s="578">
        <f t="shared" ref="S63" si="30">+IF(ISERROR(R63/D62),0%,R63/D62)</f>
        <v>0</v>
      </c>
    </row>
    <row r="64" spans="2:19" hidden="1" x14ac:dyDescent="0.2">
      <c r="B64" s="2951"/>
      <c r="C64" s="2946"/>
      <c r="D64" s="2961"/>
      <c r="E64" s="576" t="s">
        <v>1214</v>
      </c>
      <c r="F64" s="517">
        <f>+'EJEC-3I'!F64</f>
        <v>0</v>
      </c>
      <c r="G64" s="517">
        <f>+'EJEC-3I'!G64</f>
        <v>0</v>
      </c>
      <c r="H64" s="517">
        <f>+'EJEC-3I'!H64</f>
        <v>0</v>
      </c>
      <c r="I64" s="517">
        <f>+'EJEC-3II'!I64</f>
        <v>0</v>
      </c>
      <c r="J64" s="517">
        <f>+'EJEC-3II'!J64</f>
        <v>0</v>
      </c>
      <c r="K64" s="517">
        <f>+'EJEC-3II'!K64</f>
        <v>0</v>
      </c>
      <c r="L64" s="517">
        <f>+'EJEC-3III'!L64</f>
        <v>0</v>
      </c>
      <c r="M64" s="517">
        <f>+'EJEC-3III'!M64</f>
        <v>0</v>
      </c>
      <c r="N64" s="517">
        <f>+'EJEC-3III'!N64</f>
        <v>0</v>
      </c>
      <c r="O64" s="1120"/>
      <c r="P64" s="1120"/>
      <c r="Q64" s="1120"/>
      <c r="R64" s="518">
        <f t="shared" si="7"/>
        <v>0</v>
      </c>
      <c r="S64" s="578">
        <f t="shared" ref="S64" si="31">+IF(ISERROR(R64/D62),0%,R64/D62)</f>
        <v>0</v>
      </c>
    </row>
    <row r="65" spans="2:19" hidden="1" x14ac:dyDescent="0.2">
      <c r="B65" s="2950" t="str">
        <f>PROYECTO!C55</f>
        <v>Cercas o Barreras Vivas (CV - BV)</v>
      </c>
      <c r="C65" s="2474" t="str">
        <f>'POA-1'!I49</f>
        <v>Aprestamiento del proyecto (Gestión)</v>
      </c>
      <c r="D65" s="2959" t="e">
        <f>'POA-1'!M49</f>
        <v>#REF!</v>
      </c>
      <c r="E65" s="575" t="s">
        <v>412</v>
      </c>
      <c r="F65" s="573">
        <f>'POA-4'!I34</f>
        <v>0</v>
      </c>
      <c r="G65" s="573">
        <f>'POA-4'!J34</f>
        <v>0</v>
      </c>
      <c r="H65" s="573">
        <f>'POA-4'!K34</f>
        <v>0</v>
      </c>
      <c r="I65" s="573">
        <f>'POA-4'!L34</f>
        <v>0</v>
      </c>
      <c r="J65" s="573">
        <f>'POA-4'!M34</f>
        <v>0</v>
      </c>
      <c r="K65" s="573">
        <f>'POA-4'!N34</f>
        <v>0</v>
      </c>
      <c r="L65" s="573">
        <f>'POA-4'!O34</f>
        <v>0</v>
      </c>
      <c r="M65" s="573">
        <f>'POA-4'!P34</f>
        <v>0</v>
      </c>
      <c r="N65" s="573">
        <f>'POA-4'!Q34</f>
        <v>0</v>
      </c>
      <c r="O65" s="573">
        <f>'POA-4'!R34</f>
        <v>0</v>
      </c>
      <c r="P65" s="573">
        <f>'POA-4'!S34</f>
        <v>0</v>
      </c>
      <c r="Q65" s="573">
        <f>'POA-4'!T34</f>
        <v>0</v>
      </c>
      <c r="R65" s="574">
        <f t="shared" si="7"/>
        <v>0</v>
      </c>
      <c r="S65" s="577"/>
    </row>
    <row r="66" spans="2:19" hidden="1" x14ac:dyDescent="0.2">
      <c r="B66" s="2923"/>
      <c r="C66" s="2945"/>
      <c r="D66" s="2960"/>
      <c r="E66" s="576" t="s">
        <v>413</v>
      </c>
      <c r="F66" s="517">
        <f>+'EJEC-3I'!F66</f>
        <v>0</v>
      </c>
      <c r="G66" s="517">
        <f>+'EJEC-3I'!G66</f>
        <v>0</v>
      </c>
      <c r="H66" s="517">
        <f>+'EJEC-3I'!H66</f>
        <v>0</v>
      </c>
      <c r="I66" s="517">
        <f>+'EJEC-3II'!I66</f>
        <v>0</v>
      </c>
      <c r="J66" s="517">
        <f>+'EJEC-3II'!J66</f>
        <v>0</v>
      </c>
      <c r="K66" s="517">
        <f>+'EJEC-3II'!K66</f>
        <v>0</v>
      </c>
      <c r="L66" s="517">
        <f>+'EJEC-3III'!L66</f>
        <v>0</v>
      </c>
      <c r="M66" s="517">
        <f>+'EJEC-3III'!M66</f>
        <v>0</v>
      </c>
      <c r="N66" s="517">
        <f>+'EJEC-3III'!N66</f>
        <v>0</v>
      </c>
      <c r="O66" s="1120">
        <f>+'EJEC-3III'!O66</f>
        <v>0</v>
      </c>
      <c r="P66" s="1120">
        <f>+'EJEC-3III'!P66</f>
        <v>0</v>
      </c>
      <c r="Q66" s="1120">
        <f>+'EJEC-3III'!Q66</f>
        <v>0</v>
      </c>
      <c r="R66" s="518">
        <f t="shared" si="7"/>
        <v>0</v>
      </c>
      <c r="S66" s="578">
        <f t="shared" ref="S66" si="32">+IF(ISERROR(R66/D65),0%,R66/D65)</f>
        <v>0</v>
      </c>
    </row>
    <row r="67" spans="2:19" hidden="1" x14ac:dyDescent="0.2">
      <c r="B67" s="2923"/>
      <c r="C67" s="2946"/>
      <c r="D67" s="2961"/>
      <c r="E67" s="576" t="s">
        <v>1214</v>
      </c>
      <c r="F67" s="517">
        <f>+'EJEC-3I'!F67</f>
        <v>0</v>
      </c>
      <c r="G67" s="517">
        <f>+'EJEC-3I'!G67</f>
        <v>0</v>
      </c>
      <c r="H67" s="517">
        <f>+'EJEC-3I'!H67</f>
        <v>0</v>
      </c>
      <c r="I67" s="517">
        <f>+'EJEC-3II'!I67</f>
        <v>0</v>
      </c>
      <c r="J67" s="517">
        <f>+'EJEC-3II'!J67</f>
        <v>0</v>
      </c>
      <c r="K67" s="517">
        <f>+'EJEC-3II'!K67</f>
        <v>0</v>
      </c>
      <c r="L67" s="517">
        <f>+'EJEC-3III'!L67</f>
        <v>0</v>
      </c>
      <c r="M67" s="517">
        <f>+'EJEC-3III'!M67</f>
        <v>0</v>
      </c>
      <c r="N67" s="517">
        <f>+'EJEC-3III'!N67</f>
        <v>0</v>
      </c>
      <c r="O67" s="1120"/>
      <c r="P67" s="1120"/>
      <c r="Q67" s="1120"/>
      <c r="R67" s="518">
        <f t="shared" si="7"/>
        <v>0</v>
      </c>
      <c r="S67" s="578">
        <f t="shared" ref="S67" si="33">+IF(ISERROR(R67/D65),0%,R67/D65)</f>
        <v>0</v>
      </c>
    </row>
    <row r="68" spans="2:19" hidden="1" x14ac:dyDescent="0.2">
      <c r="B68" s="2923"/>
      <c r="C68" s="2474" t="str">
        <f>'POA-1'!I50</f>
        <v>Mantenimiento</v>
      </c>
      <c r="D68" s="2959" t="e">
        <f>'POA-1'!M50</f>
        <v>#REF!</v>
      </c>
      <c r="E68" s="575" t="s">
        <v>412</v>
      </c>
      <c r="F68" s="573">
        <f>'POA-4'!I35</f>
        <v>0</v>
      </c>
      <c r="G68" s="573">
        <f>'POA-4'!J35</f>
        <v>0</v>
      </c>
      <c r="H68" s="573">
        <f>'POA-4'!K35</f>
        <v>0</v>
      </c>
      <c r="I68" s="573">
        <f>'POA-4'!L35</f>
        <v>0</v>
      </c>
      <c r="J68" s="573">
        <f>'POA-4'!M35</f>
        <v>0</v>
      </c>
      <c r="K68" s="573">
        <f>'POA-4'!N35</f>
        <v>0</v>
      </c>
      <c r="L68" s="573">
        <f>'POA-4'!O35</f>
        <v>0</v>
      </c>
      <c r="M68" s="573">
        <f>'POA-4'!P35</f>
        <v>0</v>
      </c>
      <c r="N68" s="573">
        <f>'POA-4'!Q35</f>
        <v>0</v>
      </c>
      <c r="O68" s="573">
        <f>'POA-4'!R35</f>
        <v>0</v>
      </c>
      <c r="P68" s="573">
        <f>'POA-4'!S35</f>
        <v>0</v>
      </c>
      <c r="Q68" s="573">
        <f>'POA-4'!T35</f>
        <v>0</v>
      </c>
      <c r="R68" s="574">
        <f t="shared" si="7"/>
        <v>0</v>
      </c>
      <c r="S68" s="577"/>
    </row>
    <row r="69" spans="2:19" hidden="1" x14ac:dyDescent="0.2">
      <c r="B69" s="2923"/>
      <c r="C69" s="2945"/>
      <c r="D69" s="2960"/>
      <c r="E69" s="576" t="s">
        <v>413</v>
      </c>
      <c r="F69" s="517">
        <f>+'EJEC-3I'!F69</f>
        <v>0</v>
      </c>
      <c r="G69" s="517">
        <f>+'EJEC-3I'!G69</f>
        <v>0</v>
      </c>
      <c r="H69" s="517">
        <f>+'EJEC-3I'!H69</f>
        <v>0</v>
      </c>
      <c r="I69" s="517">
        <f>+'EJEC-3II'!I69</f>
        <v>0</v>
      </c>
      <c r="J69" s="517">
        <f>+'EJEC-3II'!J69</f>
        <v>0</v>
      </c>
      <c r="K69" s="517">
        <f>+'EJEC-3II'!K69</f>
        <v>0</v>
      </c>
      <c r="L69" s="517">
        <f>+'EJEC-3III'!L69</f>
        <v>0</v>
      </c>
      <c r="M69" s="517">
        <f>+'EJEC-3III'!M69</f>
        <v>0</v>
      </c>
      <c r="N69" s="517">
        <f>+'EJEC-3III'!N69</f>
        <v>0</v>
      </c>
      <c r="O69" s="1120">
        <f>+'EJEC-3III'!O69</f>
        <v>0</v>
      </c>
      <c r="P69" s="1120">
        <f>+'EJEC-3III'!P69</f>
        <v>0</v>
      </c>
      <c r="Q69" s="1120">
        <f>+'EJEC-3III'!Q69</f>
        <v>0</v>
      </c>
      <c r="R69" s="518">
        <f t="shared" si="7"/>
        <v>0</v>
      </c>
      <c r="S69" s="578">
        <f t="shared" ref="S69" si="34">+IF(ISERROR(R69/D68),0%,R69/D68)</f>
        <v>0</v>
      </c>
    </row>
    <row r="70" spans="2:19" hidden="1" x14ac:dyDescent="0.2">
      <c r="B70" s="2923"/>
      <c r="C70" s="2946"/>
      <c r="D70" s="2961"/>
      <c r="E70" s="576" t="s">
        <v>1214</v>
      </c>
      <c r="F70" s="517">
        <f>+'EJEC-3I'!F70</f>
        <v>0</v>
      </c>
      <c r="G70" s="517">
        <f>+'EJEC-3I'!G70</f>
        <v>0</v>
      </c>
      <c r="H70" s="517">
        <f>+'EJEC-3I'!H70</f>
        <v>0</v>
      </c>
      <c r="I70" s="517">
        <f>+'EJEC-3II'!I70</f>
        <v>0</v>
      </c>
      <c r="J70" s="517">
        <f>+'EJEC-3II'!J70</f>
        <v>0</v>
      </c>
      <c r="K70" s="517">
        <f>+'EJEC-3II'!K70</f>
        <v>0</v>
      </c>
      <c r="L70" s="517">
        <f>+'EJEC-3III'!L70</f>
        <v>0</v>
      </c>
      <c r="M70" s="517">
        <f>+'EJEC-3III'!M70</f>
        <v>0</v>
      </c>
      <c r="N70" s="517">
        <f>+'EJEC-3III'!N70</f>
        <v>0</v>
      </c>
      <c r="O70" s="1120"/>
      <c r="P70" s="1120"/>
      <c r="Q70" s="1120"/>
      <c r="R70" s="518">
        <f t="shared" si="7"/>
        <v>0</v>
      </c>
      <c r="S70" s="578">
        <f t="shared" ref="S70" si="35">+IF(ISERROR(R70/D68),0%,R70/D68)</f>
        <v>0</v>
      </c>
    </row>
    <row r="71" spans="2:19" hidden="1" x14ac:dyDescent="0.2">
      <c r="B71" s="2923"/>
      <c r="C71" s="2474" t="str">
        <f>'POA-1'!I51</f>
        <v>Divulgación, Capacitación y Seguimiento</v>
      </c>
      <c r="D71" s="2959" t="e">
        <f>'POA-1'!M51</f>
        <v>#REF!</v>
      </c>
      <c r="E71" s="575" t="s">
        <v>412</v>
      </c>
      <c r="F71" s="573">
        <f>'POA-4'!I36</f>
        <v>0</v>
      </c>
      <c r="G71" s="573">
        <f>'POA-4'!J36</f>
        <v>0</v>
      </c>
      <c r="H71" s="573">
        <f>'POA-4'!K36</f>
        <v>0</v>
      </c>
      <c r="I71" s="573">
        <f>'POA-4'!L36</f>
        <v>0</v>
      </c>
      <c r="J71" s="573">
        <f>'POA-4'!M36</f>
        <v>0</v>
      </c>
      <c r="K71" s="573">
        <f>'POA-4'!N36</f>
        <v>0</v>
      </c>
      <c r="L71" s="573">
        <f>'POA-4'!O36</f>
        <v>0</v>
      </c>
      <c r="M71" s="573">
        <f>'POA-4'!P36</f>
        <v>0</v>
      </c>
      <c r="N71" s="573">
        <f>'POA-4'!Q36</f>
        <v>0</v>
      </c>
      <c r="O71" s="573">
        <f>'POA-4'!R36</f>
        <v>0</v>
      </c>
      <c r="P71" s="573">
        <f>'POA-4'!S36</f>
        <v>0</v>
      </c>
      <c r="Q71" s="573">
        <f>'POA-4'!T36</f>
        <v>0</v>
      </c>
      <c r="R71" s="574">
        <f t="shared" si="7"/>
        <v>0</v>
      </c>
      <c r="S71" s="577"/>
    </row>
    <row r="72" spans="2:19" hidden="1" x14ac:dyDescent="0.2">
      <c r="B72" s="2923"/>
      <c r="C72" s="2945"/>
      <c r="D72" s="2960"/>
      <c r="E72" s="576" t="s">
        <v>413</v>
      </c>
      <c r="F72" s="517">
        <f>+'EJEC-3I'!F72</f>
        <v>0</v>
      </c>
      <c r="G72" s="517">
        <f>+'EJEC-3I'!G72</f>
        <v>0</v>
      </c>
      <c r="H72" s="517">
        <f>+'EJEC-3I'!H72</f>
        <v>0</v>
      </c>
      <c r="I72" s="517">
        <f>+'EJEC-3II'!I72</f>
        <v>0</v>
      </c>
      <c r="J72" s="517">
        <f>+'EJEC-3II'!J72</f>
        <v>0</v>
      </c>
      <c r="K72" s="517">
        <f>+'EJEC-3II'!K72</f>
        <v>0</v>
      </c>
      <c r="L72" s="517">
        <f>+'EJEC-3III'!L72</f>
        <v>0</v>
      </c>
      <c r="M72" s="517">
        <f>+'EJEC-3III'!M72</f>
        <v>0</v>
      </c>
      <c r="N72" s="517">
        <f>+'EJEC-3III'!N72</f>
        <v>0</v>
      </c>
      <c r="O72" s="1120">
        <f>+'EJEC-3III'!O72</f>
        <v>0</v>
      </c>
      <c r="P72" s="1120">
        <f>+'EJEC-3III'!P72</f>
        <v>0</v>
      </c>
      <c r="Q72" s="1120">
        <f>+'EJEC-3III'!Q72</f>
        <v>0</v>
      </c>
      <c r="R72" s="518">
        <f t="shared" si="7"/>
        <v>0</v>
      </c>
      <c r="S72" s="578">
        <f t="shared" ref="S72" si="36">+IF(ISERROR(R72/D71),0%,R72/D71)</f>
        <v>0</v>
      </c>
    </row>
    <row r="73" spans="2:19" hidden="1" x14ac:dyDescent="0.2">
      <c r="B73" s="2951"/>
      <c r="C73" s="2946"/>
      <c r="D73" s="2961"/>
      <c r="E73" s="576" t="s">
        <v>1214</v>
      </c>
      <c r="F73" s="517">
        <f>+'EJEC-3I'!F73</f>
        <v>0</v>
      </c>
      <c r="G73" s="517">
        <f>+'EJEC-3I'!G73</f>
        <v>0</v>
      </c>
      <c r="H73" s="517">
        <f>+'EJEC-3I'!H73</f>
        <v>0</v>
      </c>
      <c r="I73" s="517">
        <f>+'EJEC-3II'!I73</f>
        <v>0</v>
      </c>
      <c r="J73" s="517">
        <f>+'EJEC-3II'!J73</f>
        <v>0</v>
      </c>
      <c r="K73" s="517">
        <f>+'EJEC-3II'!K73</f>
        <v>0</v>
      </c>
      <c r="L73" s="517">
        <f>+'EJEC-3III'!L73</f>
        <v>0</v>
      </c>
      <c r="M73" s="517">
        <f>+'EJEC-3III'!M73</f>
        <v>0</v>
      </c>
      <c r="N73" s="517">
        <f>+'EJEC-3III'!N73</f>
        <v>0</v>
      </c>
      <c r="O73" s="1120"/>
      <c r="P73" s="1120"/>
      <c r="Q73" s="1120"/>
      <c r="R73" s="518">
        <f t="shared" si="7"/>
        <v>0</v>
      </c>
      <c r="S73" s="578">
        <f t="shared" ref="S73" si="37">+IF(ISERROR(R73/D71),0%,R73/D71)</f>
        <v>0</v>
      </c>
    </row>
    <row r="74" spans="2:19" hidden="1" x14ac:dyDescent="0.2">
      <c r="B74" s="2950" t="str">
        <f>PROYECTO!C56</f>
        <v>Enriquecimientos vegetales</v>
      </c>
      <c r="C74" s="2474" t="str">
        <f>'POA-1'!I52</f>
        <v>Aprestamiento del proyecto (Gestión)</v>
      </c>
      <c r="D74" s="2964" t="e">
        <f>'POA-1'!M52</f>
        <v>#REF!</v>
      </c>
      <c r="E74" s="575" t="s">
        <v>412</v>
      </c>
      <c r="F74" s="573">
        <f>'POA-4'!I37</f>
        <v>0</v>
      </c>
      <c r="G74" s="573">
        <f>'POA-4'!J37</f>
        <v>0</v>
      </c>
      <c r="H74" s="573">
        <f>'POA-4'!K37</f>
        <v>0</v>
      </c>
      <c r="I74" s="573">
        <f>'POA-4'!L37</f>
        <v>0</v>
      </c>
      <c r="J74" s="573">
        <f>'POA-4'!M37</f>
        <v>0</v>
      </c>
      <c r="K74" s="573">
        <f>'POA-4'!N37</f>
        <v>0</v>
      </c>
      <c r="L74" s="573">
        <f>'POA-4'!O37</f>
        <v>0</v>
      </c>
      <c r="M74" s="573">
        <f>'POA-4'!P37</f>
        <v>0</v>
      </c>
      <c r="N74" s="573">
        <f>'POA-4'!Q37</f>
        <v>0</v>
      </c>
      <c r="O74" s="573">
        <f>'POA-4'!R37</f>
        <v>0</v>
      </c>
      <c r="P74" s="573">
        <f>'POA-4'!S37</f>
        <v>0</v>
      </c>
      <c r="Q74" s="573">
        <f>'POA-4'!T37</f>
        <v>0</v>
      </c>
      <c r="R74" s="574">
        <f t="shared" si="7"/>
        <v>0</v>
      </c>
      <c r="S74" s="577"/>
    </row>
    <row r="75" spans="2:19" hidden="1" x14ac:dyDescent="0.2">
      <c r="B75" s="2923"/>
      <c r="C75" s="2945"/>
      <c r="D75" s="2965"/>
      <c r="E75" s="576" t="s">
        <v>413</v>
      </c>
      <c r="F75" s="517">
        <f>+'EJEC-3I'!F75</f>
        <v>0</v>
      </c>
      <c r="G75" s="517">
        <f>+'EJEC-3I'!G75</f>
        <v>0</v>
      </c>
      <c r="H75" s="517">
        <f>+'EJEC-3I'!H75</f>
        <v>0</v>
      </c>
      <c r="I75" s="517">
        <f>+'EJEC-3II'!I75</f>
        <v>0</v>
      </c>
      <c r="J75" s="517">
        <f>+'EJEC-3II'!J75</f>
        <v>0</v>
      </c>
      <c r="K75" s="517">
        <f>+'EJEC-3II'!K75</f>
        <v>0</v>
      </c>
      <c r="L75" s="517">
        <f>+'EJEC-3III'!L75</f>
        <v>0</v>
      </c>
      <c r="M75" s="517">
        <f>+'EJEC-3III'!M75</f>
        <v>0</v>
      </c>
      <c r="N75" s="517">
        <f>+'EJEC-3III'!N75</f>
        <v>0</v>
      </c>
      <c r="O75" s="1120">
        <f>+'EJEC-3III'!O75</f>
        <v>0</v>
      </c>
      <c r="P75" s="1120">
        <f>+'EJEC-3III'!P75</f>
        <v>0</v>
      </c>
      <c r="Q75" s="1120">
        <f>+'EJEC-3III'!Q75</f>
        <v>0</v>
      </c>
      <c r="R75" s="518">
        <f t="shared" si="7"/>
        <v>0</v>
      </c>
      <c r="S75" s="578">
        <f t="shared" ref="S75" si="38">+IF(ISERROR(R75/D74),0%,R75/D74)</f>
        <v>0</v>
      </c>
    </row>
    <row r="76" spans="2:19" hidden="1" x14ac:dyDescent="0.2">
      <c r="B76" s="2923"/>
      <c r="C76" s="2946"/>
      <c r="D76" s="2966"/>
      <c r="E76" s="576" t="s">
        <v>1214</v>
      </c>
      <c r="F76" s="517">
        <f>+'EJEC-3I'!F76</f>
        <v>0</v>
      </c>
      <c r="G76" s="517">
        <f>+'EJEC-3I'!G76</f>
        <v>0</v>
      </c>
      <c r="H76" s="517">
        <f>+'EJEC-3I'!H76</f>
        <v>0</v>
      </c>
      <c r="I76" s="517">
        <f>+'EJEC-3II'!I76</f>
        <v>0</v>
      </c>
      <c r="J76" s="517">
        <f>+'EJEC-3II'!J76</f>
        <v>0</v>
      </c>
      <c r="K76" s="517">
        <f>+'EJEC-3II'!K76</f>
        <v>0</v>
      </c>
      <c r="L76" s="517">
        <f>+'EJEC-3III'!L76</f>
        <v>0</v>
      </c>
      <c r="M76" s="517">
        <f>+'EJEC-3III'!M76</f>
        <v>0</v>
      </c>
      <c r="N76" s="517">
        <f>+'EJEC-3III'!N76</f>
        <v>0</v>
      </c>
      <c r="O76" s="1120"/>
      <c r="P76" s="1120"/>
      <c r="Q76" s="1120"/>
      <c r="R76" s="518">
        <f t="shared" si="7"/>
        <v>0</v>
      </c>
      <c r="S76" s="578">
        <f t="shared" ref="S76" si="39">+IF(ISERROR(R76/D74),0%,R76/D74)</f>
        <v>0</v>
      </c>
    </row>
    <row r="77" spans="2:19" hidden="1" x14ac:dyDescent="0.2">
      <c r="B77" s="2923"/>
      <c r="C77" s="2474" t="str">
        <f>'POA-1'!I53</f>
        <v>Mantenimiento</v>
      </c>
      <c r="D77" s="2964" t="e">
        <f>'POA-1'!M53</f>
        <v>#REF!</v>
      </c>
      <c r="E77" s="575" t="s">
        <v>412</v>
      </c>
      <c r="F77" s="573">
        <f>'POA-4'!I38</f>
        <v>0</v>
      </c>
      <c r="G77" s="573">
        <f>'POA-4'!J38</f>
        <v>0</v>
      </c>
      <c r="H77" s="573">
        <f>'POA-4'!K38</f>
        <v>0</v>
      </c>
      <c r="I77" s="573">
        <f>'POA-4'!L38</f>
        <v>0</v>
      </c>
      <c r="J77" s="573">
        <f>'POA-4'!M38</f>
        <v>0</v>
      </c>
      <c r="K77" s="573">
        <f>'POA-4'!N38</f>
        <v>0</v>
      </c>
      <c r="L77" s="573">
        <f>'POA-4'!O38</f>
        <v>0</v>
      </c>
      <c r="M77" s="573">
        <f>'POA-4'!P38</f>
        <v>0</v>
      </c>
      <c r="N77" s="573">
        <f>'POA-4'!Q38</f>
        <v>0</v>
      </c>
      <c r="O77" s="573">
        <f>'POA-4'!R38</f>
        <v>0</v>
      </c>
      <c r="P77" s="573">
        <f>'POA-4'!S38</f>
        <v>0</v>
      </c>
      <c r="Q77" s="573">
        <f>'POA-4'!T38</f>
        <v>0</v>
      </c>
      <c r="R77" s="574">
        <f t="shared" si="7"/>
        <v>0</v>
      </c>
      <c r="S77" s="577"/>
    </row>
    <row r="78" spans="2:19" hidden="1" x14ac:dyDescent="0.2">
      <c r="B78" s="2923"/>
      <c r="C78" s="2945"/>
      <c r="D78" s="2965"/>
      <c r="E78" s="576" t="s">
        <v>413</v>
      </c>
      <c r="F78" s="517">
        <f>+'EJEC-3I'!F78</f>
        <v>0</v>
      </c>
      <c r="G78" s="517">
        <f>+'EJEC-3I'!G78</f>
        <v>0</v>
      </c>
      <c r="H78" s="517">
        <f>+'EJEC-3I'!H78</f>
        <v>0</v>
      </c>
      <c r="I78" s="517">
        <f>+'EJEC-3II'!I78</f>
        <v>0</v>
      </c>
      <c r="J78" s="517">
        <f>+'EJEC-3II'!J78</f>
        <v>0</v>
      </c>
      <c r="K78" s="517">
        <f>+'EJEC-3II'!K78</f>
        <v>0</v>
      </c>
      <c r="L78" s="517">
        <f>+'EJEC-3III'!L78</f>
        <v>0</v>
      </c>
      <c r="M78" s="517">
        <f>+'EJEC-3III'!M78</f>
        <v>0</v>
      </c>
      <c r="N78" s="517">
        <f>+'EJEC-3III'!N78</f>
        <v>0</v>
      </c>
      <c r="O78" s="1120">
        <f>+'EJEC-3III'!O78</f>
        <v>0</v>
      </c>
      <c r="P78" s="1120">
        <f>+'EJEC-3III'!P78</f>
        <v>0</v>
      </c>
      <c r="Q78" s="1120">
        <f>+'EJEC-3III'!Q78</f>
        <v>0</v>
      </c>
      <c r="R78" s="518">
        <f t="shared" si="7"/>
        <v>0</v>
      </c>
      <c r="S78" s="578">
        <f t="shared" ref="S78" si="40">+IF(ISERROR(R78/D77),0%,R78/D77)</f>
        <v>0</v>
      </c>
    </row>
    <row r="79" spans="2:19" hidden="1" x14ac:dyDescent="0.2">
      <c r="B79" s="2923"/>
      <c r="C79" s="2946"/>
      <c r="D79" s="2966"/>
      <c r="E79" s="576" t="s">
        <v>1214</v>
      </c>
      <c r="F79" s="517">
        <f>+'EJEC-3I'!F79</f>
        <v>0</v>
      </c>
      <c r="G79" s="517">
        <f>+'EJEC-3I'!G79</f>
        <v>0</v>
      </c>
      <c r="H79" s="517">
        <f>+'EJEC-3I'!H79</f>
        <v>0</v>
      </c>
      <c r="I79" s="517">
        <f>+'EJEC-3II'!I79</f>
        <v>0</v>
      </c>
      <c r="J79" s="517">
        <f>+'EJEC-3II'!J79</f>
        <v>0</v>
      </c>
      <c r="K79" s="517">
        <f>+'EJEC-3II'!K79</f>
        <v>0</v>
      </c>
      <c r="L79" s="517">
        <f>+'EJEC-3III'!L79</f>
        <v>0</v>
      </c>
      <c r="M79" s="517">
        <f>+'EJEC-3III'!M79</f>
        <v>0</v>
      </c>
      <c r="N79" s="517">
        <f>+'EJEC-3III'!N79</f>
        <v>0</v>
      </c>
      <c r="O79" s="1120"/>
      <c r="P79" s="1120"/>
      <c r="Q79" s="1120"/>
      <c r="R79" s="518">
        <f t="shared" si="7"/>
        <v>0</v>
      </c>
      <c r="S79" s="578">
        <f t="shared" ref="S79" si="41">+IF(ISERROR(R79/D77),0%,R79/D77)</f>
        <v>0</v>
      </c>
    </row>
    <row r="80" spans="2:19" ht="0.6" hidden="1" customHeight="1" x14ac:dyDescent="0.2">
      <c r="B80" s="2923"/>
      <c r="C80" s="2474" t="str">
        <f>'POA-1'!I54</f>
        <v>Aislamiento</v>
      </c>
      <c r="D80" s="2964">
        <f>'POA-1'!M54</f>
        <v>0</v>
      </c>
      <c r="E80" s="575" t="s">
        <v>412</v>
      </c>
      <c r="F80" s="573">
        <f>'POA-4'!I39</f>
        <v>0</v>
      </c>
      <c r="G80" s="573">
        <f>'POA-4'!J39</f>
        <v>0</v>
      </c>
      <c r="H80" s="573">
        <f>'POA-4'!K39</f>
        <v>0</v>
      </c>
      <c r="I80" s="573">
        <f>'POA-4'!L39</f>
        <v>0</v>
      </c>
      <c r="J80" s="573">
        <f>'POA-4'!M39</f>
        <v>0</v>
      </c>
      <c r="K80" s="573">
        <f>'POA-4'!N39</f>
        <v>0</v>
      </c>
      <c r="L80" s="573">
        <f>'POA-4'!O39</f>
        <v>0</v>
      </c>
      <c r="M80" s="573">
        <f>'POA-4'!P39</f>
        <v>0</v>
      </c>
      <c r="N80" s="573">
        <f>'POA-4'!Q39</f>
        <v>0</v>
      </c>
      <c r="O80" s="573">
        <f>'POA-4'!R39</f>
        <v>0</v>
      </c>
      <c r="P80" s="573">
        <f>'POA-4'!S39</f>
        <v>0</v>
      </c>
      <c r="Q80" s="573">
        <f>'POA-4'!T39</f>
        <v>0</v>
      </c>
      <c r="R80" s="574">
        <f t="shared" si="7"/>
        <v>0</v>
      </c>
      <c r="S80" s="577"/>
    </row>
    <row r="81" spans="2:19" ht="0.6" hidden="1" customHeight="1" x14ac:dyDescent="0.2">
      <c r="B81" s="2923"/>
      <c r="C81" s="2945"/>
      <c r="D81" s="2965"/>
      <c r="E81" s="576" t="s">
        <v>413</v>
      </c>
      <c r="F81" s="517"/>
      <c r="G81" s="517"/>
      <c r="H81" s="517"/>
      <c r="I81" s="517"/>
      <c r="J81" s="517"/>
      <c r="K81" s="517"/>
      <c r="L81" s="517"/>
      <c r="M81" s="517"/>
      <c r="N81" s="517"/>
      <c r="O81" s="517"/>
      <c r="P81" s="517"/>
      <c r="Q81" s="517"/>
      <c r="R81" s="518">
        <f t="shared" si="7"/>
        <v>0</v>
      </c>
      <c r="S81" s="578">
        <f t="shared" ref="S81" si="42">+IF(ISERROR(R81/D80),0%,R81/D80)</f>
        <v>0</v>
      </c>
    </row>
    <row r="82" spans="2:19" ht="0.6" hidden="1" customHeight="1" x14ac:dyDescent="0.2">
      <c r="B82" s="2923"/>
      <c r="C82" s="2946"/>
      <c r="D82" s="2966"/>
      <c r="E82" s="576" t="s">
        <v>1214</v>
      </c>
      <c r="F82" s="517"/>
      <c r="G82" s="517"/>
      <c r="H82" s="517"/>
      <c r="I82" s="517"/>
      <c r="J82" s="517"/>
      <c r="K82" s="517"/>
      <c r="L82" s="517"/>
      <c r="M82" s="517"/>
      <c r="N82" s="517"/>
      <c r="O82" s="517"/>
      <c r="P82" s="517"/>
      <c r="Q82" s="517"/>
      <c r="R82" s="518">
        <f t="shared" si="7"/>
        <v>0</v>
      </c>
      <c r="S82" s="578">
        <f t="shared" ref="S82" si="43">+IF(ISERROR(R82/D80),0%,R82/D80)</f>
        <v>0</v>
      </c>
    </row>
    <row r="83" spans="2:19" hidden="1" x14ac:dyDescent="0.2">
      <c r="B83" s="2923"/>
      <c r="C83" s="2474" t="str">
        <f>'POA-1'!I55</f>
        <v>Divulgación, Capacitación y Seguimiento</v>
      </c>
      <c r="D83" s="2964" t="e">
        <f>'POA-1'!M55</f>
        <v>#REF!</v>
      </c>
      <c r="E83" s="575" t="s">
        <v>412</v>
      </c>
      <c r="F83" s="573">
        <f>'POA-4'!I40</f>
        <v>0</v>
      </c>
      <c r="G83" s="573">
        <f>'POA-4'!J40</f>
        <v>0</v>
      </c>
      <c r="H83" s="573">
        <f>'POA-4'!K40</f>
        <v>0</v>
      </c>
      <c r="I83" s="573">
        <f>'POA-4'!L40</f>
        <v>0</v>
      </c>
      <c r="J83" s="573">
        <f>'POA-4'!M40</f>
        <v>0</v>
      </c>
      <c r="K83" s="573">
        <f>'POA-4'!N40</f>
        <v>0</v>
      </c>
      <c r="L83" s="573">
        <f>'POA-4'!O40</f>
        <v>0</v>
      </c>
      <c r="M83" s="573">
        <f>'POA-4'!P40</f>
        <v>0</v>
      </c>
      <c r="N83" s="573">
        <f>'POA-4'!Q40</f>
        <v>0</v>
      </c>
      <c r="O83" s="573">
        <f>'POA-4'!R40</f>
        <v>0</v>
      </c>
      <c r="P83" s="573">
        <f>'POA-4'!S40</f>
        <v>0</v>
      </c>
      <c r="Q83" s="573">
        <f>'POA-4'!T40</f>
        <v>0</v>
      </c>
      <c r="R83" s="574">
        <f t="shared" si="7"/>
        <v>0</v>
      </c>
      <c r="S83" s="577"/>
    </row>
    <row r="84" spans="2:19" hidden="1" x14ac:dyDescent="0.2">
      <c r="B84" s="2923"/>
      <c r="C84" s="2945"/>
      <c r="D84" s="2965"/>
      <c r="E84" s="576" t="s">
        <v>413</v>
      </c>
      <c r="F84" s="517">
        <f>+'EJEC-3I'!F84</f>
        <v>0</v>
      </c>
      <c r="G84" s="517">
        <f>+'EJEC-3I'!G84</f>
        <v>0</v>
      </c>
      <c r="H84" s="517">
        <f>+'EJEC-3I'!H84</f>
        <v>0</v>
      </c>
      <c r="I84" s="517">
        <f>+'EJEC-3II'!I84</f>
        <v>0</v>
      </c>
      <c r="J84" s="517">
        <f>+'EJEC-3II'!J84</f>
        <v>0</v>
      </c>
      <c r="K84" s="517">
        <f>+'EJEC-3II'!K84</f>
        <v>0</v>
      </c>
      <c r="L84" s="517">
        <f>+'EJEC-3III'!L84</f>
        <v>0</v>
      </c>
      <c r="M84" s="517">
        <f>+'EJEC-3III'!M84</f>
        <v>0</v>
      </c>
      <c r="N84" s="517">
        <f>+'EJEC-3III'!N84</f>
        <v>0</v>
      </c>
      <c r="O84" s="1120">
        <f>+'EJEC-3III'!O84</f>
        <v>0</v>
      </c>
      <c r="P84" s="1120">
        <f>+'EJEC-3III'!P84</f>
        <v>0</v>
      </c>
      <c r="Q84" s="1120">
        <f>+'EJEC-3III'!Q84</f>
        <v>0</v>
      </c>
      <c r="R84" s="518">
        <f t="shared" si="7"/>
        <v>0</v>
      </c>
      <c r="S84" s="578">
        <f t="shared" ref="S84" si="44">+IF(ISERROR(R84/D83),0%,R84/D83)</f>
        <v>0</v>
      </c>
    </row>
    <row r="85" spans="2:19" ht="13.5" hidden="1" thickBot="1" x14ac:dyDescent="0.25">
      <c r="B85" s="2951"/>
      <c r="C85" s="2946"/>
      <c r="D85" s="2966"/>
      <c r="E85" s="576" t="s">
        <v>1214</v>
      </c>
      <c r="F85" s="517">
        <f>+'EJEC-3I'!F85</f>
        <v>0</v>
      </c>
      <c r="G85" s="517">
        <f>+'EJEC-3I'!G85</f>
        <v>0</v>
      </c>
      <c r="H85" s="517">
        <f>+'EJEC-3I'!H85</f>
        <v>0</v>
      </c>
      <c r="I85" s="517">
        <f>+'EJEC-3II'!I85</f>
        <v>0</v>
      </c>
      <c r="J85" s="517">
        <f>+'EJEC-3II'!J85</f>
        <v>0</v>
      </c>
      <c r="K85" s="517">
        <f>+'EJEC-3II'!K85</f>
        <v>0</v>
      </c>
      <c r="L85" s="517">
        <f>+'EJEC-3III'!L85</f>
        <v>0</v>
      </c>
      <c r="M85" s="517">
        <f>+'EJEC-3III'!M85</f>
        <v>0</v>
      </c>
      <c r="N85" s="517">
        <f>+'EJEC-3III'!N85</f>
        <v>0</v>
      </c>
      <c r="O85" s="1120"/>
      <c r="P85" s="1120"/>
      <c r="Q85" s="1120"/>
      <c r="R85" s="518">
        <f t="shared" si="7"/>
        <v>0</v>
      </c>
      <c r="S85" s="578">
        <f t="shared" ref="S85" si="45">+IF(ISERROR(R85/D83),0%,R85/D83)</f>
        <v>0</v>
      </c>
    </row>
    <row r="86" spans="2:19" ht="13.5" hidden="1" thickBot="1" x14ac:dyDescent="0.25">
      <c r="B86" s="2950" t="str">
        <f>PROYECTO!C57</f>
        <v>Conservación de Bosque Natural - Aislamiento</v>
      </c>
      <c r="C86" s="2474" t="str">
        <f>'POA-1'!I56</f>
        <v>Aprestamiento del proyecto (Gestión)</v>
      </c>
      <c r="D86" s="2964" t="e">
        <f>'POA-1'!M56</f>
        <v>#REF!</v>
      </c>
      <c r="E86" s="575" t="s">
        <v>412</v>
      </c>
      <c r="F86" s="573">
        <f>'POA-4'!I41</f>
        <v>0</v>
      </c>
      <c r="G86" s="573">
        <f>'POA-4'!J41</f>
        <v>0</v>
      </c>
      <c r="H86" s="573">
        <f>'POA-4'!K41</f>
        <v>0</v>
      </c>
      <c r="I86" s="573">
        <f>'POA-4'!L41</f>
        <v>0</v>
      </c>
      <c r="J86" s="573">
        <f>'POA-4'!M41</f>
        <v>0</v>
      </c>
      <c r="K86" s="573">
        <f>'POA-4'!N41</f>
        <v>0</v>
      </c>
      <c r="L86" s="573">
        <f>'POA-4'!O41</f>
        <v>0</v>
      </c>
      <c r="M86" s="573">
        <f>'POA-4'!P41</f>
        <v>0</v>
      </c>
      <c r="N86" s="573">
        <f>'POA-4'!Q41</f>
        <v>0</v>
      </c>
      <c r="O86" s="573">
        <f>'POA-4'!R41</f>
        <v>0</v>
      </c>
      <c r="P86" s="573">
        <f>'POA-4'!S41</f>
        <v>0</v>
      </c>
      <c r="Q86" s="573">
        <f>'POA-4'!AG41</f>
        <v>0</v>
      </c>
      <c r="R86" s="574">
        <f t="shared" si="7"/>
        <v>0</v>
      </c>
      <c r="S86" s="577"/>
    </row>
    <row r="87" spans="2:19" ht="13.5" hidden="1" thickBot="1" x14ac:dyDescent="0.25">
      <c r="B87" s="2923"/>
      <c r="C87" s="2945"/>
      <c r="D87" s="2965"/>
      <c r="E87" s="576" t="s">
        <v>413</v>
      </c>
      <c r="F87" s="517"/>
      <c r="G87" s="517"/>
      <c r="H87" s="517"/>
      <c r="I87" s="517"/>
      <c r="J87" s="517"/>
      <c r="K87" s="517"/>
      <c r="L87" s="517"/>
      <c r="M87" s="517"/>
      <c r="N87" s="517"/>
      <c r="O87" s="517"/>
      <c r="P87" s="517"/>
      <c r="Q87" s="517"/>
      <c r="R87" s="518">
        <f t="shared" si="7"/>
        <v>0</v>
      </c>
      <c r="S87" s="578">
        <f t="shared" ref="S87" si="46">+IF(ISERROR(R87/D86),0%,R87/D86)</f>
        <v>0</v>
      </c>
    </row>
    <row r="88" spans="2:19" ht="13.5" hidden="1" thickBot="1" x14ac:dyDescent="0.25">
      <c r="B88" s="2923"/>
      <c r="C88" s="2946"/>
      <c r="D88" s="2966"/>
      <c r="E88" s="576" t="s">
        <v>1214</v>
      </c>
      <c r="F88" s="517"/>
      <c r="G88" s="517"/>
      <c r="H88" s="517"/>
      <c r="I88" s="517"/>
      <c r="J88" s="517"/>
      <c r="K88" s="517"/>
      <c r="L88" s="517"/>
      <c r="M88" s="517"/>
      <c r="N88" s="517"/>
      <c r="O88" s="517"/>
      <c r="P88" s="517"/>
      <c r="Q88" s="517"/>
      <c r="R88" s="518">
        <f t="shared" si="7"/>
        <v>0</v>
      </c>
      <c r="S88" s="578">
        <f t="shared" ref="S88" si="47">+IF(ISERROR(R88/D86),0%,R88/D86)</f>
        <v>0</v>
      </c>
    </row>
    <row r="89" spans="2:19" ht="13.5" hidden="1" thickBot="1" x14ac:dyDescent="0.25">
      <c r="B89" s="2923"/>
      <c r="C89" s="2474" t="str">
        <f>'POA-1'!I57</f>
        <v>Establecimiento</v>
      </c>
      <c r="D89" s="2964">
        <f>'POA-1'!M57</f>
        <v>0</v>
      </c>
      <c r="E89" s="575" t="s">
        <v>412</v>
      </c>
      <c r="F89" s="573">
        <f>'POA-4'!I42</f>
        <v>0</v>
      </c>
      <c r="G89" s="573">
        <f>'POA-4'!J42</f>
        <v>0</v>
      </c>
      <c r="H89" s="573">
        <f>'POA-4'!K42</f>
        <v>0</v>
      </c>
      <c r="I89" s="573">
        <f>'POA-4'!L42</f>
        <v>0</v>
      </c>
      <c r="J89" s="573">
        <f>'POA-4'!M42</f>
        <v>0</v>
      </c>
      <c r="K89" s="573">
        <f>'POA-4'!N42</f>
        <v>0</v>
      </c>
      <c r="L89" s="573">
        <f>'POA-4'!O42</f>
        <v>0</v>
      </c>
      <c r="M89" s="573">
        <f>'POA-4'!P42</f>
        <v>0</v>
      </c>
      <c r="N89" s="573">
        <f>'POA-4'!Q42</f>
        <v>0</v>
      </c>
      <c r="O89" s="573">
        <f>'POA-4'!R42</f>
        <v>0</v>
      </c>
      <c r="P89" s="573">
        <f>'POA-4'!S42</f>
        <v>0</v>
      </c>
      <c r="Q89" s="573">
        <f>'POA-4'!AG42</f>
        <v>0</v>
      </c>
      <c r="R89" s="574">
        <f t="shared" si="7"/>
        <v>0</v>
      </c>
      <c r="S89" s="577"/>
    </row>
    <row r="90" spans="2:19" ht="13.5" hidden="1" thickBot="1" x14ac:dyDescent="0.25">
      <c r="B90" s="2923"/>
      <c r="C90" s="2945"/>
      <c r="D90" s="2965"/>
      <c r="E90" s="576" t="s">
        <v>413</v>
      </c>
      <c r="F90" s="517"/>
      <c r="G90" s="517"/>
      <c r="H90" s="517"/>
      <c r="I90" s="517"/>
      <c r="J90" s="517"/>
      <c r="K90" s="517"/>
      <c r="L90" s="517"/>
      <c r="M90" s="517"/>
      <c r="N90" s="517"/>
      <c r="O90" s="517"/>
      <c r="P90" s="517"/>
      <c r="Q90" s="517"/>
      <c r="R90" s="518">
        <f t="shared" si="7"/>
        <v>0</v>
      </c>
      <c r="S90" s="578">
        <f t="shared" ref="S90" si="48">+IF(ISERROR(R90/D89),0%,R90/D89)</f>
        <v>0</v>
      </c>
    </row>
    <row r="91" spans="2:19" ht="13.5" hidden="1" thickBot="1" x14ac:dyDescent="0.25">
      <c r="B91" s="2923"/>
      <c r="C91" s="2946"/>
      <c r="D91" s="2966"/>
      <c r="E91" s="576" t="s">
        <v>1214</v>
      </c>
      <c r="F91" s="517"/>
      <c r="G91" s="517"/>
      <c r="H91" s="517"/>
      <c r="I91" s="517"/>
      <c r="J91" s="517"/>
      <c r="K91" s="517"/>
      <c r="L91" s="517"/>
      <c r="M91" s="517"/>
      <c r="N91" s="517"/>
      <c r="O91" s="517"/>
      <c r="P91" s="517"/>
      <c r="Q91" s="517"/>
      <c r="R91" s="518">
        <f t="shared" si="7"/>
        <v>0</v>
      </c>
      <c r="S91" s="578">
        <f t="shared" ref="S91" si="49">+IF(ISERROR(R91/D89),0%,R91/D89)</f>
        <v>0</v>
      </c>
    </row>
    <row r="92" spans="2:19" ht="13.5" hidden="1" thickBot="1" x14ac:dyDescent="0.25">
      <c r="B92" s="2923"/>
      <c r="C92" s="2474" t="str">
        <f>'POA-1'!I58</f>
        <v>Divulgación, Capacitación y Seguimiento</v>
      </c>
      <c r="D92" s="2964">
        <f>'POA-1'!M58</f>
        <v>0</v>
      </c>
      <c r="E92" s="575" t="s">
        <v>412</v>
      </c>
      <c r="F92" s="573">
        <f>'POA-4'!I43</f>
        <v>0</v>
      </c>
      <c r="G92" s="573">
        <f>'POA-4'!J43</f>
        <v>0</v>
      </c>
      <c r="H92" s="573">
        <f>'POA-4'!K43</f>
        <v>0</v>
      </c>
      <c r="I92" s="573">
        <f>'POA-4'!L43</f>
        <v>0</v>
      </c>
      <c r="J92" s="573">
        <f>'POA-4'!M43</f>
        <v>0</v>
      </c>
      <c r="K92" s="573">
        <f>'POA-4'!N43</f>
        <v>0</v>
      </c>
      <c r="L92" s="573">
        <f>'POA-4'!O43</f>
        <v>0</v>
      </c>
      <c r="M92" s="573">
        <f>'POA-4'!P43</f>
        <v>0</v>
      </c>
      <c r="N92" s="573">
        <f>'POA-4'!Q43</f>
        <v>0</v>
      </c>
      <c r="O92" s="573">
        <f>'POA-4'!R43</f>
        <v>0</v>
      </c>
      <c r="P92" s="573">
        <f>'POA-4'!S43</f>
        <v>0</v>
      </c>
      <c r="Q92" s="573">
        <f>'POA-4'!AG43</f>
        <v>0</v>
      </c>
      <c r="R92" s="574">
        <f t="shared" si="7"/>
        <v>0</v>
      </c>
      <c r="S92" s="577"/>
    </row>
    <row r="93" spans="2:19" ht="13.5" hidden="1" thickBot="1" x14ac:dyDescent="0.25">
      <c r="B93" s="2923"/>
      <c r="C93" s="2945"/>
      <c r="D93" s="2965"/>
      <c r="E93" s="576" t="s">
        <v>413</v>
      </c>
      <c r="F93" s="517"/>
      <c r="G93" s="517"/>
      <c r="H93" s="517"/>
      <c r="I93" s="517"/>
      <c r="J93" s="517"/>
      <c r="K93" s="517"/>
      <c r="L93" s="517"/>
      <c r="M93" s="517"/>
      <c r="N93" s="517"/>
      <c r="O93" s="517"/>
      <c r="P93" s="517"/>
      <c r="Q93" s="517"/>
      <c r="R93" s="518">
        <f t="shared" si="7"/>
        <v>0</v>
      </c>
      <c r="S93" s="578">
        <f t="shared" ref="S93" si="50">+IF(ISERROR(R93/D92),0%,R93/D92)</f>
        <v>0</v>
      </c>
    </row>
    <row r="94" spans="2:19" ht="13.5" hidden="1" thickBot="1" x14ac:dyDescent="0.25">
      <c r="B94" s="2923"/>
      <c r="C94" s="2945"/>
      <c r="D94" s="2965"/>
      <c r="E94" s="579" t="s">
        <v>1214</v>
      </c>
      <c r="F94" s="580"/>
      <c r="G94" s="580"/>
      <c r="H94" s="580"/>
      <c r="I94" s="580"/>
      <c r="J94" s="580"/>
      <c r="K94" s="580"/>
      <c r="L94" s="580"/>
      <c r="M94" s="580"/>
      <c r="N94" s="580"/>
      <c r="O94" s="580"/>
      <c r="P94" s="580"/>
      <c r="Q94" s="580"/>
      <c r="R94" s="581">
        <f t="shared" ref="R94:R97" si="51">SUM(F94:Q94)</f>
        <v>0</v>
      </c>
      <c r="S94" s="582">
        <f t="shared" ref="S94" si="52">+IF(ISERROR(R94/D92),0%,R94/D92)</f>
        <v>0</v>
      </c>
    </row>
    <row r="95" spans="2:19" s="402" customFormat="1" x14ac:dyDescent="0.2">
      <c r="B95" s="2967" t="s">
        <v>1192</v>
      </c>
      <c r="C95" s="2968"/>
      <c r="D95" s="2973" t="e">
        <f>SUM(D17:D94)</f>
        <v>#REF!</v>
      </c>
      <c r="E95" s="1431" t="s">
        <v>412</v>
      </c>
      <c r="F95" s="1432">
        <f>F92+F89+F86+F83+F80+F77+F74+F71+F68+F65+F62+F59+F56+F53+F50+F47+F44+F41+F38+F35+F32+F29+F26+F23+F20+F17</f>
        <v>290890032</v>
      </c>
      <c r="G95" s="1432">
        <f t="shared" ref="G95:Q97" si="53">G92+G89+G86+G83+G80+G77+G74+G71+G68+G65+G62+G59+G56+G53+G50+G47+G44+G41+G38+G35+G32+G29+G26+G23+G20+G17</f>
        <v>161316666</v>
      </c>
      <c r="H95" s="1432">
        <f t="shared" si="53"/>
        <v>156750000</v>
      </c>
      <c r="I95" s="1432">
        <f t="shared" si="53"/>
        <v>8550000</v>
      </c>
      <c r="J95" s="1432">
        <f t="shared" si="53"/>
        <v>13116666</v>
      </c>
      <c r="K95" s="1432">
        <f t="shared" si="53"/>
        <v>8550000</v>
      </c>
      <c r="L95" s="1432">
        <f t="shared" si="53"/>
        <v>13116667.999999989</v>
      </c>
      <c r="M95" s="1432">
        <f t="shared" si="53"/>
        <v>156750000</v>
      </c>
      <c r="N95" s="1432">
        <f t="shared" si="53"/>
        <v>156750000</v>
      </c>
      <c r="O95" s="1432">
        <f t="shared" si="53"/>
        <v>8550000</v>
      </c>
      <c r="P95" s="1432">
        <f t="shared" si="53"/>
        <v>0</v>
      </c>
      <c r="Q95" s="1432">
        <f t="shared" si="53"/>
        <v>0</v>
      </c>
      <c r="R95" s="1433">
        <f t="shared" si="51"/>
        <v>974340032</v>
      </c>
      <c r="S95" s="583"/>
    </row>
    <row r="96" spans="2:19" s="402" customFormat="1" x14ac:dyDescent="0.2">
      <c r="B96" s="2969"/>
      <c r="C96" s="2970"/>
      <c r="D96" s="2970"/>
      <c r="E96" s="576" t="s">
        <v>413</v>
      </c>
      <c r="F96" s="517">
        <f>F93+F90+F87+F84+F81+F78+F75+F72+F69+F66+F63+F60+F57+F54+F51+F48+F45+F42+F39+F36+F33+F30+F27+F24+F21+F18</f>
        <v>0</v>
      </c>
      <c r="G96" s="517">
        <f t="shared" si="53"/>
        <v>0</v>
      </c>
      <c r="H96" s="517">
        <f t="shared" si="53"/>
        <v>0</v>
      </c>
      <c r="I96" s="517">
        <f t="shared" si="53"/>
        <v>0</v>
      </c>
      <c r="J96" s="517">
        <f t="shared" si="53"/>
        <v>0</v>
      </c>
      <c r="K96" s="517">
        <f t="shared" si="53"/>
        <v>0</v>
      </c>
      <c r="L96" s="517">
        <f t="shared" si="53"/>
        <v>0</v>
      </c>
      <c r="M96" s="517">
        <f t="shared" si="53"/>
        <v>0</v>
      </c>
      <c r="N96" s="517">
        <f t="shared" si="53"/>
        <v>0</v>
      </c>
      <c r="O96" s="517">
        <f t="shared" si="53"/>
        <v>0</v>
      </c>
      <c r="P96" s="517">
        <f t="shared" si="53"/>
        <v>0</v>
      </c>
      <c r="Q96" s="517">
        <f t="shared" si="53"/>
        <v>0</v>
      </c>
      <c r="R96" s="518">
        <f t="shared" si="51"/>
        <v>0</v>
      </c>
      <c r="S96" s="578">
        <f t="shared" ref="S96" si="54">+IF(ISERROR(R96/D95),0%,R96/D95)</f>
        <v>0</v>
      </c>
    </row>
    <row r="97" spans="2:19" s="402" customFormat="1" ht="13.5" thickBot="1" x14ac:dyDescent="0.25">
      <c r="B97" s="2971"/>
      <c r="C97" s="2972"/>
      <c r="D97" s="2972"/>
      <c r="E97" s="584" t="s">
        <v>1214</v>
      </c>
      <c r="F97" s="585">
        <f>F94+F91+F88+F85+F82+F79+F76+F73+F70+F67+F64+F61+F58+F55+F52+F49+F46+F43+F40+F37+F34+F31+F28+F25+F22+F19</f>
        <v>0</v>
      </c>
      <c r="G97" s="585">
        <f t="shared" si="53"/>
        <v>0</v>
      </c>
      <c r="H97" s="585">
        <f t="shared" si="53"/>
        <v>0</v>
      </c>
      <c r="I97" s="585">
        <f t="shared" si="53"/>
        <v>0</v>
      </c>
      <c r="J97" s="585">
        <f t="shared" si="53"/>
        <v>0</v>
      </c>
      <c r="K97" s="585">
        <f t="shared" si="53"/>
        <v>0</v>
      </c>
      <c r="L97" s="585">
        <f t="shared" si="53"/>
        <v>0</v>
      </c>
      <c r="M97" s="585">
        <f t="shared" si="53"/>
        <v>0</v>
      </c>
      <c r="N97" s="585">
        <f t="shared" si="53"/>
        <v>0</v>
      </c>
      <c r="O97" s="585">
        <f t="shared" si="53"/>
        <v>0</v>
      </c>
      <c r="P97" s="585">
        <f t="shared" si="53"/>
        <v>0</v>
      </c>
      <c r="Q97" s="585">
        <f t="shared" si="53"/>
        <v>0</v>
      </c>
      <c r="R97" s="586">
        <f t="shared" si="51"/>
        <v>0</v>
      </c>
      <c r="S97" s="587">
        <f t="shared" ref="S97" si="55">+IF(ISERROR(R97/D95),0%,R97/D95)</f>
        <v>0</v>
      </c>
    </row>
    <row r="98" spans="2:19" s="402" customFormat="1" ht="13.5" thickBot="1" x14ac:dyDescent="0.25">
      <c r="B98" s="588" t="s">
        <v>63</v>
      </c>
      <c r="C98" s="483"/>
      <c r="D98" s="483"/>
      <c r="E98" s="483"/>
      <c r="F98" s="483"/>
      <c r="G98" s="483"/>
      <c r="H98" s="483"/>
      <c r="I98" s="483"/>
      <c r="J98" s="483"/>
      <c r="K98" s="483"/>
      <c r="L98" s="483"/>
      <c r="M98" s="483"/>
      <c r="N98" s="483"/>
      <c r="O98" s="483"/>
      <c r="P98" s="483"/>
      <c r="Q98" s="483"/>
      <c r="R98" s="483"/>
      <c r="S98" s="490"/>
    </row>
    <row r="99" spans="2:19" s="402" customFormat="1" x14ac:dyDescent="0.2">
      <c r="B99" s="2936"/>
      <c r="C99" s="2937"/>
      <c r="D99" s="2937"/>
      <c r="E99" s="2937"/>
      <c r="F99" s="2937"/>
      <c r="G99" s="2937"/>
      <c r="H99" s="2937"/>
      <c r="I99" s="2937"/>
      <c r="J99" s="2937"/>
      <c r="K99" s="2937"/>
      <c r="L99" s="2937"/>
      <c r="M99" s="2937"/>
      <c r="N99" s="2937"/>
      <c r="O99" s="2937"/>
      <c r="P99" s="2937"/>
      <c r="Q99" s="2937"/>
      <c r="R99" s="2937"/>
      <c r="S99" s="2938"/>
    </row>
    <row r="100" spans="2:19" s="402" customFormat="1" x14ac:dyDescent="0.2">
      <c r="B100" s="2939"/>
      <c r="C100" s="2940"/>
      <c r="D100" s="2940"/>
      <c r="E100" s="2940"/>
      <c r="F100" s="2940"/>
      <c r="G100" s="2940"/>
      <c r="H100" s="2940"/>
      <c r="I100" s="2940"/>
      <c r="J100" s="2940"/>
      <c r="K100" s="2940"/>
      <c r="L100" s="2940"/>
      <c r="M100" s="2940"/>
      <c r="N100" s="2940"/>
      <c r="O100" s="2940"/>
      <c r="P100" s="2940"/>
      <c r="Q100" s="2940"/>
      <c r="R100" s="2940"/>
      <c r="S100" s="2941"/>
    </row>
    <row r="101" spans="2:19" s="402" customFormat="1" x14ac:dyDescent="0.2">
      <c r="B101" s="2939"/>
      <c r="C101" s="2940"/>
      <c r="D101" s="2940"/>
      <c r="E101" s="2940"/>
      <c r="F101" s="2940"/>
      <c r="G101" s="2940"/>
      <c r="H101" s="2940"/>
      <c r="I101" s="2940"/>
      <c r="J101" s="2940"/>
      <c r="K101" s="2940"/>
      <c r="L101" s="2940"/>
      <c r="M101" s="2940"/>
      <c r="N101" s="2940"/>
      <c r="O101" s="2940"/>
      <c r="P101" s="2940"/>
      <c r="Q101" s="2940"/>
      <c r="R101" s="2940"/>
      <c r="S101" s="2941"/>
    </row>
    <row r="102" spans="2:19" s="402" customFormat="1" x14ac:dyDescent="0.2">
      <c r="B102" s="2939"/>
      <c r="C102" s="2940"/>
      <c r="D102" s="2940"/>
      <c r="E102" s="2940"/>
      <c r="F102" s="2940"/>
      <c r="G102" s="2940"/>
      <c r="H102" s="2940"/>
      <c r="I102" s="2940"/>
      <c r="J102" s="2940"/>
      <c r="K102" s="2940"/>
      <c r="L102" s="2940"/>
      <c r="M102" s="2940"/>
      <c r="N102" s="2940"/>
      <c r="O102" s="2940"/>
      <c r="P102" s="2940"/>
      <c r="Q102" s="2940"/>
      <c r="R102" s="2940"/>
      <c r="S102" s="2941"/>
    </row>
    <row r="103" spans="2:19" s="402" customFormat="1" x14ac:dyDescent="0.2">
      <c r="B103" s="2939"/>
      <c r="C103" s="2940"/>
      <c r="D103" s="2940"/>
      <c r="E103" s="2940"/>
      <c r="F103" s="2940"/>
      <c r="G103" s="2940"/>
      <c r="H103" s="2940"/>
      <c r="I103" s="2940"/>
      <c r="J103" s="2940"/>
      <c r="K103" s="2940"/>
      <c r="L103" s="2940"/>
      <c r="M103" s="2940"/>
      <c r="N103" s="2940"/>
      <c r="O103" s="2940"/>
      <c r="P103" s="2940"/>
      <c r="Q103" s="2940"/>
      <c r="R103" s="2940"/>
      <c r="S103" s="2941"/>
    </row>
    <row r="104" spans="2:19" s="402" customFormat="1" x14ac:dyDescent="0.2">
      <c r="B104" s="2939"/>
      <c r="C104" s="2940"/>
      <c r="D104" s="2940"/>
      <c r="E104" s="2940"/>
      <c r="F104" s="2940"/>
      <c r="G104" s="2940"/>
      <c r="H104" s="2940"/>
      <c r="I104" s="2940"/>
      <c r="J104" s="2940"/>
      <c r="K104" s="2940"/>
      <c r="L104" s="2940"/>
      <c r="M104" s="2940"/>
      <c r="N104" s="2940"/>
      <c r="O104" s="2940"/>
      <c r="P104" s="2940"/>
      <c r="Q104" s="2940"/>
      <c r="R104" s="2940"/>
      <c r="S104" s="2941"/>
    </row>
    <row r="105" spans="2:19" s="402" customFormat="1" ht="13.5" thickBot="1" x14ac:dyDescent="0.25">
      <c r="B105" s="2942"/>
      <c r="C105" s="2943"/>
      <c r="D105" s="2943"/>
      <c r="E105" s="2943"/>
      <c r="F105" s="2943"/>
      <c r="G105" s="2943"/>
      <c r="H105" s="2943"/>
      <c r="I105" s="2943"/>
      <c r="J105" s="2943"/>
      <c r="K105" s="2943"/>
      <c r="L105" s="2943"/>
      <c r="M105" s="2943"/>
      <c r="N105" s="2943"/>
      <c r="O105" s="2943"/>
      <c r="P105" s="2943"/>
      <c r="Q105" s="2943"/>
      <c r="R105" s="2943"/>
      <c r="S105" s="2944"/>
    </row>
    <row r="106" spans="2:19" s="402" customFormat="1" x14ac:dyDescent="0.2"/>
    <row r="107" spans="2:19" s="402" customFormat="1" x14ac:dyDescent="0.2"/>
    <row r="108" spans="2:19" s="402" customFormat="1" x14ac:dyDescent="0.2"/>
    <row r="109" spans="2:19" s="402" customFormat="1" x14ac:dyDescent="0.2"/>
    <row r="110" spans="2:19" s="402" customFormat="1" x14ac:dyDescent="0.2"/>
    <row r="111" spans="2:19" s="402" customFormat="1" x14ac:dyDescent="0.2"/>
    <row r="112" spans="2:19" s="402" customFormat="1" x14ac:dyDescent="0.2"/>
    <row r="113" s="402" customFormat="1" x14ac:dyDescent="0.2"/>
    <row r="114" s="402" customFormat="1" x14ac:dyDescent="0.2"/>
    <row r="115" s="402" customFormat="1" x14ac:dyDescent="0.2"/>
    <row r="116" s="402" customFormat="1" x14ac:dyDescent="0.2"/>
    <row r="117" s="402" customFormat="1" x14ac:dyDescent="0.2"/>
    <row r="118" s="402" customFormat="1" x14ac:dyDescent="0.2"/>
    <row r="119" s="402" customFormat="1" x14ac:dyDescent="0.2"/>
    <row r="120" s="402" customFormat="1" x14ac:dyDescent="0.2"/>
    <row r="121" s="402" customFormat="1" x14ac:dyDescent="0.2"/>
    <row r="122" s="402" customFormat="1" x14ac:dyDescent="0.2"/>
    <row r="123" s="402" customFormat="1" x14ac:dyDescent="0.2"/>
    <row r="124" s="402" customFormat="1" x14ac:dyDescent="0.2"/>
    <row r="125" s="402" customFormat="1" x14ac:dyDescent="0.2"/>
    <row r="126" s="402" customFormat="1" x14ac:dyDescent="0.2"/>
    <row r="127" s="402" customFormat="1" x14ac:dyDescent="0.2"/>
    <row r="128" s="402" customFormat="1" x14ac:dyDescent="0.2"/>
    <row r="129" s="402" customFormat="1" x14ac:dyDescent="0.2"/>
    <row r="130" s="402" customFormat="1" x14ac:dyDescent="0.2"/>
    <row r="131" s="402" customFormat="1" x14ac:dyDescent="0.2"/>
    <row r="132" s="402" customFormat="1" x14ac:dyDescent="0.2"/>
    <row r="133" s="402" customFormat="1" x14ac:dyDescent="0.2"/>
    <row r="134" s="402" customFormat="1" x14ac:dyDescent="0.2"/>
  </sheetData>
  <sheetProtection algorithmName="SHA-512" hashValue="JU5yHxNPplP4IZR1rax1z2GcfcwPgGzwy/vCqCSUrVNiHLYPJwCx8XZEml5SUtj2VpmQDp3s3xc9KxPa3yeLhQ==" saltValue="YzMpNSTrhGzb/eLezFkNiQ==" spinCount="100000" sheet="1" objects="1" scenarios="1"/>
  <mergeCells count="78">
    <mergeCell ref="B2:B3"/>
    <mergeCell ref="F10:G10"/>
    <mergeCell ref="R2:S3"/>
    <mergeCell ref="R4:S4"/>
    <mergeCell ref="C6:S6"/>
    <mergeCell ref="C8:S8"/>
    <mergeCell ref="C2:Q2"/>
    <mergeCell ref="C3:Q3"/>
    <mergeCell ref="C4:Q4"/>
    <mergeCell ref="F12:G12"/>
    <mergeCell ref="B14:S14"/>
    <mergeCell ref="B15:B16"/>
    <mergeCell ref="C15:C16"/>
    <mergeCell ref="D15:D16"/>
    <mergeCell ref="E15:E16"/>
    <mergeCell ref="F15:S15"/>
    <mergeCell ref="B17:B28"/>
    <mergeCell ref="C17:C19"/>
    <mergeCell ref="D17:D19"/>
    <mergeCell ref="C20:C22"/>
    <mergeCell ref="D20:D22"/>
    <mergeCell ref="C23:C25"/>
    <mergeCell ref="D23:D25"/>
    <mergeCell ref="C26:C28"/>
    <mergeCell ref="D26:D28"/>
    <mergeCell ref="B29:B40"/>
    <mergeCell ref="C29:C31"/>
    <mergeCell ref="D29:D31"/>
    <mergeCell ref="C32:C34"/>
    <mergeCell ref="D32:D34"/>
    <mergeCell ref="C35:C37"/>
    <mergeCell ref="D35:D37"/>
    <mergeCell ref="C38:C40"/>
    <mergeCell ref="D38:D40"/>
    <mergeCell ref="B41:B52"/>
    <mergeCell ref="C41:C43"/>
    <mergeCell ref="D41:D43"/>
    <mergeCell ref="C44:C46"/>
    <mergeCell ref="D44:D46"/>
    <mergeCell ref="C47:C49"/>
    <mergeCell ref="D47:D49"/>
    <mergeCell ref="C50:C52"/>
    <mergeCell ref="D50:D52"/>
    <mergeCell ref="B53:B64"/>
    <mergeCell ref="C53:C55"/>
    <mergeCell ref="D53:D55"/>
    <mergeCell ref="C56:C58"/>
    <mergeCell ref="D56:D58"/>
    <mergeCell ref="C59:C61"/>
    <mergeCell ref="D59:D61"/>
    <mergeCell ref="C62:C64"/>
    <mergeCell ref="D62:D64"/>
    <mergeCell ref="B65:B73"/>
    <mergeCell ref="C65:C67"/>
    <mergeCell ref="D65:D67"/>
    <mergeCell ref="C68:C70"/>
    <mergeCell ref="D68:D70"/>
    <mergeCell ref="C71:C73"/>
    <mergeCell ref="D71:D73"/>
    <mergeCell ref="B74:B85"/>
    <mergeCell ref="C74:C76"/>
    <mergeCell ref="D74:D76"/>
    <mergeCell ref="C77:C79"/>
    <mergeCell ref="D77:D79"/>
    <mergeCell ref="C80:C82"/>
    <mergeCell ref="D80:D82"/>
    <mergeCell ref="C83:C85"/>
    <mergeCell ref="D83:D85"/>
    <mergeCell ref="B95:C97"/>
    <mergeCell ref="D95:D97"/>
    <mergeCell ref="B99:S105"/>
    <mergeCell ref="B86:B94"/>
    <mergeCell ref="C86:C88"/>
    <mergeCell ref="D86:D88"/>
    <mergeCell ref="C89:C91"/>
    <mergeCell ref="D89:D91"/>
    <mergeCell ref="C92:C94"/>
    <mergeCell ref="D92:D94"/>
  </mergeCells>
  <conditionalFormatting sqref="C10 F10 H10:I10">
    <cfRule type="cellIs" dxfId="1" priority="1" operator="notEqual">
      <formula>0</formula>
    </cfRule>
  </conditionalFormatting>
  <conditionalFormatting sqref="F16:Q16">
    <cfRule type="cellIs" dxfId="0" priority="2" stopIfTrue="1" operator="equal">
      <formula>0</formula>
    </cfRule>
  </conditionalFormatting>
  <dataValidations count="1">
    <dataValidation allowBlank="1" showInputMessage="1" showErrorMessage="1" sqref="F10 H10:I10" xr:uid="{00000000-0002-0000-20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7">
    <tabColor rgb="FFFFC000"/>
    <pageSetUpPr fitToPage="1"/>
  </sheetPr>
  <dimension ref="A1:AJ144"/>
  <sheetViews>
    <sheetView showGridLines="0" zoomScaleNormal="100" workbookViewId="0">
      <selection activeCell="C5" sqref="C5:H5"/>
    </sheetView>
  </sheetViews>
  <sheetFormatPr baseColWidth="10" defaultRowHeight="13.5" x14ac:dyDescent="0.25"/>
  <cols>
    <col min="1" max="1" width="2.140625" style="413" customWidth="1"/>
    <col min="2" max="2" width="31" style="331" customWidth="1"/>
    <col min="3" max="3" width="15.7109375" style="331" customWidth="1"/>
    <col min="4" max="4" width="23.85546875" style="333" customWidth="1"/>
    <col min="5" max="8" width="16.7109375" style="331" customWidth="1"/>
    <col min="9" max="9" width="23.42578125" style="331" customWidth="1"/>
    <col min="10" max="31" width="11.42578125" style="415"/>
    <col min="32" max="16384" width="11.42578125" style="332"/>
  </cols>
  <sheetData>
    <row r="1" spans="1:36" s="415" customFormat="1" ht="14.25" thickBot="1" x14ac:dyDescent="0.3">
      <c r="A1" s="413"/>
      <c r="B1" s="413"/>
      <c r="C1" s="413"/>
      <c r="D1" s="414"/>
      <c r="E1" s="413"/>
      <c r="F1" s="413"/>
      <c r="G1" s="413"/>
      <c r="H1" s="413"/>
      <c r="I1" s="413"/>
    </row>
    <row r="2" spans="1:36" customFormat="1" ht="15.75" customHeight="1" x14ac:dyDescent="0.25">
      <c r="A2" s="402"/>
      <c r="B2" s="3110" t="s">
        <v>1539</v>
      </c>
      <c r="C2" s="2824" t="s">
        <v>1541</v>
      </c>
      <c r="D2" s="2825"/>
      <c r="E2" s="2825"/>
      <c r="F2" s="2825"/>
      <c r="G2" s="2825"/>
      <c r="H2" s="2826"/>
      <c r="I2" s="3111"/>
      <c r="J2" s="415"/>
      <c r="K2" s="415"/>
      <c r="L2" s="415"/>
      <c r="M2" s="415"/>
      <c r="N2" s="415"/>
      <c r="O2" s="415"/>
      <c r="P2" s="415"/>
      <c r="Q2" s="415"/>
      <c r="R2" s="415"/>
      <c r="S2" s="415"/>
      <c r="T2" s="402"/>
      <c r="U2" s="402"/>
      <c r="V2" s="402"/>
      <c r="W2" s="402"/>
      <c r="X2" s="402"/>
      <c r="Y2" s="402"/>
      <c r="Z2" s="402"/>
      <c r="AA2" s="402"/>
      <c r="AB2" s="402"/>
      <c r="AC2" s="402"/>
      <c r="AD2" s="402"/>
      <c r="AE2" s="402"/>
      <c r="AF2" s="402"/>
      <c r="AG2" s="402"/>
      <c r="AH2" s="402"/>
      <c r="AI2" s="402"/>
      <c r="AJ2" s="402"/>
    </row>
    <row r="3" spans="1:36" customFormat="1" ht="14.25" customHeight="1" x14ac:dyDescent="0.25">
      <c r="A3" s="402"/>
      <c r="B3" s="1752"/>
      <c r="C3" s="2827"/>
      <c r="D3" s="2828"/>
      <c r="E3" s="2828"/>
      <c r="F3" s="2828"/>
      <c r="G3" s="2828"/>
      <c r="H3" s="2829"/>
      <c r="I3" s="3112"/>
      <c r="J3" s="415"/>
      <c r="K3" s="415"/>
      <c r="L3" s="415"/>
      <c r="M3" s="415"/>
      <c r="N3" s="415"/>
      <c r="O3" s="415"/>
      <c r="P3" s="415"/>
      <c r="Q3" s="415"/>
      <c r="R3" s="415"/>
      <c r="S3" s="415"/>
      <c r="T3" s="402"/>
      <c r="U3" s="402"/>
      <c r="V3" s="402"/>
      <c r="W3" s="402"/>
      <c r="X3" s="402"/>
      <c r="Y3" s="402"/>
      <c r="Z3" s="402"/>
      <c r="AA3" s="402"/>
      <c r="AB3" s="402"/>
      <c r="AC3" s="402"/>
      <c r="AD3" s="402"/>
      <c r="AE3" s="402"/>
      <c r="AF3" s="402"/>
      <c r="AG3" s="402"/>
      <c r="AH3" s="402"/>
      <c r="AI3" s="402"/>
      <c r="AJ3" s="402"/>
    </row>
    <row r="4" spans="1:36" customFormat="1" ht="17.25" customHeight="1" x14ac:dyDescent="0.25">
      <c r="A4" s="402"/>
      <c r="B4" s="1752"/>
      <c r="C4" s="1701" t="s">
        <v>1530</v>
      </c>
      <c r="D4" s="1702"/>
      <c r="E4" s="1702"/>
      <c r="F4" s="1702"/>
      <c r="G4" s="1702"/>
      <c r="H4" s="1703"/>
      <c r="I4" s="3113"/>
      <c r="J4" s="415"/>
      <c r="K4" s="415"/>
      <c r="L4" s="415"/>
      <c r="M4" s="415"/>
      <c r="N4" s="415"/>
      <c r="O4" s="415"/>
      <c r="P4" s="415"/>
      <c r="Q4" s="415"/>
      <c r="R4" s="415"/>
      <c r="S4" s="415"/>
      <c r="T4" s="402"/>
      <c r="U4" s="402"/>
      <c r="V4" s="402"/>
      <c r="W4" s="402"/>
      <c r="X4" s="402"/>
      <c r="Y4" s="402"/>
      <c r="Z4" s="402"/>
      <c r="AA4" s="402"/>
      <c r="AB4" s="402"/>
      <c r="AC4" s="402"/>
      <c r="AD4" s="402"/>
      <c r="AE4" s="402"/>
      <c r="AF4" s="402"/>
      <c r="AG4" s="402"/>
      <c r="AH4" s="402"/>
      <c r="AI4" s="402"/>
      <c r="AJ4" s="402"/>
    </row>
    <row r="5" spans="1:36" customFormat="1" ht="17.25" customHeight="1" x14ac:dyDescent="0.25">
      <c r="A5" s="402"/>
      <c r="B5" s="1611" t="s">
        <v>1529</v>
      </c>
      <c r="C5" s="2505" t="s">
        <v>1545</v>
      </c>
      <c r="D5" s="2894"/>
      <c r="E5" s="2894"/>
      <c r="F5" s="2894"/>
      <c r="G5" s="2894"/>
      <c r="H5" s="2895"/>
      <c r="I5" s="1591" t="s">
        <v>1548</v>
      </c>
      <c r="J5" s="415"/>
      <c r="K5" s="415"/>
      <c r="L5" s="415"/>
      <c r="M5" s="415"/>
      <c r="N5" s="415"/>
      <c r="O5" s="415"/>
      <c r="P5" s="415"/>
      <c r="Q5" s="415"/>
      <c r="R5" s="415"/>
      <c r="S5" s="415"/>
      <c r="T5" s="402"/>
      <c r="U5" s="402"/>
      <c r="V5" s="402"/>
      <c r="W5" s="402"/>
      <c r="X5" s="402"/>
      <c r="Y5" s="402"/>
      <c r="Z5" s="402"/>
      <c r="AA5" s="402"/>
      <c r="AB5" s="402"/>
      <c r="AC5" s="402"/>
      <c r="AD5" s="402"/>
      <c r="AE5" s="402"/>
      <c r="AF5" s="402"/>
      <c r="AG5" s="402"/>
      <c r="AH5" s="402"/>
      <c r="AI5" s="402"/>
      <c r="AJ5" s="402"/>
    </row>
    <row r="6" spans="1:36" x14ac:dyDescent="0.25">
      <c r="B6" s="1026"/>
      <c r="C6" s="1027"/>
      <c r="D6" s="1027"/>
      <c r="E6" s="1027"/>
      <c r="F6" s="1027"/>
      <c r="G6" s="1027"/>
      <c r="H6" s="1021"/>
      <c r="I6" s="1016"/>
    </row>
    <row r="7" spans="1:36" x14ac:dyDescent="0.25">
      <c r="B7" s="417" t="s">
        <v>294</v>
      </c>
      <c r="C7" s="2983">
        <f>+'POA-1'!E11</f>
        <v>0</v>
      </c>
      <c r="D7" s="2983"/>
      <c r="E7" s="2983"/>
      <c r="F7" s="2983"/>
      <c r="G7" s="2983"/>
      <c r="H7" s="2983"/>
      <c r="I7" s="2984"/>
    </row>
    <row r="8" spans="1:36" x14ac:dyDescent="0.25">
      <c r="B8" s="533"/>
      <c r="C8" s="2985"/>
      <c r="D8" s="2985">
        <f>+'POA-1'!E13</f>
        <v>0</v>
      </c>
      <c r="E8" s="2985"/>
      <c r="F8" s="2985"/>
      <c r="G8" s="2985"/>
      <c r="H8" s="2985"/>
      <c r="I8" s="2986"/>
    </row>
    <row r="9" spans="1:36" ht="35.25" customHeight="1" x14ac:dyDescent="0.25">
      <c r="B9" s="417" t="s">
        <v>1188</v>
      </c>
      <c r="C9" s="2390">
        <f>+SEGUIMIENTO!H6</f>
        <v>0</v>
      </c>
      <c r="D9" s="2390" t="e">
        <f>+'POA-3'!#REF!</f>
        <v>#REF!</v>
      </c>
      <c r="E9" s="2390" t="e">
        <f>+'POA-3'!#REF!</f>
        <v>#REF!</v>
      </c>
      <c r="F9" s="2390"/>
      <c r="G9" s="2390"/>
      <c r="H9" s="2390"/>
      <c r="I9" s="2391"/>
    </row>
    <row r="10" spans="1:36" x14ac:dyDescent="0.25">
      <c r="B10" s="417"/>
      <c r="C10" s="2985"/>
      <c r="D10" s="2985" t="s">
        <v>343</v>
      </c>
      <c r="E10" s="2985"/>
      <c r="F10" s="2985"/>
      <c r="G10" s="2985"/>
      <c r="H10" s="2985"/>
      <c r="I10" s="2986"/>
    </row>
    <row r="11" spans="1:36" x14ac:dyDescent="0.25">
      <c r="B11" s="417" t="s">
        <v>415</v>
      </c>
      <c r="C11" s="3027">
        <f>'EJEC-1I'!I11</f>
        <v>41090</v>
      </c>
      <c r="D11" s="3028"/>
      <c r="E11" s="408"/>
      <c r="F11" s="1617" t="s">
        <v>1224</v>
      </c>
      <c r="G11" s="3026" t="str">
        <f>'EJEC-1I'!P11</f>
        <v>De avance</v>
      </c>
      <c r="H11" s="3026"/>
      <c r="I11" s="532"/>
    </row>
    <row r="12" spans="1:36" hidden="1" x14ac:dyDescent="0.25">
      <c r="B12" s="1028"/>
      <c r="C12" s="332"/>
      <c r="D12" s="332"/>
      <c r="E12" s="332"/>
      <c r="F12" s="332"/>
      <c r="G12" s="332"/>
      <c r="H12" s="332"/>
      <c r="I12" s="1029"/>
    </row>
    <row r="13" spans="1:36" ht="12.75" hidden="1" customHeight="1" x14ac:dyDescent="0.25">
      <c r="B13" s="1013" t="s">
        <v>1322</v>
      </c>
      <c r="C13" s="2982">
        <f>'EJEC-3IV'!C12</f>
        <v>0</v>
      </c>
      <c r="D13" s="2982"/>
      <c r="E13" s="332"/>
      <c r="F13" s="169" t="s">
        <v>1323</v>
      </c>
      <c r="G13" s="2982">
        <f>'EJEC-3IV'!F12</f>
        <v>0</v>
      </c>
      <c r="H13" s="2982"/>
      <c r="I13" s="1029"/>
    </row>
    <row r="14" spans="1:36" hidden="1" x14ac:dyDescent="0.25">
      <c r="B14" s="1028"/>
      <c r="C14" s="332"/>
      <c r="D14" s="332"/>
      <c r="E14" s="332"/>
      <c r="F14" s="332"/>
      <c r="G14" s="332"/>
      <c r="H14" s="332"/>
      <c r="I14" s="1029"/>
    </row>
    <row r="15" spans="1:36" ht="14.25" thickBot="1" x14ac:dyDescent="0.3">
      <c r="B15" s="417"/>
      <c r="C15" s="2985"/>
      <c r="D15" s="2985"/>
      <c r="E15" s="2985"/>
      <c r="F15" s="2985"/>
      <c r="G15" s="2985"/>
      <c r="H15" s="2985"/>
      <c r="I15" s="2986"/>
    </row>
    <row r="16" spans="1:36" ht="17.25" customHeight="1" thickBot="1" x14ac:dyDescent="0.3">
      <c r="B16" s="2931" t="s">
        <v>1216</v>
      </c>
      <c r="C16" s="2932"/>
      <c r="D16" s="2932"/>
      <c r="E16" s="2932"/>
      <c r="F16" s="2932"/>
      <c r="G16" s="2932"/>
      <c r="H16" s="2932"/>
      <c r="I16" s="2933"/>
    </row>
    <row r="17" spans="2:9" ht="32.25" customHeight="1" x14ac:dyDescent="0.25">
      <c r="B17" s="3012" t="s">
        <v>303</v>
      </c>
      <c r="C17" s="3014" t="s">
        <v>60</v>
      </c>
      <c r="D17" s="3016" t="s">
        <v>304</v>
      </c>
      <c r="E17" s="3009" t="s">
        <v>429</v>
      </c>
      <c r="F17" s="3010"/>
      <c r="G17" s="3010"/>
      <c r="H17" s="3010"/>
      <c r="I17" s="3011"/>
    </row>
    <row r="18" spans="2:9" ht="28.5" customHeight="1" thickBot="1" x14ac:dyDescent="0.3">
      <c r="B18" s="3013"/>
      <c r="C18" s="3015"/>
      <c r="D18" s="3017"/>
      <c r="E18" s="1419">
        <f>FINANC!F27</f>
        <v>0</v>
      </c>
      <c r="F18" s="1419" t="str">
        <f>FINANC!H27</f>
        <v>PGN / APN</v>
      </c>
      <c r="G18" s="1419" t="str">
        <f>FINANC!J27</f>
        <v>Recursos Propios</v>
      </c>
      <c r="H18" s="1419" t="str">
        <f>FINANC!P27</f>
        <v>Otros</v>
      </c>
      <c r="I18" s="1420" t="s">
        <v>66</v>
      </c>
    </row>
    <row r="19" spans="2:9" x14ac:dyDescent="0.25">
      <c r="B19" s="3018" t="str">
        <f>PROYECTO!C51</f>
        <v>Plantación de Material Vegetal en sistema tradicional</v>
      </c>
      <c r="C19" s="3021" t="str">
        <f>'POA-1'!I33</f>
        <v>Aprestamiento del proyecto (Gestión)</v>
      </c>
      <c r="D19" s="1436" t="s">
        <v>412</v>
      </c>
      <c r="E19" s="1437" t="e">
        <f>'POA-3'!H19</f>
        <v>#REF!</v>
      </c>
      <c r="F19" s="1437" t="e">
        <f>'POA-3'!I19</f>
        <v>#REF!</v>
      </c>
      <c r="G19" s="1437" t="e">
        <f>'POA-3'!J19</f>
        <v>#REF!</v>
      </c>
      <c r="H19" s="1437" t="e">
        <f>'POA-3'!K19</f>
        <v>#REF!</v>
      </c>
      <c r="I19" s="1438" t="e">
        <f>SUM(E19:H19)</f>
        <v>#REF!</v>
      </c>
    </row>
    <row r="20" spans="2:9" x14ac:dyDescent="0.25">
      <c r="B20" s="3019"/>
      <c r="C20" s="3022"/>
      <c r="D20" s="519" t="s">
        <v>413</v>
      </c>
      <c r="E20" s="1123">
        <f>+'EJEC-3IV'!R18*FINANC!$G$47</f>
        <v>0</v>
      </c>
      <c r="F20" s="1123">
        <f>+'EJEC-3IV'!R18*FINANC!$I$47</f>
        <v>0</v>
      </c>
      <c r="G20" s="1123">
        <f>+'EJEC-3IV'!R18*FINANC!$K$47</f>
        <v>0</v>
      </c>
      <c r="H20" s="1123">
        <f>+'EJEC-3IV'!R18*FINANC!$Q$47</f>
        <v>0</v>
      </c>
      <c r="I20" s="1124">
        <f t="shared" ref="I20:I83" si="0">SUM(E20:H20)</f>
        <v>0</v>
      </c>
    </row>
    <row r="21" spans="2:9" ht="14.25" thickBot="1" x14ac:dyDescent="0.3">
      <c r="B21" s="3019"/>
      <c r="C21" s="3023"/>
      <c r="D21" s="519" t="s">
        <v>1214</v>
      </c>
      <c r="E21" s="1123">
        <f>+'EJEC-3IV'!R19*FINANC!$G$47</f>
        <v>0</v>
      </c>
      <c r="F21" s="1123">
        <f>+'EJEC-3IV'!R19*FINANC!$I$47</f>
        <v>0</v>
      </c>
      <c r="G21" s="1123">
        <f>+'EJEC-3IV'!R19*FINANC!$K$47</f>
        <v>0</v>
      </c>
      <c r="H21" s="1123">
        <f>+'EJEC-3IV'!R19*FINANC!$Q$47</f>
        <v>0</v>
      </c>
      <c r="I21" s="1124">
        <f t="shared" si="0"/>
        <v>0</v>
      </c>
    </row>
    <row r="22" spans="2:9" x14ac:dyDescent="0.25">
      <c r="B22" s="3019"/>
      <c r="C22" s="3024" t="str">
        <f>'POA-1'!I34</f>
        <v>Mantenimiento</v>
      </c>
      <c r="D22" s="1436" t="s">
        <v>412</v>
      </c>
      <c r="E22" s="1437" t="e">
        <f>'POA-3'!H20</f>
        <v>#REF!</v>
      </c>
      <c r="F22" s="1437" t="e">
        <f>'POA-3'!I20</f>
        <v>#REF!</v>
      </c>
      <c r="G22" s="1437" t="e">
        <f>'POA-3'!J20</f>
        <v>#REF!</v>
      </c>
      <c r="H22" s="1437" t="e">
        <f>'POA-3'!K20</f>
        <v>#REF!</v>
      </c>
      <c r="I22" s="1438" t="e">
        <f t="shared" si="0"/>
        <v>#REF!</v>
      </c>
    </row>
    <row r="23" spans="2:9" x14ac:dyDescent="0.25">
      <c r="B23" s="3019"/>
      <c r="C23" s="3022"/>
      <c r="D23" s="519" t="s">
        <v>413</v>
      </c>
      <c r="E23" s="1123">
        <f>+'EJEC-3IV'!R21*FINANC!$G$47</f>
        <v>0</v>
      </c>
      <c r="F23" s="1123">
        <f>+'EJEC-3IV'!R21*FINANC!$I$47</f>
        <v>0</v>
      </c>
      <c r="G23" s="1123">
        <f>+'EJEC-3IV'!R21*FINANC!$K$47</f>
        <v>0</v>
      </c>
      <c r="H23" s="1123">
        <f>+'EJEC-3IV'!R21*FINANC!$Q$47</f>
        <v>0</v>
      </c>
      <c r="I23" s="1124">
        <f t="shared" si="0"/>
        <v>0</v>
      </c>
    </row>
    <row r="24" spans="2:9" ht="14.25" thickBot="1" x14ac:dyDescent="0.3">
      <c r="B24" s="3019"/>
      <c r="C24" s="3023"/>
      <c r="D24" s="519" t="s">
        <v>1214</v>
      </c>
      <c r="E24" s="1123">
        <f>+'EJEC-3IV'!R22*FINANC!$G$47</f>
        <v>0</v>
      </c>
      <c r="F24" s="1123">
        <f>+'EJEC-3IV'!R22*FINANC!$I$47</f>
        <v>0</v>
      </c>
      <c r="G24" s="1123">
        <f>+'EJEC-3IV'!R22*FINANC!$K$47</f>
        <v>0</v>
      </c>
      <c r="H24" s="1123">
        <f>+'EJEC-3IV'!R22*FINANC!$Q$47</f>
        <v>0</v>
      </c>
      <c r="I24" s="1124">
        <f t="shared" si="0"/>
        <v>0</v>
      </c>
    </row>
    <row r="25" spans="2:9" ht="0.6" customHeight="1" thickBot="1" x14ac:dyDescent="0.3">
      <c r="B25" s="3019"/>
      <c r="C25" s="3024" t="str">
        <f>'POA-1'!I35</f>
        <v>Aislamiento</v>
      </c>
      <c r="D25" s="589" t="s">
        <v>412</v>
      </c>
      <c r="E25" s="1121">
        <f>'POA-3'!H21</f>
        <v>0</v>
      </c>
      <c r="F25" s="1121">
        <f>'POA-3'!I21</f>
        <v>0</v>
      </c>
      <c r="G25" s="1121">
        <f>'POA-3'!J21</f>
        <v>0</v>
      </c>
      <c r="H25" s="1121">
        <f>'POA-3'!K21</f>
        <v>0</v>
      </c>
      <c r="I25" s="1122">
        <f t="shared" si="0"/>
        <v>0</v>
      </c>
    </row>
    <row r="26" spans="2:9" ht="0.6" customHeight="1" thickBot="1" x14ac:dyDescent="0.3">
      <c r="B26" s="3019"/>
      <c r="C26" s="3022"/>
      <c r="D26" s="519" t="s">
        <v>413</v>
      </c>
      <c r="E26" s="1123"/>
      <c r="F26" s="1123"/>
      <c r="G26" s="1123"/>
      <c r="H26" s="1123"/>
      <c r="I26" s="1124">
        <f t="shared" si="0"/>
        <v>0</v>
      </c>
    </row>
    <row r="27" spans="2:9" ht="0.6" customHeight="1" thickBot="1" x14ac:dyDescent="0.3">
      <c r="B27" s="3019"/>
      <c r="C27" s="3023"/>
      <c r="D27" s="519" t="s">
        <v>1214</v>
      </c>
      <c r="E27" s="1123"/>
      <c r="F27" s="1123"/>
      <c r="G27" s="1123"/>
      <c r="H27" s="1123"/>
      <c r="I27" s="1124">
        <f t="shared" si="0"/>
        <v>0</v>
      </c>
    </row>
    <row r="28" spans="2:9" x14ac:dyDescent="0.25">
      <c r="B28" s="3019"/>
      <c r="C28" s="3024" t="str">
        <f>'POA-1'!I36</f>
        <v>Divulgación, Capacitación y Seguimiento</v>
      </c>
      <c r="D28" s="1436" t="s">
        <v>412</v>
      </c>
      <c r="E28" s="1437" t="e">
        <f>'POA-3'!H22</f>
        <v>#REF!</v>
      </c>
      <c r="F28" s="1437" t="e">
        <f>'POA-3'!I22</f>
        <v>#REF!</v>
      </c>
      <c r="G28" s="1437" t="e">
        <f>'POA-3'!J22</f>
        <v>#REF!</v>
      </c>
      <c r="H28" s="1437" t="e">
        <f>'POA-3'!K22</f>
        <v>#REF!</v>
      </c>
      <c r="I28" s="1438" t="e">
        <f t="shared" si="0"/>
        <v>#REF!</v>
      </c>
    </row>
    <row r="29" spans="2:9" x14ac:dyDescent="0.25">
      <c r="B29" s="3019"/>
      <c r="C29" s="3022"/>
      <c r="D29" s="519" t="s">
        <v>413</v>
      </c>
      <c r="E29" s="1123">
        <f>+'EJEC-3IV'!R27*FINANC!$G$47</f>
        <v>0</v>
      </c>
      <c r="F29" s="1123">
        <f>+'EJEC-3IV'!R27*FINANC!$I$47</f>
        <v>0</v>
      </c>
      <c r="G29" s="1123">
        <f>+'EJEC-3IV'!R27*FINANC!$K$47</f>
        <v>0</v>
      </c>
      <c r="H29" s="1123">
        <f>+'EJEC-3IV'!R27*FINANC!$Q$47</f>
        <v>0</v>
      </c>
      <c r="I29" s="1124">
        <f t="shared" si="0"/>
        <v>0</v>
      </c>
    </row>
    <row r="30" spans="2:9" ht="14.25" thickBot="1" x14ac:dyDescent="0.3">
      <c r="B30" s="3020"/>
      <c r="C30" s="3025"/>
      <c r="D30" s="519" t="s">
        <v>1214</v>
      </c>
      <c r="E30" s="1123">
        <f>+'EJEC-3IV'!R28*FINANC!$G$47</f>
        <v>0</v>
      </c>
      <c r="F30" s="1123">
        <f>+'EJEC-3IV'!R28*FINANC!$I$47</f>
        <v>0</v>
      </c>
      <c r="G30" s="1123">
        <f>+'EJEC-3IV'!R28*FINANC!$K$47</f>
        <v>0</v>
      </c>
      <c r="H30" s="1123">
        <f>+'EJEC-3IV'!R28*FINANC!$Q$47</f>
        <v>0</v>
      </c>
      <c r="I30" s="1124">
        <f t="shared" si="0"/>
        <v>0</v>
      </c>
    </row>
    <row r="31" spans="2:9" ht="14.25" hidden="1" thickBot="1" x14ac:dyDescent="0.3">
      <c r="B31" s="2991" t="str">
        <f>PROYECTO!C52</f>
        <v>Plantación de Material Vegetal al azar o por núcleos</v>
      </c>
      <c r="C31" s="2993" t="str">
        <f>'POA-1'!I37</f>
        <v>Aprestamiento del proyecto (Gestión)</v>
      </c>
      <c r="D31" s="589" t="s">
        <v>412</v>
      </c>
      <c r="E31" s="1121" t="e">
        <f>'POA-3'!H23</f>
        <v>#REF!</v>
      </c>
      <c r="F31" s="1121" t="e">
        <f>'POA-3'!I23</f>
        <v>#REF!</v>
      </c>
      <c r="G31" s="1121" t="e">
        <f>'POA-3'!J23</f>
        <v>#REF!</v>
      </c>
      <c r="H31" s="1121" t="e">
        <f>'POA-3'!K23</f>
        <v>#REF!</v>
      </c>
      <c r="I31" s="1122" t="e">
        <f t="shared" si="0"/>
        <v>#REF!</v>
      </c>
    </row>
    <row r="32" spans="2:9" ht="14.25" hidden="1" thickBot="1" x14ac:dyDescent="0.3">
      <c r="B32" s="2992"/>
      <c r="C32" s="2988"/>
      <c r="D32" s="519" t="s">
        <v>413</v>
      </c>
      <c r="E32" s="1123">
        <f>+'EJEC-3IV'!R30*FINANC!$G$47</f>
        <v>0</v>
      </c>
      <c r="F32" s="1123">
        <f>+'EJEC-3IV'!R30*FINANC!$I$47</f>
        <v>0</v>
      </c>
      <c r="G32" s="1123">
        <f>+'EJEC-3IV'!R30*FINANC!$K$47</f>
        <v>0</v>
      </c>
      <c r="H32" s="1123">
        <f>+'EJEC-3IV'!R30*FINANC!$Q$47</f>
        <v>0</v>
      </c>
      <c r="I32" s="1124">
        <f t="shared" si="0"/>
        <v>0</v>
      </c>
    </row>
    <row r="33" spans="2:9" ht="14.25" hidden="1" thickBot="1" x14ac:dyDescent="0.3">
      <c r="B33" s="2992"/>
      <c r="C33" s="2989"/>
      <c r="D33" s="519" t="s">
        <v>1214</v>
      </c>
      <c r="E33" s="1123">
        <f>+'EJEC-3IV'!R31*FINANC!$G$47</f>
        <v>0</v>
      </c>
      <c r="F33" s="1123">
        <f>+'EJEC-3IV'!R31*FINANC!$I$47</f>
        <v>0</v>
      </c>
      <c r="G33" s="1123">
        <f>+'EJEC-3IV'!R31*FINANC!$K$47</f>
        <v>0</v>
      </c>
      <c r="H33" s="1123">
        <f>+'EJEC-3IV'!R31*FINANC!$Q$47</f>
        <v>0</v>
      </c>
      <c r="I33" s="1124">
        <f t="shared" si="0"/>
        <v>0</v>
      </c>
    </row>
    <row r="34" spans="2:9" ht="14.25" hidden="1" thickBot="1" x14ac:dyDescent="0.3">
      <c r="B34" s="2992"/>
      <c r="C34" s="2987" t="str">
        <f>'POA-1'!I38</f>
        <v>Mantenimiento</v>
      </c>
      <c r="D34" s="589" t="s">
        <v>412</v>
      </c>
      <c r="E34" s="1121" t="e">
        <f>'POA-3'!H24</f>
        <v>#REF!</v>
      </c>
      <c r="F34" s="1121" t="e">
        <f>'POA-3'!I24</f>
        <v>#REF!</v>
      </c>
      <c r="G34" s="1121" t="e">
        <f>'POA-3'!J24</f>
        <v>#REF!</v>
      </c>
      <c r="H34" s="1121" t="e">
        <f>'POA-3'!K24</f>
        <v>#REF!</v>
      </c>
      <c r="I34" s="1122" t="e">
        <f t="shared" si="0"/>
        <v>#REF!</v>
      </c>
    </row>
    <row r="35" spans="2:9" ht="14.25" hidden="1" thickBot="1" x14ac:dyDescent="0.3">
      <c r="B35" s="2992"/>
      <c r="C35" s="2988"/>
      <c r="D35" s="519" t="s">
        <v>413</v>
      </c>
      <c r="E35" s="1123">
        <f>+'EJEC-3IV'!R33*FINANC!$G$47</f>
        <v>0</v>
      </c>
      <c r="F35" s="1123">
        <f>+'EJEC-3IV'!R33*FINANC!$I$47</f>
        <v>0</v>
      </c>
      <c r="G35" s="1123">
        <f>+'EJEC-3IV'!R33*FINANC!$K$47</f>
        <v>0</v>
      </c>
      <c r="H35" s="1123">
        <f>+'EJEC-3IV'!R33*FINANC!$Q$47</f>
        <v>0</v>
      </c>
      <c r="I35" s="1124">
        <f t="shared" si="0"/>
        <v>0</v>
      </c>
    </row>
    <row r="36" spans="2:9" ht="14.25" hidden="1" thickBot="1" x14ac:dyDescent="0.3">
      <c r="B36" s="2992"/>
      <c r="C36" s="2989"/>
      <c r="D36" s="519" t="s">
        <v>1214</v>
      </c>
      <c r="E36" s="1123">
        <f>+'EJEC-3IV'!R34*FINANC!$G$47</f>
        <v>0</v>
      </c>
      <c r="F36" s="1123">
        <f>+'EJEC-3IV'!R34*FINANC!$I$47</f>
        <v>0</v>
      </c>
      <c r="G36" s="1123">
        <f>+'EJEC-3IV'!R34*FINANC!$K$47</f>
        <v>0</v>
      </c>
      <c r="H36" s="1123">
        <f>+'EJEC-3IV'!R34*FINANC!$Q$47</f>
        <v>0</v>
      </c>
      <c r="I36" s="1124">
        <f t="shared" si="0"/>
        <v>0</v>
      </c>
    </row>
    <row r="37" spans="2:9" ht="0.6" hidden="1" customHeight="1" thickBot="1" x14ac:dyDescent="0.3">
      <c r="B37" s="2992"/>
      <c r="C37" s="2987" t="str">
        <f>'POA-1'!I39</f>
        <v>Aislamiento</v>
      </c>
      <c r="D37" s="589" t="s">
        <v>412</v>
      </c>
      <c r="E37" s="1121">
        <f>'POA-3'!H25</f>
        <v>0</v>
      </c>
      <c r="F37" s="1121">
        <f>'POA-3'!I25</f>
        <v>0</v>
      </c>
      <c r="G37" s="1121">
        <f>'POA-3'!J25</f>
        <v>0</v>
      </c>
      <c r="H37" s="1121">
        <f>'POA-3'!K25</f>
        <v>0</v>
      </c>
      <c r="I37" s="1122">
        <f t="shared" si="0"/>
        <v>0</v>
      </c>
    </row>
    <row r="38" spans="2:9" ht="0.6" hidden="1" customHeight="1" thickBot="1" x14ac:dyDescent="0.3">
      <c r="B38" s="2992"/>
      <c r="C38" s="2988"/>
      <c r="D38" s="519" t="s">
        <v>413</v>
      </c>
      <c r="E38" s="1123"/>
      <c r="F38" s="1123"/>
      <c r="G38" s="1123"/>
      <c r="H38" s="1123"/>
      <c r="I38" s="1124">
        <f t="shared" si="0"/>
        <v>0</v>
      </c>
    </row>
    <row r="39" spans="2:9" ht="0.6" hidden="1" customHeight="1" thickBot="1" x14ac:dyDescent="0.3">
      <c r="B39" s="2992"/>
      <c r="C39" s="2989"/>
      <c r="D39" s="519" t="s">
        <v>1214</v>
      </c>
      <c r="E39" s="1123"/>
      <c r="F39" s="1123"/>
      <c r="G39" s="1123"/>
      <c r="H39" s="1123"/>
      <c r="I39" s="1124">
        <f t="shared" si="0"/>
        <v>0</v>
      </c>
    </row>
    <row r="40" spans="2:9" ht="14.25" hidden="1" thickBot="1" x14ac:dyDescent="0.3">
      <c r="B40" s="2992"/>
      <c r="C40" s="2987" t="str">
        <f>'POA-1'!I40</f>
        <v>Divulgación, Capacitación y Seguimiento</v>
      </c>
      <c r="D40" s="589" t="s">
        <v>412</v>
      </c>
      <c r="E40" s="1121" t="e">
        <f>'POA-3'!H26</f>
        <v>#REF!</v>
      </c>
      <c r="F40" s="1121" t="e">
        <f>'POA-3'!I26</f>
        <v>#REF!</v>
      </c>
      <c r="G40" s="1121" t="e">
        <f>'POA-3'!J26</f>
        <v>#REF!</v>
      </c>
      <c r="H40" s="1121" t="e">
        <f>'POA-3'!K26</f>
        <v>#REF!</v>
      </c>
      <c r="I40" s="1122" t="e">
        <f t="shared" si="0"/>
        <v>#REF!</v>
      </c>
    </row>
    <row r="41" spans="2:9" ht="14.25" hidden="1" thickBot="1" x14ac:dyDescent="0.3">
      <c r="B41" s="2992"/>
      <c r="C41" s="2988"/>
      <c r="D41" s="519" t="s">
        <v>413</v>
      </c>
      <c r="E41" s="1123">
        <f>+'EJEC-3IV'!R39*FINANC!$G$47</f>
        <v>0</v>
      </c>
      <c r="F41" s="1123">
        <f>+'EJEC-3IV'!R39*FINANC!$I$47</f>
        <v>0</v>
      </c>
      <c r="G41" s="1123">
        <f>+'EJEC-3IV'!R39*FINANC!$K$47</f>
        <v>0</v>
      </c>
      <c r="H41" s="1123">
        <f>+'EJEC-3IV'!R39*FINANC!$Q$47</f>
        <v>0</v>
      </c>
      <c r="I41" s="1124">
        <f t="shared" si="0"/>
        <v>0</v>
      </c>
    </row>
    <row r="42" spans="2:9" ht="14.25" hidden="1" thickBot="1" x14ac:dyDescent="0.3">
      <c r="B42" s="2994"/>
      <c r="C42" s="2990"/>
      <c r="D42" s="519" t="s">
        <v>1214</v>
      </c>
      <c r="E42" s="1123">
        <f>+'EJEC-3IV'!R40*FINANC!$G$47</f>
        <v>0</v>
      </c>
      <c r="F42" s="1123">
        <f>+'EJEC-3IV'!R40*FINANC!$I$47</f>
        <v>0</v>
      </c>
      <c r="G42" s="1123">
        <f>+'EJEC-3IV'!R40*FINANC!$K$47</f>
        <v>0</v>
      </c>
      <c r="H42" s="1123">
        <f>+'EJEC-3IV'!R40*FINANC!$Q$47</f>
        <v>0</v>
      </c>
      <c r="I42" s="1124">
        <f t="shared" si="0"/>
        <v>0</v>
      </c>
    </row>
    <row r="43" spans="2:9" ht="14.25" hidden="1" thickBot="1" x14ac:dyDescent="0.3">
      <c r="B43" s="2992" t="str">
        <f>PROYECTO!C53</f>
        <v>Reforestación Protectora - Productora con Guadua</v>
      </c>
      <c r="C43" s="2988" t="str">
        <f>'POA-1'!I41</f>
        <v>Aprestamiento del proyecto (Gestión)</v>
      </c>
      <c r="D43" s="589" t="s">
        <v>412</v>
      </c>
      <c r="E43" s="1121" t="e">
        <f>'POA-3'!H27</f>
        <v>#REF!</v>
      </c>
      <c r="F43" s="1121" t="e">
        <f>'POA-3'!I27</f>
        <v>#REF!</v>
      </c>
      <c r="G43" s="1121" t="e">
        <f>'POA-3'!J27</f>
        <v>#REF!</v>
      </c>
      <c r="H43" s="1121" t="e">
        <f>'POA-3'!K27</f>
        <v>#REF!</v>
      </c>
      <c r="I43" s="1122" t="e">
        <f t="shared" si="0"/>
        <v>#REF!</v>
      </c>
    </row>
    <row r="44" spans="2:9" ht="14.25" hidden="1" thickBot="1" x14ac:dyDescent="0.3">
      <c r="B44" s="2992"/>
      <c r="C44" s="2988"/>
      <c r="D44" s="519" t="s">
        <v>413</v>
      </c>
      <c r="E44" s="1123">
        <f>+'EJEC-3IV'!R42*FINANC!$G$47</f>
        <v>0</v>
      </c>
      <c r="F44" s="1123">
        <f>+'EJEC-3IV'!R42*FINANC!$I$47</f>
        <v>0</v>
      </c>
      <c r="G44" s="1123">
        <f>+'EJEC-3IV'!R42*FINANC!$K$47</f>
        <v>0</v>
      </c>
      <c r="H44" s="1123">
        <f>+'EJEC-3IV'!R42*FINANC!$Q$47</f>
        <v>0</v>
      </c>
      <c r="I44" s="1124">
        <f t="shared" si="0"/>
        <v>0</v>
      </c>
    </row>
    <row r="45" spans="2:9" ht="14.25" hidden="1" thickBot="1" x14ac:dyDescent="0.3">
      <c r="B45" s="2992"/>
      <c r="C45" s="2989"/>
      <c r="D45" s="519" t="s">
        <v>1214</v>
      </c>
      <c r="E45" s="1123">
        <f>+'EJEC-3IV'!R43*FINANC!$G$47</f>
        <v>0</v>
      </c>
      <c r="F45" s="1123">
        <f>+'EJEC-3IV'!R43*FINANC!$I$47</f>
        <v>0</v>
      </c>
      <c r="G45" s="1123">
        <f>+'EJEC-3IV'!R43*FINANC!$K$47</f>
        <v>0</v>
      </c>
      <c r="H45" s="1123">
        <f>+'EJEC-3IV'!R43*FINANC!$Q$47</f>
        <v>0</v>
      </c>
      <c r="I45" s="1124">
        <f t="shared" si="0"/>
        <v>0</v>
      </c>
    </row>
    <row r="46" spans="2:9" ht="14.25" hidden="1" thickBot="1" x14ac:dyDescent="0.3">
      <c r="B46" s="2992"/>
      <c r="C46" s="2987" t="str">
        <f>'POA-1'!I42</f>
        <v>Mantenimiento</v>
      </c>
      <c r="D46" s="589" t="s">
        <v>412</v>
      </c>
      <c r="E46" s="1121" t="e">
        <f>'POA-3'!H28</f>
        <v>#REF!</v>
      </c>
      <c r="F46" s="1121" t="e">
        <f>'POA-3'!I28</f>
        <v>#REF!</v>
      </c>
      <c r="G46" s="1121" t="e">
        <f>'POA-3'!J28</f>
        <v>#REF!</v>
      </c>
      <c r="H46" s="1121" t="e">
        <f>'POA-3'!K28</f>
        <v>#REF!</v>
      </c>
      <c r="I46" s="1122" t="e">
        <f t="shared" si="0"/>
        <v>#REF!</v>
      </c>
    </row>
    <row r="47" spans="2:9" ht="14.25" hidden="1" thickBot="1" x14ac:dyDescent="0.3">
      <c r="B47" s="2992"/>
      <c r="C47" s="2988"/>
      <c r="D47" s="519" t="s">
        <v>413</v>
      </c>
      <c r="E47" s="1123">
        <f>+'EJEC-3IV'!R45*FINANC!$G$47</f>
        <v>0</v>
      </c>
      <c r="F47" s="1123">
        <f>+'EJEC-3IV'!R45*FINANC!$I$47</f>
        <v>0</v>
      </c>
      <c r="G47" s="1123">
        <f>+'EJEC-3IV'!R45*FINANC!$K$47</f>
        <v>0</v>
      </c>
      <c r="H47" s="1123">
        <f>+'EJEC-3IV'!R45*FINANC!$Q$47</f>
        <v>0</v>
      </c>
      <c r="I47" s="1124">
        <f t="shared" si="0"/>
        <v>0</v>
      </c>
    </row>
    <row r="48" spans="2:9" ht="14.25" hidden="1" thickBot="1" x14ac:dyDescent="0.3">
      <c r="B48" s="2992"/>
      <c r="C48" s="2989"/>
      <c r="D48" s="519" t="s">
        <v>1214</v>
      </c>
      <c r="E48" s="1123">
        <f>+'EJEC-3IV'!R46*FINANC!$G$47</f>
        <v>0</v>
      </c>
      <c r="F48" s="1123">
        <f>+'EJEC-3IV'!R46*FINANC!$I$47</f>
        <v>0</v>
      </c>
      <c r="G48" s="1123">
        <f>+'EJEC-3IV'!R46*FINANC!$K$47</f>
        <v>0</v>
      </c>
      <c r="H48" s="1123">
        <f>+'EJEC-3IV'!R46*FINANC!$Q$47</f>
        <v>0</v>
      </c>
      <c r="I48" s="1124">
        <f t="shared" si="0"/>
        <v>0</v>
      </c>
    </row>
    <row r="49" spans="2:9" ht="0.6" hidden="1" customHeight="1" thickBot="1" x14ac:dyDescent="0.3">
      <c r="B49" s="2992"/>
      <c r="C49" s="2987" t="str">
        <f>'POA-1'!I43</f>
        <v>Aislamiento</v>
      </c>
      <c r="D49" s="589" t="s">
        <v>412</v>
      </c>
      <c r="E49" s="1121">
        <f>'POA-3'!H29</f>
        <v>0</v>
      </c>
      <c r="F49" s="1121">
        <f>'POA-3'!I29</f>
        <v>0</v>
      </c>
      <c r="G49" s="1121">
        <f>'POA-3'!J29</f>
        <v>0</v>
      </c>
      <c r="H49" s="1121">
        <f>'POA-3'!K29</f>
        <v>0</v>
      </c>
      <c r="I49" s="1122">
        <f t="shared" si="0"/>
        <v>0</v>
      </c>
    </row>
    <row r="50" spans="2:9" ht="0.6" hidden="1" customHeight="1" thickBot="1" x14ac:dyDescent="0.3">
      <c r="B50" s="2992"/>
      <c r="C50" s="2988"/>
      <c r="D50" s="519" t="s">
        <v>413</v>
      </c>
      <c r="E50" s="1123"/>
      <c r="F50" s="1123"/>
      <c r="G50" s="1123"/>
      <c r="H50" s="1123"/>
      <c r="I50" s="1124">
        <f t="shared" si="0"/>
        <v>0</v>
      </c>
    </row>
    <row r="51" spans="2:9" ht="0.6" hidden="1" customHeight="1" thickBot="1" x14ac:dyDescent="0.3">
      <c r="B51" s="2992"/>
      <c r="C51" s="2989"/>
      <c r="D51" s="519" t="s">
        <v>1214</v>
      </c>
      <c r="E51" s="1123"/>
      <c r="F51" s="1123"/>
      <c r="G51" s="1123"/>
      <c r="H51" s="1123"/>
      <c r="I51" s="1124">
        <f t="shared" si="0"/>
        <v>0</v>
      </c>
    </row>
    <row r="52" spans="2:9" ht="14.25" hidden="1" thickBot="1" x14ac:dyDescent="0.3">
      <c r="B52" s="2992"/>
      <c r="C52" s="2987" t="str">
        <f>'POA-1'!I44</f>
        <v>Divulgación, Capacitación y Seguimiento</v>
      </c>
      <c r="D52" s="589" t="s">
        <v>412</v>
      </c>
      <c r="E52" s="1121" t="e">
        <f>'POA-3'!H30</f>
        <v>#REF!</v>
      </c>
      <c r="F52" s="1121" t="e">
        <f>'POA-3'!I30</f>
        <v>#REF!</v>
      </c>
      <c r="G52" s="1121" t="e">
        <f>'POA-3'!J30</f>
        <v>#REF!</v>
      </c>
      <c r="H52" s="1121" t="e">
        <f>'POA-3'!K30</f>
        <v>#REF!</v>
      </c>
      <c r="I52" s="1122" t="e">
        <f t="shared" si="0"/>
        <v>#REF!</v>
      </c>
    </row>
    <row r="53" spans="2:9" ht="14.25" hidden="1" thickBot="1" x14ac:dyDescent="0.3">
      <c r="B53" s="2992"/>
      <c r="C53" s="2988"/>
      <c r="D53" s="519" t="s">
        <v>413</v>
      </c>
      <c r="E53" s="1123">
        <f>+'EJEC-3IV'!R51*FINANC!$G$47</f>
        <v>0</v>
      </c>
      <c r="F53" s="1123">
        <f>+'EJEC-3IV'!R51*FINANC!$I$47</f>
        <v>0</v>
      </c>
      <c r="G53" s="1123">
        <f>+'EJEC-3IV'!R51*FINANC!$K$47</f>
        <v>0</v>
      </c>
      <c r="H53" s="1123">
        <f>+'EJEC-3IV'!R51*FINANC!$Q$47</f>
        <v>0</v>
      </c>
      <c r="I53" s="1124">
        <f t="shared" si="0"/>
        <v>0</v>
      </c>
    </row>
    <row r="54" spans="2:9" ht="14.25" hidden="1" thickBot="1" x14ac:dyDescent="0.3">
      <c r="B54" s="2992"/>
      <c r="C54" s="2988"/>
      <c r="D54" s="519" t="s">
        <v>1214</v>
      </c>
      <c r="E54" s="1123">
        <f>+'EJEC-3IV'!R52*FINANC!$G$47</f>
        <v>0</v>
      </c>
      <c r="F54" s="1123">
        <f>+'EJEC-3IV'!R52*FINANC!$I$47</f>
        <v>0</v>
      </c>
      <c r="G54" s="1123">
        <f>+'EJEC-3IV'!R52*FINANC!$K$47</f>
        <v>0</v>
      </c>
      <c r="H54" s="1123">
        <f>+'EJEC-3IV'!R52*FINANC!$Q$47</f>
        <v>0</v>
      </c>
      <c r="I54" s="1124">
        <f t="shared" si="0"/>
        <v>0</v>
      </c>
    </row>
    <row r="55" spans="2:9" ht="14.25" hidden="1" thickBot="1" x14ac:dyDescent="0.3">
      <c r="B55" s="2991" t="str">
        <f>PROYECTO!C54</f>
        <v>Establecimiento de cobertura arbórea mediante Sistemas Agroforestales / Silvopastoriles (SAF/SSP)</v>
      </c>
      <c r="C55" s="2993" t="str">
        <f>'POA-1'!I45</f>
        <v>Aprestamiento del proyecto (Gestión)</v>
      </c>
      <c r="D55" s="589" t="s">
        <v>412</v>
      </c>
      <c r="E55" s="1121" t="e">
        <f>'POA-3'!H31</f>
        <v>#REF!</v>
      </c>
      <c r="F55" s="1121" t="e">
        <f>'POA-3'!I31</f>
        <v>#REF!</v>
      </c>
      <c r="G55" s="1121" t="e">
        <f>'POA-3'!J31</f>
        <v>#REF!</v>
      </c>
      <c r="H55" s="1121" t="e">
        <f>'POA-3'!K31</f>
        <v>#REF!</v>
      </c>
      <c r="I55" s="1122" t="e">
        <f t="shared" si="0"/>
        <v>#REF!</v>
      </c>
    </row>
    <row r="56" spans="2:9" ht="14.25" hidden="1" thickBot="1" x14ac:dyDescent="0.3">
      <c r="B56" s="2992"/>
      <c r="C56" s="2988"/>
      <c r="D56" s="519" t="s">
        <v>413</v>
      </c>
      <c r="E56" s="1123">
        <f>+'EJEC-3IV'!R54*FINANC!$G$47</f>
        <v>0</v>
      </c>
      <c r="F56" s="1123">
        <f>+'EJEC-3IV'!R54*FINANC!$I$47</f>
        <v>0</v>
      </c>
      <c r="G56" s="1123">
        <f>+'EJEC-3IV'!R54*FINANC!$K$47</f>
        <v>0</v>
      </c>
      <c r="H56" s="1123">
        <f>+'EJEC-3IV'!R54*FINANC!$Q$47</f>
        <v>0</v>
      </c>
      <c r="I56" s="1124">
        <f t="shared" si="0"/>
        <v>0</v>
      </c>
    </row>
    <row r="57" spans="2:9" ht="14.25" hidden="1" thickBot="1" x14ac:dyDescent="0.3">
      <c r="B57" s="2992"/>
      <c r="C57" s="2989"/>
      <c r="D57" s="519" t="s">
        <v>1214</v>
      </c>
      <c r="E57" s="1123">
        <f>+'EJEC-3IV'!R55*FINANC!$G$47</f>
        <v>0</v>
      </c>
      <c r="F57" s="1123">
        <f>+'EJEC-3IV'!R55*FINANC!$I$47</f>
        <v>0</v>
      </c>
      <c r="G57" s="1123">
        <f>+'EJEC-3IV'!R55*FINANC!$K$47</f>
        <v>0</v>
      </c>
      <c r="H57" s="1123">
        <f>+'EJEC-3IV'!R55*FINANC!$Q$47</f>
        <v>0</v>
      </c>
      <c r="I57" s="1124">
        <f t="shared" si="0"/>
        <v>0</v>
      </c>
    </row>
    <row r="58" spans="2:9" ht="14.25" hidden="1" thickBot="1" x14ac:dyDescent="0.3">
      <c r="B58" s="2992"/>
      <c r="C58" s="2987" t="str">
        <f>'POA-1'!I46</f>
        <v>Mantenimiento</v>
      </c>
      <c r="D58" s="589" t="s">
        <v>412</v>
      </c>
      <c r="E58" s="1121" t="e">
        <f>'POA-3'!H32</f>
        <v>#REF!</v>
      </c>
      <c r="F58" s="1121" t="e">
        <f>'POA-3'!I32</f>
        <v>#REF!</v>
      </c>
      <c r="G58" s="1121" t="e">
        <f>'POA-3'!J32</f>
        <v>#REF!</v>
      </c>
      <c r="H58" s="1121" t="e">
        <f>'POA-3'!K32</f>
        <v>#REF!</v>
      </c>
      <c r="I58" s="1122" t="e">
        <f t="shared" si="0"/>
        <v>#REF!</v>
      </c>
    </row>
    <row r="59" spans="2:9" ht="14.25" hidden="1" thickBot="1" x14ac:dyDescent="0.3">
      <c r="B59" s="2992"/>
      <c r="C59" s="2988"/>
      <c r="D59" s="519" t="s">
        <v>413</v>
      </c>
      <c r="E59" s="1123">
        <f>+'EJEC-3IV'!R57*FINANC!$G$47</f>
        <v>0</v>
      </c>
      <c r="F59" s="1123">
        <f>+'EJEC-3IV'!R57*FINANC!$I$47</f>
        <v>0</v>
      </c>
      <c r="G59" s="1123">
        <f>+'EJEC-3IV'!R57*FINANC!$K$47</f>
        <v>0</v>
      </c>
      <c r="H59" s="1123">
        <f>+'EJEC-3IV'!R57*FINANC!$Q$47</f>
        <v>0</v>
      </c>
      <c r="I59" s="1124">
        <f t="shared" si="0"/>
        <v>0</v>
      </c>
    </row>
    <row r="60" spans="2:9" ht="14.25" hidden="1" thickBot="1" x14ac:dyDescent="0.3">
      <c r="B60" s="2992"/>
      <c r="C60" s="2989"/>
      <c r="D60" s="519" t="s">
        <v>1214</v>
      </c>
      <c r="E60" s="1123">
        <f>+'EJEC-3IV'!R58*FINANC!$G$47</f>
        <v>0</v>
      </c>
      <c r="F60" s="1123">
        <f>+'EJEC-3IV'!R58*FINANC!$I$47</f>
        <v>0</v>
      </c>
      <c r="G60" s="1123">
        <f>+'EJEC-3IV'!R58*FINANC!$K$47</f>
        <v>0</v>
      </c>
      <c r="H60" s="1123">
        <f>+'EJEC-3IV'!R58*FINANC!$Q$47</f>
        <v>0</v>
      </c>
      <c r="I60" s="1124">
        <f t="shared" si="0"/>
        <v>0</v>
      </c>
    </row>
    <row r="61" spans="2:9" ht="0.6" hidden="1" customHeight="1" thickBot="1" x14ac:dyDescent="0.3">
      <c r="B61" s="2992"/>
      <c r="C61" s="2987" t="str">
        <f>'POA-1'!I47</f>
        <v>Aislamiento</v>
      </c>
      <c r="D61" s="589" t="s">
        <v>412</v>
      </c>
      <c r="E61" s="1121">
        <f>'POA-3'!H33</f>
        <v>0</v>
      </c>
      <c r="F61" s="1121">
        <f>'POA-3'!I33</f>
        <v>0</v>
      </c>
      <c r="G61" s="1121">
        <f>'POA-3'!J33</f>
        <v>0</v>
      </c>
      <c r="H61" s="1121">
        <f>'POA-3'!K33</f>
        <v>0</v>
      </c>
      <c r="I61" s="1122">
        <f t="shared" si="0"/>
        <v>0</v>
      </c>
    </row>
    <row r="62" spans="2:9" ht="0.6" hidden="1" customHeight="1" thickBot="1" x14ac:dyDescent="0.3">
      <c r="B62" s="2992"/>
      <c r="C62" s="2988"/>
      <c r="D62" s="519" t="s">
        <v>413</v>
      </c>
      <c r="E62" s="1123"/>
      <c r="F62" s="1123"/>
      <c r="G62" s="1123"/>
      <c r="H62" s="1123"/>
      <c r="I62" s="1124">
        <f t="shared" si="0"/>
        <v>0</v>
      </c>
    </row>
    <row r="63" spans="2:9" ht="0.6" hidden="1" customHeight="1" thickBot="1" x14ac:dyDescent="0.3">
      <c r="B63" s="2992"/>
      <c r="C63" s="2989"/>
      <c r="D63" s="519" t="s">
        <v>1214</v>
      </c>
      <c r="E63" s="1123"/>
      <c r="F63" s="1123"/>
      <c r="G63" s="1123"/>
      <c r="H63" s="1123"/>
      <c r="I63" s="1124">
        <f t="shared" si="0"/>
        <v>0</v>
      </c>
    </row>
    <row r="64" spans="2:9" ht="14.25" hidden="1" thickBot="1" x14ac:dyDescent="0.3">
      <c r="B64" s="2992"/>
      <c r="C64" s="2987" t="str">
        <f>'POA-1'!I48</f>
        <v>Divulgación, Capacitación y Seguimiento</v>
      </c>
      <c r="D64" s="589" t="s">
        <v>412</v>
      </c>
      <c r="E64" s="1121" t="e">
        <f>'POA-3'!H34</f>
        <v>#REF!</v>
      </c>
      <c r="F64" s="1121" t="e">
        <f>'POA-3'!I34</f>
        <v>#REF!</v>
      </c>
      <c r="G64" s="1121" t="e">
        <f>'POA-3'!J34</f>
        <v>#REF!</v>
      </c>
      <c r="H64" s="1121" t="e">
        <f>'POA-3'!K34</f>
        <v>#REF!</v>
      </c>
      <c r="I64" s="1122" t="e">
        <f t="shared" si="0"/>
        <v>#REF!</v>
      </c>
    </row>
    <row r="65" spans="2:9" ht="14.25" hidden="1" thickBot="1" x14ac:dyDescent="0.3">
      <c r="B65" s="2992"/>
      <c r="C65" s="2988"/>
      <c r="D65" s="519" t="s">
        <v>413</v>
      </c>
      <c r="E65" s="1123">
        <f>+'EJEC-3IV'!R63*FINANC!$G$47</f>
        <v>0</v>
      </c>
      <c r="F65" s="1123">
        <f>+'EJEC-3IV'!R63*FINANC!$I$47</f>
        <v>0</v>
      </c>
      <c r="G65" s="1123">
        <f>+'EJEC-3IV'!R63*FINANC!$K$47</f>
        <v>0</v>
      </c>
      <c r="H65" s="1123">
        <f>+'EJEC-3IV'!R63*FINANC!$Q$47</f>
        <v>0</v>
      </c>
      <c r="I65" s="1124">
        <f t="shared" si="0"/>
        <v>0</v>
      </c>
    </row>
    <row r="66" spans="2:9" ht="14.25" hidden="1" thickBot="1" x14ac:dyDescent="0.3">
      <c r="B66" s="2994"/>
      <c r="C66" s="2990"/>
      <c r="D66" s="519" t="s">
        <v>1214</v>
      </c>
      <c r="E66" s="1123">
        <f>+'EJEC-3IV'!R64*FINANC!$G$47</f>
        <v>0</v>
      </c>
      <c r="F66" s="1123">
        <f>+'EJEC-3IV'!R64*FINANC!$I$47</f>
        <v>0</v>
      </c>
      <c r="G66" s="1123">
        <f>+'EJEC-3IV'!R64*FINANC!$K$47</f>
        <v>0</v>
      </c>
      <c r="H66" s="1123">
        <f>+'EJEC-3IV'!R64*FINANC!$Q$47</f>
        <v>0</v>
      </c>
      <c r="I66" s="1124">
        <f t="shared" si="0"/>
        <v>0</v>
      </c>
    </row>
    <row r="67" spans="2:9" ht="14.25" hidden="1" thickBot="1" x14ac:dyDescent="0.3">
      <c r="B67" s="2992" t="str">
        <f>PROYECTO!C55</f>
        <v>Cercas o Barreras Vivas (CV - BV)</v>
      </c>
      <c r="C67" s="2988" t="str">
        <f>'POA-1'!I49</f>
        <v>Aprestamiento del proyecto (Gestión)</v>
      </c>
      <c r="D67" s="589" t="s">
        <v>412</v>
      </c>
      <c r="E67" s="1121" t="e">
        <f>'POA-3'!H35</f>
        <v>#REF!</v>
      </c>
      <c r="F67" s="1121" t="e">
        <f>'POA-3'!I35</f>
        <v>#REF!</v>
      </c>
      <c r="G67" s="1121" t="e">
        <f>'POA-3'!J35</f>
        <v>#REF!</v>
      </c>
      <c r="H67" s="1121" t="e">
        <f>'POA-3'!K35</f>
        <v>#REF!</v>
      </c>
      <c r="I67" s="1122" t="e">
        <f t="shared" si="0"/>
        <v>#REF!</v>
      </c>
    </row>
    <row r="68" spans="2:9" ht="14.25" hidden="1" thickBot="1" x14ac:dyDescent="0.3">
      <c r="B68" s="2992"/>
      <c r="C68" s="2988"/>
      <c r="D68" s="519" t="s">
        <v>413</v>
      </c>
      <c r="E68" s="1123">
        <f>+'EJEC-3IV'!R66*FINANC!$G$47</f>
        <v>0</v>
      </c>
      <c r="F68" s="1123">
        <f>+'EJEC-3IV'!R66*FINANC!$I$47</f>
        <v>0</v>
      </c>
      <c r="G68" s="1123">
        <f>+'EJEC-3IV'!R66*FINANC!$K$47</f>
        <v>0</v>
      </c>
      <c r="H68" s="1123">
        <f>+'EJEC-3IV'!R66*FINANC!$Q$47</f>
        <v>0</v>
      </c>
      <c r="I68" s="1124">
        <f t="shared" si="0"/>
        <v>0</v>
      </c>
    </row>
    <row r="69" spans="2:9" ht="14.25" hidden="1" thickBot="1" x14ac:dyDescent="0.3">
      <c r="B69" s="2992"/>
      <c r="C69" s="2989"/>
      <c r="D69" s="519" t="s">
        <v>1214</v>
      </c>
      <c r="E69" s="1123">
        <f>+'EJEC-3IV'!R67*FINANC!$G$47</f>
        <v>0</v>
      </c>
      <c r="F69" s="1123">
        <f>+'EJEC-3IV'!R67*FINANC!$I$47</f>
        <v>0</v>
      </c>
      <c r="G69" s="1123">
        <f>+'EJEC-3IV'!R67*FINANC!$K$47</f>
        <v>0</v>
      </c>
      <c r="H69" s="1123">
        <f>+'EJEC-3IV'!R67*FINANC!$Q$47</f>
        <v>0</v>
      </c>
      <c r="I69" s="1124">
        <f t="shared" si="0"/>
        <v>0</v>
      </c>
    </row>
    <row r="70" spans="2:9" ht="14.25" hidden="1" thickBot="1" x14ac:dyDescent="0.3">
      <c r="B70" s="2992"/>
      <c r="C70" s="2987" t="str">
        <f>'POA-1'!I50</f>
        <v>Mantenimiento</v>
      </c>
      <c r="D70" s="589" t="s">
        <v>412</v>
      </c>
      <c r="E70" s="1121" t="e">
        <f>'POA-3'!H36</f>
        <v>#REF!</v>
      </c>
      <c r="F70" s="1121" t="e">
        <f>'POA-3'!I36</f>
        <v>#REF!</v>
      </c>
      <c r="G70" s="1121" t="e">
        <f>'POA-3'!J36</f>
        <v>#REF!</v>
      </c>
      <c r="H70" s="1121" t="e">
        <f>'POA-3'!K36</f>
        <v>#REF!</v>
      </c>
      <c r="I70" s="1122" t="e">
        <f t="shared" si="0"/>
        <v>#REF!</v>
      </c>
    </row>
    <row r="71" spans="2:9" ht="14.25" hidden="1" thickBot="1" x14ac:dyDescent="0.3">
      <c r="B71" s="2992"/>
      <c r="C71" s="2988"/>
      <c r="D71" s="519" t="s">
        <v>413</v>
      </c>
      <c r="E71" s="1123">
        <f>+'EJEC-3IV'!R69*FINANC!$G$47</f>
        <v>0</v>
      </c>
      <c r="F71" s="1123">
        <f>+'EJEC-3IV'!R69*FINANC!$I$47</f>
        <v>0</v>
      </c>
      <c r="G71" s="1123">
        <f>+'EJEC-3IV'!R69*FINANC!$K$47</f>
        <v>0</v>
      </c>
      <c r="H71" s="1123">
        <f>+'EJEC-3IV'!R69*FINANC!$Q$47</f>
        <v>0</v>
      </c>
      <c r="I71" s="1124">
        <f t="shared" si="0"/>
        <v>0</v>
      </c>
    </row>
    <row r="72" spans="2:9" ht="14.25" hidden="1" thickBot="1" x14ac:dyDescent="0.3">
      <c r="B72" s="2992"/>
      <c r="C72" s="2989"/>
      <c r="D72" s="519" t="s">
        <v>1214</v>
      </c>
      <c r="E72" s="1123">
        <f>+'EJEC-3IV'!R70*FINANC!$G$47</f>
        <v>0</v>
      </c>
      <c r="F72" s="1123">
        <f>+'EJEC-3IV'!R70*FINANC!$I$47</f>
        <v>0</v>
      </c>
      <c r="G72" s="1123">
        <f>+'EJEC-3IV'!R70*FINANC!$K$47</f>
        <v>0</v>
      </c>
      <c r="H72" s="1123">
        <f>+'EJEC-3IV'!R70*FINANC!$Q$47</f>
        <v>0</v>
      </c>
      <c r="I72" s="1124">
        <f t="shared" si="0"/>
        <v>0</v>
      </c>
    </row>
    <row r="73" spans="2:9" ht="14.25" hidden="1" thickBot="1" x14ac:dyDescent="0.3">
      <c r="B73" s="2992"/>
      <c r="C73" s="2987" t="str">
        <f>'POA-1'!I51</f>
        <v>Divulgación, Capacitación y Seguimiento</v>
      </c>
      <c r="D73" s="589" t="s">
        <v>412</v>
      </c>
      <c r="E73" s="1121" t="e">
        <f>'POA-3'!H37</f>
        <v>#REF!</v>
      </c>
      <c r="F73" s="1121" t="e">
        <f>'POA-3'!I37</f>
        <v>#REF!</v>
      </c>
      <c r="G73" s="1121" t="e">
        <f>'POA-3'!J37</f>
        <v>#REF!</v>
      </c>
      <c r="H73" s="1121" t="e">
        <f>'POA-3'!K37</f>
        <v>#REF!</v>
      </c>
      <c r="I73" s="1122" t="e">
        <f t="shared" si="0"/>
        <v>#REF!</v>
      </c>
    </row>
    <row r="74" spans="2:9" ht="14.25" hidden="1" thickBot="1" x14ac:dyDescent="0.3">
      <c r="B74" s="2992"/>
      <c r="C74" s="2988"/>
      <c r="D74" s="519" t="s">
        <v>413</v>
      </c>
      <c r="E74" s="1123">
        <f>+'EJEC-3IV'!R72*FINANC!$G$47</f>
        <v>0</v>
      </c>
      <c r="F74" s="1123">
        <f>+'EJEC-3IV'!R72*FINANC!$I$47</f>
        <v>0</v>
      </c>
      <c r="G74" s="1123">
        <f>+'EJEC-3IV'!R72*FINANC!$K$47</f>
        <v>0</v>
      </c>
      <c r="H74" s="1123">
        <f>+'EJEC-3IV'!R72*FINANC!$Q$47</f>
        <v>0</v>
      </c>
      <c r="I74" s="1124">
        <f t="shared" si="0"/>
        <v>0</v>
      </c>
    </row>
    <row r="75" spans="2:9" ht="14.25" hidden="1" thickBot="1" x14ac:dyDescent="0.3">
      <c r="B75" s="2992"/>
      <c r="C75" s="2988"/>
      <c r="D75" s="519" t="s">
        <v>1214</v>
      </c>
      <c r="E75" s="1123">
        <f>+'EJEC-3IV'!R73*FINANC!$G$47</f>
        <v>0</v>
      </c>
      <c r="F75" s="1123">
        <f>+'EJEC-3IV'!R73*FINANC!$I$47</f>
        <v>0</v>
      </c>
      <c r="G75" s="1123">
        <f>+'EJEC-3IV'!R73*FINANC!$K$47</f>
        <v>0</v>
      </c>
      <c r="H75" s="1123">
        <f>+'EJEC-3IV'!R73*FINANC!$Q$47</f>
        <v>0</v>
      </c>
      <c r="I75" s="1124">
        <f t="shared" si="0"/>
        <v>0</v>
      </c>
    </row>
    <row r="76" spans="2:9" ht="14.25" hidden="1" thickBot="1" x14ac:dyDescent="0.3">
      <c r="B76" s="2991" t="str">
        <f>PROYECTO!C56</f>
        <v>Enriquecimientos vegetales</v>
      </c>
      <c r="C76" s="2993" t="str">
        <f>'POA-1'!I52</f>
        <v>Aprestamiento del proyecto (Gestión)</v>
      </c>
      <c r="D76" s="589" t="s">
        <v>412</v>
      </c>
      <c r="E76" s="1121" t="e">
        <f>'POA-3'!H38</f>
        <v>#REF!</v>
      </c>
      <c r="F76" s="1121" t="e">
        <f>'POA-3'!I38</f>
        <v>#REF!</v>
      </c>
      <c r="G76" s="1121" t="e">
        <f>'POA-3'!J38</f>
        <v>#REF!</v>
      </c>
      <c r="H76" s="1121" t="e">
        <f>'POA-3'!K38</f>
        <v>#REF!</v>
      </c>
      <c r="I76" s="1122" t="e">
        <f t="shared" si="0"/>
        <v>#REF!</v>
      </c>
    </row>
    <row r="77" spans="2:9" ht="14.25" hidden="1" thickBot="1" x14ac:dyDescent="0.3">
      <c r="B77" s="2992"/>
      <c r="C77" s="2988"/>
      <c r="D77" s="519" t="s">
        <v>413</v>
      </c>
      <c r="E77" s="1123">
        <f>+'EJEC-3IV'!R75*FINANC!$G$47</f>
        <v>0</v>
      </c>
      <c r="F77" s="1123">
        <f>+'EJEC-3IV'!R75*FINANC!$I$47</f>
        <v>0</v>
      </c>
      <c r="G77" s="1123">
        <f>+'EJEC-3IV'!R75*FINANC!$K$47</f>
        <v>0</v>
      </c>
      <c r="H77" s="1123">
        <f>+'EJEC-3IV'!R75*FINANC!$Q$47</f>
        <v>0</v>
      </c>
      <c r="I77" s="1124">
        <f t="shared" si="0"/>
        <v>0</v>
      </c>
    </row>
    <row r="78" spans="2:9" ht="14.25" hidden="1" thickBot="1" x14ac:dyDescent="0.3">
      <c r="B78" s="2992"/>
      <c r="C78" s="2989"/>
      <c r="D78" s="519" t="s">
        <v>1214</v>
      </c>
      <c r="E78" s="1123">
        <f>+'EJEC-3IV'!R76*FINANC!$G$47</f>
        <v>0</v>
      </c>
      <c r="F78" s="1123">
        <f>+'EJEC-3IV'!R76*FINANC!$I$47</f>
        <v>0</v>
      </c>
      <c r="G78" s="1123">
        <f>+'EJEC-3IV'!R76*FINANC!$K$47</f>
        <v>0</v>
      </c>
      <c r="H78" s="1123">
        <f>+'EJEC-3IV'!R76*FINANC!$Q$47</f>
        <v>0</v>
      </c>
      <c r="I78" s="1124">
        <f t="shared" si="0"/>
        <v>0</v>
      </c>
    </row>
    <row r="79" spans="2:9" ht="14.25" hidden="1" thickBot="1" x14ac:dyDescent="0.3">
      <c r="B79" s="2992"/>
      <c r="C79" s="2987" t="str">
        <f>'POA-1'!I53</f>
        <v>Mantenimiento</v>
      </c>
      <c r="D79" s="589" t="s">
        <v>412</v>
      </c>
      <c r="E79" s="1121" t="e">
        <f>'POA-3'!H39</f>
        <v>#REF!</v>
      </c>
      <c r="F79" s="1121" t="e">
        <f>'POA-3'!I39</f>
        <v>#REF!</v>
      </c>
      <c r="G79" s="1121" t="e">
        <f>'POA-3'!J39</f>
        <v>#REF!</v>
      </c>
      <c r="H79" s="1121" t="e">
        <f>'POA-3'!K39</f>
        <v>#REF!</v>
      </c>
      <c r="I79" s="1122" t="e">
        <f t="shared" si="0"/>
        <v>#REF!</v>
      </c>
    </row>
    <row r="80" spans="2:9" ht="14.25" hidden="1" thickBot="1" x14ac:dyDescent="0.3">
      <c r="B80" s="2992"/>
      <c r="C80" s="2988"/>
      <c r="D80" s="519" t="s">
        <v>413</v>
      </c>
      <c r="E80" s="1123">
        <f>+'EJEC-3IV'!R78*FINANC!$G$47</f>
        <v>0</v>
      </c>
      <c r="F80" s="1123">
        <f>+'EJEC-3IV'!R78*FINANC!$I$47</f>
        <v>0</v>
      </c>
      <c r="G80" s="1123">
        <f>+'EJEC-3IV'!R78*FINANC!$K$47</f>
        <v>0</v>
      </c>
      <c r="H80" s="1123">
        <f>+'EJEC-3IV'!R78*FINANC!$Q$47</f>
        <v>0</v>
      </c>
      <c r="I80" s="1124">
        <f t="shared" si="0"/>
        <v>0</v>
      </c>
    </row>
    <row r="81" spans="2:9" ht="14.25" hidden="1" thickBot="1" x14ac:dyDescent="0.3">
      <c r="B81" s="2992"/>
      <c r="C81" s="2989"/>
      <c r="D81" s="519" t="s">
        <v>1214</v>
      </c>
      <c r="E81" s="1123">
        <f>+'EJEC-3IV'!R79*FINANC!$G$47</f>
        <v>0</v>
      </c>
      <c r="F81" s="1123">
        <f>+'EJEC-3IV'!R79*FINANC!$I$47</f>
        <v>0</v>
      </c>
      <c r="G81" s="1123">
        <f>+'EJEC-3IV'!R79*FINANC!$K$47</f>
        <v>0</v>
      </c>
      <c r="H81" s="1123">
        <f>+'EJEC-3IV'!R79*FINANC!$Q$47</f>
        <v>0</v>
      </c>
      <c r="I81" s="1124">
        <f t="shared" si="0"/>
        <v>0</v>
      </c>
    </row>
    <row r="82" spans="2:9" ht="0.6" hidden="1" customHeight="1" thickBot="1" x14ac:dyDescent="0.3">
      <c r="B82" s="2992"/>
      <c r="C82" s="2987" t="str">
        <f>'POA-1'!I54</f>
        <v>Aislamiento</v>
      </c>
      <c r="D82" s="589" t="s">
        <v>412</v>
      </c>
      <c r="E82" s="1121">
        <f>'POA-3'!H40</f>
        <v>0</v>
      </c>
      <c r="F82" s="1121">
        <f>'POA-3'!I40</f>
        <v>0</v>
      </c>
      <c r="G82" s="1121">
        <f>'POA-3'!J40</f>
        <v>0</v>
      </c>
      <c r="H82" s="1121">
        <f>'POA-3'!K40</f>
        <v>0</v>
      </c>
      <c r="I82" s="1122">
        <f t="shared" si="0"/>
        <v>0</v>
      </c>
    </row>
    <row r="83" spans="2:9" ht="0.6" hidden="1" customHeight="1" thickBot="1" x14ac:dyDescent="0.3">
      <c r="B83" s="2992"/>
      <c r="C83" s="2988"/>
      <c r="D83" s="519" t="s">
        <v>413</v>
      </c>
      <c r="E83" s="1123"/>
      <c r="F83" s="1123"/>
      <c r="G83" s="1123"/>
      <c r="H83" s="1123"/>
      <c r="I83" s="1124">
        <f t="shared" si="0"/>
        <v>0</v>
      </c>
    </row>
    <row r="84" spans="2:9" ht="0.6" hidden="1" customHeight="1" thickBot="1" x14ac:dyDescent="0.3">
      <c r="B84" s="2992"/>
      <c r="C84" s="2989"/>
      <c r="D84" s="519" t="s">
        <v>1214</v>
      </c>
      <c r="E84" s="1123"/>
      <c r="F84" s="1123"/>
      <c r="G84" s="1123"/>
      <c r="H84" s="1123"/>
      <c r="I84" s="1124">
        <f t="shared" ref="I84:I96" si="1">SUM(E84:H84)</f>
        <v>0</v>
      </c>
    </row>
    <row r="85" spans="2:9" ht="14.25" hidden="1" thickBot="1" x14ac:dyDescent="0.3">
      <c r="B85" s="2992"/>
      <c r="C85" s="2987" t="str">
        <f>'POA-1'!I55</f>
        <v>Divulgación, Capacitación y Seguimiento</v>
      </c>
      <c r="D85" s="589" t="s">
        <v>412</v>
      </c>
      <c r="E85" s="1121" t="e">
        <f>'POA-3'!H41</f>
        <v>#REF!</v>
      </c>
      <c r="F85" s="1121" t="e">
        <f>'POA-3'!I41</f>
        <v>#REF!</v>
      </c>
      <c r="G85" s="1121" t="e">
        <f>'POA-3'!J41</f>
        <v>#REF!</v>
      </c>
      <c r="H85" s="1121" t="e">
        <f>'POA-3'!K41</f>
        <v>#REF!</v>
      </c>
      <c r="I85" s="1122" t="e">
        <f t="shared" si="1"/>
        <v>#REF!</v>
      </c>
    </row>
    <row r="86" spans="2:9" ht="14.25" hidden="1" thickBot="1" x14ac:dyDescent="0.3">
      <c r="B86" s="2992"/>
      <c r="C86" s="2988"/>
      <c r="D86" s="519" t="s">
        <v>413</v>
      </c>
      <c r="E86" s="1123">
        <f>+'EJEC-3IV'!R84*FINANC!$G$47</f>
        <v>0</v>
      </c>
      <c r="F86" s="1123">
        <f>+'EJEC-3IV'!R84*FINANC!$I$47</f>
        <v>0</v>
      </c>
      <c r="G86" s="1123">
        <f>+'EJEC-3IV'!R84*FINANC!$K$47</f>
        <v>0</v>
      </c>
      <c r="H86" s="1123">
        <f>+'EJEC-3IV'!R84*FINANC!$Q$47</f>
        <v>0</v>
      </c>
      <c r="I86" s="1124">
        <f t="shared" si="1"/>
        <v>0</v>
      </c>
    </row>
    <row r="87" spans="2:9" ht="14.25" hidden="1" thickBot="1" x14ac:dyDescent="0.3">
      <c r="B87" s="2994"/>
      <c r="C87" s="2990"/>
      <c r="D87" s="519" t="s">
        <v>1214</v>
      </c>
      <c r="E87" s="1123">
        <f>+'EJEC-3IV'!R85*FINANC!$G$47</f>
        <v>0</v>
      </c>
      <c r="F87" s="1123">
        <f>+'EJEC-3IV'!R85*FINANC!$I$47</f>
        <v>0</v>
      </c>
      <c r="G87" s="1123">
        <f>+'EJEC-3IV'!R85*FINANC!$K$47</f>
        <v>0</v>
      </c>
      <c r="H87" s="1123">
        <f>+'EJEC-3IV'!R85*FINANC!$Q$47</f>
        <v>0</v>
      </c>
      <c r="I87" s="1124">
        <f t="shared" si="1"/>
        <v>0</v>
      </c>
    </row>
    <row r="88" spans="2:9" ht="14.25" hidden="1" thickBot="1" x14ac:dyDescent="0.3">
      <c r="B88" s="2991" t="str">
        <f>PROYECTO!C57</f>
        <v>Conservación de Bosque Natural - Aislamiento</v>
      </c>
      <c r="C88" s="2993" t="str">
        <f>'POA-1'!I56</f>
        <v>Aprestamiento del proyecto (Gestión)</v>
      </c>
      <c r="D88" s="589" t="s">
        <v>412</v>
      </c>
      <c r="E88" s="1121" t="e">
        <f>'POA-3'!H42</f>
        <v>#REF!</v>
      </c>
      <c r="F88" s="1121" t="e">
        <f>'POA-3'!I42</f>
        <v>#REF!</v>
      </c>
      <c r="G88" s="1121" t="e">
        <f>'POA-3'!J42</f>
        <v>#REF!</v>
      </c>
      <c r="H88" s="1121" t="e">
        <f>'POA-3'!K42</f>
        <v>#REF!</v>
      </c>
      <c r="I88" s="1122" t="e">
        <f t="shared" si="1"/>
        <v>#REF!</v>
      </c>
    </row>
    <row r="89" spans="2:9" ht="14.25" hidden="1" thickBot="1" x14ac:dyDescent="0.3">
      <c r="B89" s="2992"/>
      <c r="C89" s="2988"/>
      <c r="D89" s="519" t="s">
        <v>413</v>
      </c>
      <c r="E89" s="1123"/>
      <c r="F89" s="1123"/>
      <c r="G89" s="1123"/>
      <c r="H89" s="1123"/>
      <c r="I89" s="1124">
        <f t="shared" si="1"/>
        <v>0</v>
      </c>
    </row>
    <row r="90" spans="2:9" ht="14.25" hidden="1" thickBot="1" x14ac:dyDescent="0.3">
      <c r="B90" s="2992"/>
      <c r="C90" s="2989"/>
      <c r="D90" s="519" t="s">
        <v>1214</v>
      </c>
      <c r="E90" s="1123"/>
      <c r="F90" s="1123"/>
      <c r="G90" s="1123"/>
      <c r="H90" s="1123"/>
      <c r="I90" s="1124">
        <f t="shared" si="1"/>
        <v>0</v>
      </c>
    </row>
    <row r="91" spans="2:9" ht="14.25" hidden="1" thickBot="1" x14ac:dyDescent="0.3">
      <c r="B91" s="2992"/>
      <c r="C91" s="2987" t="str">
        <f>'POA-1'!I57</f>
        <v>Establecimiento</v>
      </c>
      <c r="D91" s="589" t="s">
        <v>412</v>
      </c>
      <c r="E91" s="1121" t="e">
        <f>'POA-3'!H43</f>
        <v>#REF!</v>
      </c>
      <c r="F91" s="1121" t="e">
        <f>'POA-3'!I43</f>
        <v>#REF!</v>
      </c>
      <c r="G91" s="1121" t="e">
        <f>'POA-3'!J43</f>
        <v>#REF!</v>
      </c>
      <c r="H91" s="1121" t="e">
        <f>'POA-3'!K43</f>
        <v>#REF!</v>
      </c>
      <c r="I91" s="1122" t="e">
        <f t="shared" si="1"/>
        <v>#REF!</v>
      </c>
    </row>
    <row r="92" spans="2:9" ht="14.25" hidden="1" thickBot="1" x14ac:dyDescent="0.3">
      <c r="B92" s="2992"/>
      <c r="C92" s="2988"/>
      <c r="D92" s="519" t="s">
        <v>413</v>
      </c>
      <c r="E92" s="1123"/>
      <c r="F92" s="1123"/>
      <c r="G92" s="1123"/>
      <c r="H92" s="1123"/>
      <c r="I92" s="1124">
        <f t="shared" si="1"/>
        <v>0</v>
      </c>
    </row>
    <row r="93" spans="2:9" ht="14.25" hidden="1" thickBot="1" x14ac:dyDescent="0.3">
      <c r="B93" s="2992"/>
      <c r="C93" s="2989"/>
      <c r="D93" s="519" t="s">
        <v>1214</v>
      </c>
      <c r="E93" s="1123"/>
      <c r="F93" s="1123"/>
      <c r="G93" s="1123"/>
      <c r="H93" s="1123"/>
      <c r="I93" s="1124">
        <f t="shared" si="1"/>
        <v>0</v>
      </c>
    </row>
    <row r="94" spans="2:9" ht="14.25" hidden="1" thickBot="1" x14ac:dyDescent="0.3">
      <c r="B94" s="2992"/>
      <c r="C94" s="2987" t="str">
        <f>'POA-1'!I58</f>
        <v>Divulgación, Capacitación y Seguimiento</v>
      </c>
      <c r="D94" s="589" t="s">
        <v>412</v>
      </c>
      <c r="E94" s="1121" t="e">
        <f>'POA-3'!H44</f>
        <v>#REF!</v>
      </c>
      <c r="F94" s="1121" t="e">
        <f>'POA-3'!I44</f>
        <v>#REF!</v>
      </c>
      <c r="G94" s="1121" t="e">
        <f>'POA-3'!J44</f>
        <v>#REF!</v>
      </c>
      <c r="H94" s="1121" t="e">
        <f>'POA-3'!K44</f>
        <v>#REF!</v>
      </c>
      <c r="I94" s="1122" t="e">
        <f t="shared" si="1"/>
        <v>#REF!</v>
      </c>
    </row>
    <row r="95" spans="2:9" ht="14.25" hidden="1" thickBot="1" x14ac:dyDescent="0.3">
      <c r="B95" s="2992"/>
      <c r="C95" s="2988"/>
      <c r="D95" s="519" t="s">
        <v>413</v>
      </c>
      <c r="E95" s="1123"/>
      <c r="F95" s="1123"/>
      <c r="G95" s="1123"/>
      <c r="H95" s="1123"/>
      <c r="I95" s="1124">
        <f t="shared" si="1"/>
        <v>0</v>
      </c>
    </row>
    <row r="96" spans="2:9" ht="14.25" hidden="1" thickBot="1" x14ac:dyDescent="0.3">
      <c r="B96" s="2992"/>
      <c r="C96" s="2988"/>
      <c r="D96" s="520" t="s">
        <v>1214</v>
      </c>
      <c r="E96" s="1125"/>
      <c r="F96" s="1125"/>
      <c r="G96" s="1125"/>
      <c r="H96" s="1125"/>
      <c r="I96" s="1126">
        <f t="shared" si="1"/>
        <v>0</v>
      </c>
    </row>
    <row r="97" spans="1:9" s="1130" customFormat="1" ht="18.75" customHeight="1" x14ac:dyDescent="0.2">
      <c r="A97" s="413"/>
      <c r="B97" s="3069" t="s">
        <v>1233</v>
      </c>
      <c r="C97" s="3070"/>
      <c r="D97" s="3070"/>
      <c r="E97" s="1434" t="e">
        <f>E94+E91+E88+E85+E82+E79+E76+E73+E70+E67+E64+E61+E58+E55+E52+E49+E46+E43+E40+E37+E34+E31+E28+E25+E22+E19</f>
        <v>#REF!</v>
      </c>
      <c r="F97" s="1434" t="e">
        <f t="shared" ref="F97:H97" si="2">F94+F91+F88+F85+F82+F79+F76+F73+F70+F67+F64+F61+F58+F55+F52+F49+F46+F43+F40+F37+F34+F31+F28+F25+F22+F19</f>
        <v>#REF!</v>
      </c>
      <c r="G97" s="1434" t="e">
        <f t="shared" si="2"/>
        <v>#REF!</v>
      </c>
      <c r="H97" s="1434" t="e">
        <f t="shared" si="2"/>
        <v>#REF!</v>
      </c>
      <c r="I97" s="1435" t="e">
        <f t="shared" ref="I97:I99" si="3">SUM(E97:H97)</f>
        <v>#REF!</v>
      </c>
    </row>
    <row r="98" spans="1:9" s="1130" customFormat="1" ht="17.25" customHeight="1" x14ac:dyDescent="0.2">
      <c r="A98" s="413"/>
      <c r="B98" s="3031" t="s">
        <v>1234</v>
      </c>
      <c r="C98" s="3032"/>
      <c r="D98" s="3032"/>
      <c r="E98" s="1128">
        <f t="shared" ref="E98:H99" si="4">E95+E92+E89+E86+E83+E80+E77+E74+E71+E68+E65+E62+E59+E56+E53+E50+E47+E44+E41+E38+E35+E32+E29+E26+E23+E20</f>
        <v>0</v>
      </c>
      <c r="F98" s="1128">
        <f t="shared" si="4"/>
        <v>0</v>
      </c>
      <c r="G98" s="1128">
        <f t="shared" si="4"/>
        <v>0</v>
      </c>
      <c r="H98" s="1128">
        <f t="shared" si="4"/>
        <v>0</v>
      </c>
      <c r="I98" s="1129">
        <f t="shared" si="3"/>
        <v>0</v>
      </c>
    </row>
    <row r="99" spans="1:9" s="1130" customFormat="1" ht="19.5" customHeight="1" thickBot="1" x14ac:dyDescent="0.25">
      <c r="A99" s="413"/>
      <c r="B99" s="2995" t="s">
        <v>1235</v>
      </c>
      <c r="C99" s="2996"/>
      <c r="D99" s="2996"/>
      <c r="E99" s="1131">
        <f t="shared" si="4"/>
        <v>0</v>
      </c>
      <c r="F99" s="1131">
        <f t="shared" si="4"/>
        <v>0</v>
      </c>
      <c r="G99" s="1131">
        <f t="shared" si="4"/>
        <v>0</v>
      </c>
      <c r="H99" s="1131">
        <f t="shared" si="4"/>
        <v>0</v>
      </c>
      <c r="I99" s="1132">
        <f t="shared" si="3"/>
        <v>0</v>
      </c>
    </row>
    <row r="100" spans="1:9" s="415" customFormat="1" ht="14.25" thickBot="1" x14ac:dyDescent="0.3">
      <c r="A100" s="413"/>
      <c r="B100" s="1127" t="s">
        <v>63</v>
      </c>
      <c r="C100" s="590"/>
      <c r="D100" s="591"/>
      <c r="E100" s="590"/>
      <c r="F100" s="590"/>
      <c r="G100" s="590"/>
      <c r="H100" s="590"/>
      <c r="I100" s="592"/>
    </row>
    <row r="101" spans="1:9" s="415" customFormat="1" x14ac:dyDescent="0.25">
      <c r="A101" s="413"/>
      <c r="B101" s="2997"/>
      <c r="C101" s="2998"/>
      <c r="D101" s="2998"/>
      <c r="E101" s="2998"/>
      <c r="F101" s="2998"/>
      <c r="G101" s="2998"/>
      <c r="H101" s="2998"/>
      <c r="I101" s="2999"/>
    </row>
    <row r="102" spans="1:9" s="415" customFormat="1" x14ac:dyDescent="0.25">
      <c r="A102" s="413"/>
      <c r="B102" s="3000"/>
      <c r="C102" s="3001"/>
      <c r="D102" s="3001"/>
      <c r="E102" s="3001"/>
      <c r="F102" s="3001"/>
      <c r="G102" s="3001"/>
      <c r="H102" s="3001"/>
      <c r="I102" s="3002"/>
    </row>
    <row r="103" spans="1:9" s="415" customFormat="1" x14ac:dyDescent="0.25">
      <c r="A103" s="413"/>
      <c r="B103" s="3000"/>
      <c r="C103" s="3001"/>
      <c r="D103" s="3001"/>
      <c r="E103" s="3001"/>
      <c r="F103" s="3001"/>
      <c r="G103" s="3001"/>
      <c r="H103" s="3001"/>
      <c r="I103" s="3002"/>
    </row>
    <row r="104" spans="1:9" s="415" customFormat="1" x14ac:dyDescent="0.25">
      <c r="A104" s="413"/>
      <c r="B104" s="3000"/>
      <c r="C104" s="3001"/>
      <c r="D104" s="3001"/>
      <c r="E104" s="3001"/>
      <c r="F104" s="3001"/>
      <c r="G104" s="3001"/>
      <c r="H104" s="3001"/>
      <c r="I104" s="3002"/>
    </row>
    <row r="105" spans="1:9" s="415" customFormat="1" ht="14.25" thickBot="1" x14ac:dyDescent="0.3">
      <c r="A105" s="413"/>
      <c r="B105" s="3003"/>
      <c r="C105" s="3004"/>
      <c r="D105" s="3004"/>
      <c r="E105" s="3004"/>
      <c r="F105" s="3004"/>
      <c r="G105" s="3004"/>
      <c r="H105" s="3004"/>
      <c r="I105" s="3005"/>
    </row>
    <row r="106" spans="1:9" s="415" customFormat="1" x14ac:dyDescent="0.25">
      <c r="A106" s="413"/>
      <c r="B106" s="413"/>
      <c r="C106" s="413"/>
      <c r="D106" s="414"/>
      <c r="E106" s="413"/>
      <c r="F106" s="413"/>
      <c r="G106" s="413"/>
      <c r="H106" s="413"/>
      <c r="I106" s="413"/>
    </row>
    <row r="107" spans="1:9" s="415" customFormat="1" x14ac:dyDescent="0.25">
      <c r="A107" s="413"/>
      <c r="B107" s="413"/>
      <c r="C107" s="413"/>
      <c r="D107" s="414"/>
      <c r="E107" s="413"/>
      <c r="F107" s="413"/>
      <c r="G107" s="413"/>
      <c r="H107" s="413"/>
      <c r="I107" s="413"/>
    </row>
    <row r="108" spans="1:9" s="415" customFormat="1" x14ac:dyDescent="0.25">
      <c r="A108" s="413"/>
      <c r="B108" s="413"/>
      <c r="C108" s="413"/>
      <c r="D108" s="414"/>
      <c r="E108" s="413"/>
      <c r="F108" s="413"/>
      <c r="G108" s="413"/>
      <c r="H108" s="413"/>
      <c r="I108" s="413"/>
    </row>
    <row r="109" spans="1:9" s="415" customFormat="1" x14ac:dyDescent="0.25">
      <c r="A109" s="413"/>
      <c r="B109" s="413"/>
      <c r="C109" s="413"/>
      <c r="D109" s="414"/>
      <c r="E109" s="413"/>
      <c r="F109" s="413"/>
      <c r="G109" s="413"/>
      <c r="H109" s="413"/>
      <c r="I109" s="413"/>
    </row>
    <row r="110" spans="1:9" s="415" customFormat="1" x14ac:dyDescent="0.25">
      <c r="A110" s="413"/>
      <c r="B110" s="413"/>
      <c r="C110" s="413"/>
      <c r="D110" s="414"/>
      <c r="E110" s="413"/>
      <c r="F110" s="413"/>
      <c r="G110" s="413"/>
      <c r="H110" s="413"/>
      <c r="I110" s="413"/>
    </row>
    <row r="111" spans="1:9" s="415" customFormat="1" x14ac:dyDescent="0.25">
      <c r="A111" s="413"/>
      <c r="B111" s="413"/>
      <c r="C111" s="413"/>
      <c r="D111" s="414"/>
      <c r="E111" s="413"/>
      <c r="F111" s="413"/>
      <c r="G111" s="413"/>
      <c r="H111" s="413"/>
      <c r="I111" s="413"/>
    </row>
    <row r="112" spans="1:9" s="415" customFormat="1" x14ac:dyDescent="0.25">
      <c r="A112" s="413"/>
      <c r="B112" s="413"/>
      <c r="C112" s="413"/>
      <c r="D112" s="414"/>
      <c r="E112" s="413"/>
      <c r="F112" s="413"/>
      <c r="G112" s="413"/>
      <c r="H112" s="413"/>
      <c r="I112" s="413"/>
    </row>
    <row r="113" spans="1:9" s="415" customFormat="1" x14ac:dyDescent="0.25">
      <c r="A113" s="413"/>
      <c r="B113" s="413"/>
      <c r="C113" s="413"/>
      <c r="D113" s="414"/>
      <c r="E113" s="413"/>
      <c r="F113" s="413"/>
      <c r="G113" s="413"/>
      <c r="H113" s="413"/>
      <c r="I113" s="413"/>
    </row>
    <row r="114" spans="1:9" s="415" customFormat="1" x14ac:dyDescent="0.25">
      <c r="A114" s="413"/>
      <c r="B114" s="413"/>
      <c r="C114" s="413"/>
      <c r="D114" s="414"/>
      <c r="E114" s="413"/>
      <c r="F114" s="413"/>
      <c r="G114" s="413"/>
      <c r="H114" s="413"/>
      <c r="I114" s="413"/>
    </row>
    <row r="115" spans="1:9" s="415" customFormat="1" x14ac:dyDescent="0.25">
      <c r="A115" s="413"/>
      <c r="B115" s="413"/>
      <c r="C115" s="413"/>
      <c r="D115" s="414"/>
      <c r="E115" s="413"/>
      <c r="F115" s="413"/>
      <c r="G115" s="413"/>
      <c r="H115" s="413"/>
      <c r="I115" s="413"/>
    </row>
    <row r="116" spans="1:9" s="415" customFormat="1" x14ac:dyDescent="0.25">
      <c r="A116" s="413"/>
      <c r="B116" s="413"/>
      <c r="C116" s="413"/>
      <c r="D116" s="414"/>
      <c r="E116" s="413"/>
      <c r="F116" s="413"/>
      <c r="G116" s="413"/>
      <c r="H116" s="413"/>
      <c r="I116" s="413"/>
    </row>
    <row r="117" spans="1:9" s="415" customFormat="1" x14ac:dyDescent="0.25">
      <c r="A117" s="413"/>
      <c r="B117" s="413"/>
      <c r="C117" s="413"/>
      <c r="D117" s="414"/>
      <c r="E117" s="413"/>
      <c r="F117" s="413"/>
      <c r="G117" s="413"/>
      <c r="H117" s="413"/>
      <c r="I117" s="413"/>
    </row>
    <row r="118" spans="1:9" s="415" customFormat="1" x14ac:dyDescent="0.25">
      <c r="A118" s="413"/>
      <c r="B118" s="413"/>
      <c r="C118" s="413"/>
      <c r="D118" s="414"/>
      <c r="E118" s="413"/>
      <c r="F118" s="413"/>
      <c r="G118" s="413"/>
      <c r="H118" s="413"/>
      <c r="I118" s="413"/>
    </row>
    <row r="119" spans="1:9" s="415" customFormat="1" x14ac:dyDescent="0.25">
      <c r="A119" s="413"/>
      <c r="B119" s="413"/>
      <c r="C119" s="413"/>
      <c r="D119" s="414"/>
      <c r="E119" s="413"/>
      <c r="F119" s="413"/>
      <c r="G119" s="413"/>
      <c r="H119" s="413"/>
      <c r="I119" s="413"/>
    </row>
    <row r="120" spans="1:9" s="415" customFormat="1" x14ac:dyDescent="0.25">
      <c r="A120" s="413"/>
      <c r="B120" s="413"/>
      <c r="C120" s="413"/>
      <c r="D120" s="414"/>
      <c r="E120" s="413"/>
      <c r="F120" s="413"/>
      <c r="G120" s="413"/>
      <c r="H120" s="413"/>
      <c r="I120" s="413"/>
    </row>
    <row r="121" spans="1:9" s="415" customFormat="1" x14ac:dyDescent="0.25">
      <c r="A121" s="413"/>
      <c r="B121" s="413"/>
      <c r="C121" s="413"/>
      <c r="D121" s="414"/>
      <c r="E121" s="413"/>
      <c r="F121" s="413"/>
      <c r="G121" s="413"/>
      <c r="H121" s="413"/>
      <c r="I121" s="413"/>
    </row>
    <row r="122" spans="1:9" s="415" customFormat="1" x14ac:dyDescent="0.25">
      <c r="A122" s="413"/>
      <c r="B122" s="413"/>
      <c r="C122" s="413"/>
      <c r="D122" s="414"/>
      <c r="E122" s="413"/>
      <c r="F122" s="413"/>
      <c r="G122" s="413"/>
      <c r="H122" s="413"/>
      <c r="I122" s="413"/>
    </row>
    <row r="123" spans="1:9" s="415" customFormat="1" x14ac:dyDescent="0.25">
      <c r="A123" s="413"/>
      <c r="B123" s="413"/>
      <c r="C123" s="413"/>
      <c r="D123" s="414"/>
      <c r="E123" s="413"/>
      <c r="F123" s="413"/>
      <c r="G123" s="413"/>
      <c r="H123" s="413"/>
      <c r="I123" s="413"/>
    </row>
    <row r="124" spans="1:9" s="415" customFormat="1" x14ac:dyDescent="0.25">
      <c r="A124" s="413"/>
      <c r="B124" s="413"/>
      <c r="C124" s="413"/>
      <c r="D124" s="414"/>
      <c r="E124" s="413"/>
      <c r="F124" s="413"/>
      <c r="G124" s="413"/>
      <c r="H124" s="413"/>
      <c r="I124" s="413"/>
    </row>
    <row r="125" spans="1:9" s="415" customFormat="1" x14ac:dyDescent="0.25">
      <c r="A125" s="413"/>
      <c r="B125" s="413"/>
      <c r="C125" s="413"/>
      <c r="D125" s="414"/>
      <c r="E125" s="413"/>
      <c r="F125" s="413"/>
      <c r="G125" s="413"/>
      <c r="H125" s="413"/>
      <c r="I125" s="413"/>
    </row>
    <row r="126" spans="1:9" s="415" customFormat="1" x14ac:dyDescent="0.25">
      <c r="A126" s="413"/>
      <c r="B126" s="413"/>
      <c r="C126" s="413"/>
      <c r="D126" s="414"/>
      <c r="E126" s="413"/>
      <c r="F126" s="413"/>
      <c r="G126" s="413"/>
      <c r="H126" s="413"/>
      <c r="I126" s="413"/>
    </row>
    <row r="127" spans="1:9" s="415" customFormat="1" x14ac:dyDescent="0.25">
      <c r="A127" s="413"/>
      <c r="B127" s="413"/>
      <c r="C127" s="413"/>
      <c r="D127" s="414"/>
      <c r="E127" s="413"/>
      <c r="F127" s="413"/>
      <c r="G127" s="413"/>
      <c r="H127" s="413"/>
      <c r="I127" s="413"/>
    </row>
    <row r="128" spans="1:9" s="415" customFormat="1" x14ac:dyDescent="0.25">
      <c r="A128" s="413"/>
      <c r="B128" s="413"/>
      <c r="C128" s="413"/>
      <c r="D128" s="414"/>
      <c r="E128" s="413"/>
      <c r="F128" s="413"/>
      <c r="G128" s="413"/>
      <c r="H128" s="413"/>
      <c r="I128" s="413"/>
    </row>
    <row r="129" spans="1:9" s="415" customFormat="1" x14ac:dyDescent="0.25">
      <c r="A129" s="413"/>
      <c r="B129" s="413"/>
      <c r="C129" s="413"/>
      <c r="D129" s="414"/>
      <c r="E129" s="413"/>
      <c r="F129" s="413"/>
      <c r="G129" s="413"/>
      <c r="H129" s="413"/>
      <c r="I129" s="413"/>
    </row>
    <row r="130" spans="1:9" s="415" customFormat="1" x14ac:dyDescent="0.25">
      <c r="A130" s="413"/>
      <c r="B130" s="413"/>
      <c r="C130" s="413"/>
      <c r="D130" s="414"/>
      <c r="E130" s="413"/>
      <c r="F130" s="413"/>
      <c r="G130" s="413"/>
      <c r="H130" s="413"/>
      <c r="I130" s="413"/>
    </row>
    <row r="131" spans="1:9" s="415" customFormat="1" x14ac:dyDescent="0.25">
      <c r="A131" s="413"/>
      <c r="B131" s="413"/>
      <c r="C131" s="413"/>
      <c r="D131" s="414"/>
      <c r="E131" s="413"/>
      <c r="F131" s="413"/>
      <c r="G131" s="413"/>
      <c r="H131" s="413"/>
      <c r="I131" s="413"/>
    </row>
    <row r="132" spans="1:9" s="415" customFormat="1" x14ac:dyDescent="0.25">
      <c r="A132" s="413"/>
      <c r="B132" s="413"/>
      <c r="C132" s="413"/>
      <c r="D132" s="414"/>
      <c r="E132" s="413"/>
      <c r="F132" s="413"/>
      <c r="G132" s="413"/>
      <c r="H132" s="413"/>
      <c r="I132" s="413"/>
    </row>
    <row r="133" spans="1:9" s="415" customFormat="1" x14ac:dyDescent="0.25">
      <c r="A133" s="413"/>
      <c r="B133" s="413"/>
      <c r="C133" s="413"/>
      <c r="D133" s="414"/>
      <c r="E133" s="413"/>
      <c r="F133" s="413"/>
      <c r="G133" s="413"/>
      <c r="H133" s="413"/>
      <c r="I133" s="413"/>
    </row>
    <row r="134" spans="1:9" s="415" customFormat="1" x14ac:dyDescent="0.25">
      <c r="A134" s="413"/>
      <c r="B134" s="413"/>
      <c r="C134" s="413"/>
      <c r="D134" s="414"/>
      <c r="E134" s="413"/>
      <c r="F134" s="413"/>
      <c r="G134" s="413"/>
      <c r="H134" s="413"/>
      <c r="I134" s="413"/>
    </row>
    <row r="135" spans="1:9" s="415" customFormat="1" x14ac:dyDescent="0.25">
      <c r="A135" s="413"/>
      <c r="B135" s="413"/>
      <c r="C135" s="413"/>
      <c r="D135" s="414"/>
      <c r="E135" s="413"/>
      <c r="F135" s="413"/>
      <c r="G135" s="413"/>
      <c r="H135" s="413"/>
      <c r="I135" s="413"/>
    </row>
    <row r="136" spans="1:9" s="415" customFormat="1" x14ac:dyDescent="0.25">
      <c r="A136" s="413"/>
      <c r="B136" s="413"/>
      <c r="C136" s="413"/>
      <c r="D136" s="414"/>
      <c r="E136" s="413"/>
      <c r="F136" s="413"/>
      <c r="G136" s="413"/>
      <c r="H136" s="413"/>
      <c r="I136" s="413"/>
    </row>
    <row r="137" spans="1:9" s="415" customFormat="1" x14ac:dyDescent="0.25">
      <c r="A137" s="413"/>
      <c r="B137" s="413"/>
      <c r="C137" s="413"/>
      <c r="D137" s="414"/>
      <c r="E137" s="413"/>
      <c r="F137" s="413"/>
      <c r="G137" s="413"/>
      <c r="H137" s="413"/>
      <c r="I137" s="413"/>
    </row>
    <row r="138" spans="1:9" s="415" customFormat="1" x14ac:dyDescent="0.25">
      <c r="A138" s="413"/>
      <c r="B138" s="413"/>
      <c r="C138" s="413"/>
      <c r="D138" s="414"/>
      <c r="E138" s="413"/>
      <c r="F138" s="413"/>
      <c r="G138" s="413"/>
      <c r="H138" s="413"/>
      <c r="I138" s="413"/>
    </row>
    <row r="139" spans="1:9" s="415" customFormat="1" x14ac:dyDescent="0.25">
      <c r="A139" s="413"/>
      <c r="B139" s="413"/>
      <c r="C139" s="413"/>
      <c r="D139" s="414"/>
      <c r="E139" s="413"/>
      <c r="F139" s="413"/>
      <c r="G139" s="413"/>
      <c r="H139" s="413"/>
      <c r="I139" s="413"/>
    </row>
    <row r="140" spans="1:9" s="415" customFormat="1" x14ac:dyDescent="0.25">
      <c r="A140" s="413"/>
      <c r="B140" s="413"/>
      <c r="C140" s="413"/>
      <c r="D140" s="414"/>
      <c r="E140" s="413"/>
      <c r="F140" s="413"/>
      <c r="G140" s="413"/>
      <c r="H140" s="413"/>
      <c r="I140" s="413"/>
    </row>
    <row r="141" spans="1:9" s="415" customFormat="1" x14ac:dyDescent="0.25">
      <c r="A141" s="413"/>
      <c r="B141" s="413"/>
      <c r="C141" s="413"/>
      <c r="D141" s="414"/>
      <c r="E141" s="413"/>
      <c r="F141" s="413"/>
      <c r="G141" s="413"/>
      <c r="H141" s="413"/>
      <c r="I141" s="413"/>
    </row>
    <row r="142" spans="1:9" s="415" customFormat="1" x14ac:dyDescent="0.25">
      <c r="A142" s="413"/>
      <c r="B142" s="413"/>
      <c r="C142" s="413"/>
      <c r="D142" s="414"/>
      <c r="E142" s="413"/>
      <c r="F142" s="413"/>
      <c r="G142" s="413"/>
      <c r="H142" s="413"/>
      <c r="I142" s="413"/>
    </row>
    <row r="143" spans="1:9" s="415" customFormat="1" x14ac:dyDescent="0.25">
      <c r="A143" s="413"/>
      <c r="B143" s="413"/>
      <c r="C143" s="413"/>
      <c r="D143" s="414"/>
      <c r="E143" s="413"/>
      <c r="F143" s="413"/>
      <c r="G143" s="413"/>
      <c r="H143" s="413"/>
      <c r="I143" s="413"/>
    </row>
    <row r="144" spans="1:9" s="415" customFormat="1" x14ac:dyDescent="0.25">
      <c r="A144" s="413"/>
      <c r="B144" s="413"/>
      <c r="C144" s="413"/>
      <c r="D144" s="414"/>
      <c r="E144" s="413"/>
      <c r="F144" s="413"/>
      <c r="G144" s="413"/>
      <c r="H144" s="413"/>
      <c r="I144" s="413"/>
    </row>
  </sheetData>
  <sheetProtection algorithmName="SHA-512" hashValue="6nYw3Cix1WSMU9+6DTUMevCgu1Up/WFflJhRH9LT7LwLA+jU0q0GpyIPecJMM203aLzok2SHUMg731rVRelDCQ==" saltValue="eoq0r99ZwWbxs8O1Y5X1eA==" spinCount="100000" sheet="1" objects="1" scenarios="1"/>
  <mergeCells count="56">
    <mergeCell ref="C8:I8"/>
    <mergeCell ref="C7:I7"/>
    <mergeCell ref="B2:B4"/>
    <mergeCell ref="C2:H3"/>
    <mergeCell ref="C4:H4"/>
    <mergeCell ref="I2:I4"/>
    <mergeCell ref="C5:H5"/>
    <mergeCell ref="C9:I9"/>
    <mergeCell ref="C10:I10"/>
    <mergeCell ref="C11:D11"/>
    <mergeCell ref="G11:H11"/>
    <mergeCell ref="C13:D13"/>
    <mergeCell ref="G13:H13"/>
    <mergeCell ref="C15:I15"/>
    <mergeCell ref="B16:I16"/>
    <mergeCell ref="B17:B18"/>
    <mergeCell ref="C17:C18"/>
    <mergeCell ref="D17:D18"/>
    <mergeCell ref="E17:I17"/>
    <mergeCell ref="B31:B42"/>
    <mergeCell ref="C31:C33"/>
    <mergeCell ref="C34:C36"/>
    <mergeCell ref="C37:C39"/>
    <mergeCell ref="C40:C42"/>
    <mergeCell ref="B19:B30"/>
    <mergeCell ref="C19:C21"/>
    <mergeCell ref="C22:C24"/>
    <mergeCell ref="C25:C27"/>
    <mergeCell ref="C28:C30"/>
    <mergeCell ref="B55:B66"/>
    <mergeCell ref="C55:C57"/>
    <mergeCell ref="C58:C60"/>
    <mergeCell ref="C61:C63"/>
    <mergeCell ref="C64:C66"/>
    <mergeCell ref="B43:B54"/>
    <mergeCell ref="C43:C45"/>
    <mergeCell ref="C46:C48"/>
    <mergeCell ref="C49:C51"/>
    <mergeCell ref="C52:C54"/>
    <mergeCell ref="B67:B75"/>
    <mergeCell ref="C67:C69"/>
    <mergeCell ref="C70:C72"/>
    <mergeCell ref="C73:C75"/>
    <mergeCell ref="B76:B87"/>
    <mergeCell ref="C76:C78"/>
    <mergeCell ref="C79:C81"/>
    <mergeCell ref="C82:C84"/>
    <mergeCell ref="C85:C87"/>
    <mergeCell ref="B99:D99"/>
    <mergeCell ref="B101:I105"/>
    <mergeCell ref="B88:B96"/>
    <mergeCell ref="C88:C90"/>
    <mergeCell ref="C91:C93"/>
    <mergeCell ref="C94:C96"/>
    <mergeCell ref="B97:D97"/>
    <mergeCell ref="B98:D98"/>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8">
    <tabColor rgb="FFFFC000"/>
    <pageSetUpPr fitToPage="1"/>
  </sheetPr>
  <dimension ref="A1:Z114"/>
  <sheetViews>
    <sheetView showGridLines="0" workbookViewId="0">
      <selection activeCell="C12" sqref="C12:J12"/>
    </sheetView>
  </sheetViews>
  <sheetFormatPr baseColWidth="10" defaultRowHeight="12.75" x14ac:dyDescent="0.2"/>
  <cols>
    <col min="1" max="1" width="2.5703125" style="402" customWidth="1"/>
    <col min="2" max="2" width="34.140625" customWidth="1"/>
    <col min="3" max="3" width="29" customWidth="1"/>
    <col min="4" max="4" width="38.7109375" customWidth="1"/>
    <col min="6" max="10" width="12.7109375" customWidth="1"/>
    <col min="11" max="26" width="11.42578125" style="402"/>
  </cols>
  <sheetData>
    <row r="1" spans="2:10" s="402" customFormat="1" ht="13.5" thickBot="1" x14ac:dyDescent="0.25"/>
    <row r="2" spans="2:10" ht="12.75" customHeight="1" x14ac:dyDescent="0.2">
      <c r="B2" s="1761" t="s">
        <v>1532</v>
      </c>
      <c r="C2" s="2824" t="s">
        <v>1541</v>
      </c>
      <c r="D2" s="2825"/>
      <c r="E2" s="2825"/>
      <c r="F2" s="2825"/>
      <c r="G2" s="2825"/>
      <c r="H2" s="2826"/>
      <c r="I2" s="2526"/>
      <c r="J2" s="2527"/>
    </row>
    <row r="3" spans="2:10" ht="2.25" customHeight="1" x14ac:dyDescent="0.2">
      <c r="B3" s="1762"/>
      <c r="C3" s="2827"/>
      <c r="D3" s="2828"/>
      <c r="E3" s="2828"/>
      <c r="F3" s="2828"/>
      <c r="G3" s="2828"/>
      <c r="H3" s="2829"/>
      <c r="I3" s="2528"/>
      <c r="J3" s="2529"/>
    </row>
    <row r="4" spans="2:10" ht="7.5" customHeight="1" x14ac:dyDescent="0.2">
      <c r="B4" s="1762"/>
      <c r="C4" s="2827"/>
      <c r="D4" s="2828"/>
      <c r="E4" s="2828"/>
      <c r="F4" s="2828"/>
      <c r="G4" s="2828"/>
      <c r="H4" s="2829"/>
      <c r="I4" s="2528"/>
      <c r="J4" s="2529"/>
    </row>
    <row r="5" spans="2:10" ht="12.75" hidden="1" customHeight="1" x14ac:dyDescent="0.2">
      <c r="B5" s="1762"/>
      <c r="C5" s="2827"/>
      <c r="D5" s="2828"/>
      <c r="E5" s="2828"/>
      <c r="F5" s="2828"/>
      <c r="G5" s="2828"/>
      <c r="H5" s="2829"/>
      <c r="I5" s="2528"/>
      <c r="J5" s="2529"/>
    </row>
    <row r="6" spans="2:10" ht="12.75" customHeight="1" x14ac:dyDescent="0.2">
      <c r="B6" s="1762"/>
      <c r="C6" s="2827"/>
      <c r="D6" s="2828"/>
      <c r="E6" s="2828"/>
      <c r="F6" s="2828"/>
      <c r="G6" s="2828"/>
      <c r="H6" s="2829"/>
      <c r="I6" s="2528"/>
      <c r="J6" s="2529"/>
    </row>
    <row r="7" spans="2:10" ht="12.75" customHeight="1" x14ac:dyDescent="0.2">
      <c r="B7" s="1762"/>
      <c r="C7" s="3065" t="s">
        <v>1530</v>
      </c>
      <c r="D7" s="3066"/>
      <c r="E7" s="3066"/>
      <c r="F7" s="3066"/>
      <c r="G7" s="3066"/>
      <c r="H7" s="3067"/>
      <c r="I7" s="2528"/>
      <c r="J7" s="2529"/>
    </row>
    <row r="8" spans="2:10" ht="12.75" customHeight="1" x14ac:dyDescent="0.25">
      <c r="B8" s="1625" t="s">
        <v>1529</v>
      </c>
      <c r="C8" s="2505" t="s">
        <v>1545</v>
      </c>
      <c r="D8" s="2894"/>
      <c r="E8" s="2894"/>
      <c r="F8" s="2894"/>
      <c r="G8" s="2894"/>
      <c r="H8" s="2895"/>
      <c r="I8" s="2624" t="s">
        <v>1548</v>
      </c>
      <c r="J8" s="2626"/>
    </row>
    <row r="9" spans="2:10" x14ac:dyDescent="0.2">
      <c r="B9" s="404"/>
      <c r="C9" s="1569"/>
      <c r="D9" s="1569"/>
      <c r="E9" s="1569"/>
      <c r="F9" s="1569"/>
      <c r="G9" s="1569"/>
      <c r="H9" s="1569"/>
      <c r="I9" s="1569"/>
      <c r="J9" s="405"/>
    </row>
    <row r="10" spans="2:10" ht="18.75" customHeight="1" x14ac:dyDescent="0.2">
      <c r="B10" s="406" t="s">
        <v>294</v>
      </c>
      <c r="C10" s="2388">
        <f>+PROYECTO!C7</f>
        <v>0</v>
      </c>
      <c r="D10" s="2388"/>
      <c r="E10" s="2388"/>
      <c r="F10" s="2388"/>
      <c r="G10" s="2388"/>
      <c r="H10" s="2388"/>
      <c r="I10" s="2388"/>
      <c r="J10" s="2389"/>
    </row>
    <row r="11" spans="2:10" x14ac:dyDescent="0.2">
      <c r="B11" s="403"/>
      <c r="J11" s="409"/>
    </row>
    <row r="12" spans="2:10" ht="34.5" customHeight="1" x14ac:dyDescent="0.2">
      <c r="B12" s="406" t="s">
        <v>1188</v>
      </c>
      <c r="C12" s="2390">
        <f>+PROYECTO!B17</f>
        <v>0</v>
      </c>
      <c r="D12" s="2390"/>
      <c r="E12" s="2390"/>
      <c r="F12" s="2390"/>
      <c r="G12" s="2390"/>
      <c r="H12" s="2390"/>
      <c r="I12" s="2390"/>
      <c r="J12" s="2391"/>
    </row>
    <row r="13" spans="2:10" x14ac:dyDescent="0.2">
      <c r="B13" s="406"/>
      <c r="C13" s="2461"/>
      <c r="D13" s="2461"/>
      <c r="E13" s="2461"/>
      <c r="F13" s="2461"/>
      <c r="G13" s="2461"/>
      <c r="H13" s="2461"/>
      <c r="I13" s="2461"/>
      <c r="J13" s="2462"/>
    </row>
    <row r="14" spans="2:10" ht="17.25" customHeight="1" x14ac:dyDescent="0.2">
      <c r="B14" s="406" t="s">
        <v>415</v>
      </c>
      <c r="C14" s="1619">
        <f>'EJEC-1I'!I11</f>
        <v>41090</v>
      </c>
      <c r="D14" s="1496"/>
      <c r="E14" s="1496"/>
      <c r="F14" s="1496"/>
      <c r="G14" s="1496"/>
      <c r="H14" s="1496"/>
      <c r="I14" s="1496"/>
      <c r="J14" s="521"/>
    </row>
    <row r="15" spans="2:10" ht="13.5" thickBot="1" x14ac:dyDescent="0.25">
      <c r="B15" s="406"/>
      <c r="C15" s="1496"/>
      <c r="D15" s="1496"/>
      <c r="E15" s="1496"/>
      <c r="F15" s="1496"/>
      <c r="G15" s="1496"/>
      <c r="H15" s="1496"/>
      <c r="I15" s="1496"/>
      <c r="J15" s="521"/>
    </row>
    <row r="16" spans="2:10" ht="21.75" customHeight="1" thickBot="1" x14ac:dyDescent="0.25">
      <c r="B16" s="2931" t="s">
        <v>417</v>
      </c>
      <c r="C16" s="2932"/>
      <c r="D16" s="2932"/>
      <c r="E16" s="2932"/>
      <c r="F16" s="2932"/>
      <c r="G16" s="2932"/>
      <c r="H16" s="2932"/>
      <c r="I16" s="2932"/>
      <c r="J16" s="2933"/>
    </row>
    <row r="17" spans="2:10" ht="12.75" customHeight="1" x14ac:dyDescent="0.2">
      <c r="B17" s="2499" t="s">
        <v>296</v>
      </c>
      <c r="C17" s="2464" t="s">
        <v>402</v>
      </c>
      <c r="D17" s="3071" t="s">
        <v>416</v>
      </c>
      <c r="E17" s="3072"/>
      <c r="F17" s="3072"/>
      <c r="G17" s="3072"/>
      <c r="H17" s="3072"/>
      <c r="I17" s="3072"/>
      <c r="J17" s="3073"/>
    </row>
    <row r="18" spans="2:10" ht="12.75" customHeight="1" x14ac:dyDescent="0.2">
      <c r="B18" s="2426"/>
      <c r="C18" s="2428"/>
      <c r="D18" s="2888"/>
      <c r="E18" s="3074"/>
      <c r="F18" s="3074"/>
      <c r="G18" s="3074"/>
      <c r="H18" s="3074"/>
      <c r="I18" s="3074"/>
      <c r="J18" s="3075"/>
    </row>
    <row r="19" spans="2:10" x14ac:dyDescent="0.2">
      <c r="B19" s="2885"/>
      <c r="C19" s="2886"/>
      <c r="D19" s="2888"/>
      <c r="E19" s="3074"/>
      <c r="F19" s="3074"/>
      <c r="G19" s="3074"/>
      <c r="H19" s="3074"/>
      <c r="I19" s="3074"/>
      <c r="J19" s="3075"/>
    </row>
    <row r="20" spans="2:10" ht="50.25" customHeight="1" x14ac:dyDescent="0.2">
      <c r="B20" s="2952" t="str">
        <f>PROYECTO!C51</f>
        <v>Plantación de Material Vegetal en sistema tradicional</v>
      </c>
      <c r="C20" s="1313" t="str">
        <f>'POA-1'!I33</f>
        <v>Aprestamiento del proyecto (Gestión)</v>
      </c>
      <c r="D20" s="3033"/>
      <c r="E20" s="3033"/>
      <c r="F20" s="3033"/>
      <c r="G20" s="3033"/>
      <c r="H20" s="3033"/>
      <c r="I20" s="3033"/>
      <c r="J20" s="3034"/>
    </row>
    <row r="21" spans="2:10" ht="50.25" customHeight="1" x14ac:dyDescent="0.2">
      <c r="B21" s="3045"/>
      <c r="C21" s="1313" t="str">
        <f>'POA-1'!I34</f>
        <v>Mantenimiento</v>
      </c>
      <c r="D21" s="3033"/>
      <c r="E21" s="3033"/>
      <c r="F21" s="3033"/>
      <c r="G21" s="3033"/>
      <c r="H21" s="3033"/>
      <c r="I21" s="3033"/>
      <c r="J21" s="3034"/>
    </row>
    <row r="22" spans="2:10" ht="0.6" customHeight="1" x14ac:dyDescent="0.2">
      <c r="B22" s="3045"/>
      <c r="C22" s="1313" t="str">
        <f>'POA-1'!I35</f>
        <v>Aislamiento</v>
      </c>
      <c r="D22" s="3033"/>
      <c r="E22" s="3033"/>
      <c r="F22" s="3033"/>
      <c r="G22" s="3033"/>
      <c r="H22" s="3033"/>
      <c r="I22" s="3033"/>
      <c r="J22" s="3034"/>
    </row>
    <row r="23" spans="2:10" ht="50.25" customHeight="1" thickBot="1" x14ac:dyDescent="0.25">
      <c r="B23" s="3046"/>
      <c r="C23" s="1620" t="str">
        <f>'POA-1'!I36</f>
        <v>Divulgación, Capacitación y Seguimiento</v>
      </c>
      <c r="D23" s="3041"/>
      <c r="E23" s="3041"/>
      <c r="F23" s="3041"/>
      <c r="G23" s="3041"/>
      <c r="H23" s="3041"/>
      <c r="I23" s="3041"/>
      <c r="J23" s="3042"/>
    </row>
    <row r="24" spans="2:10" ht="50.25" hidden="1" customHeight="1" x14ac:dyDescent="0.2">
      <c r="B24" s="2923" t="str">
        <f>PROYECTO!C52</f>
        <v>Plantación de Material Vegetal al azar o por núcleos</v>
      </c>
      <c r="C24" s="512" t="str">
        <f>'POA-1'!I37</f>
        <v>Aprestamiento del proyecto (Gestión)</v>
      </c>
      <c r="D24" s="3043">
        <f>+D20</f>
        <v>0</v>
      </c>
      <c r="E24" s="3043"/>
      <c r="F24" s="3043"/>
      <c r="G24" s="3043"/>
      <c r="H24" s="3043"/>
      <c r="I24" s="3043"/>
      <c r="J24" s="3044"/>
    </row>
    <row r="25" spans="2:10" ht="50.25" hidden="1" customHeight="1" x14ac:dyDescent="0.2">
      <c r="B25" s="2924"/>
      <c r="C25" s="505" t="str">
        <f>'POA-1'!I38</f>
        <v>Mantenimiento</v>
      </c>
      <c r="D25" s="3033"/>
      <c r="E25" s="3033"/>
      <c r="F25" s="3033"/>
      <c r="G25" s="3033"/>
      <c r="H25" s="3033"/>
      <c r="I25" s="3033"/>
      <c r="J25" s="3034"/>
    </row>
    <row r="26" spans="2:10" ht="0.6" hidden="1" customHeight="1" x14ac:dyDescent="0.2">
      <c r="B26" s="2924"/>
      <c r="C26" s="505" t="str">
        <f>'POA-1'!I39</f>
        <v>Aislamiento</v>
      </c>
      <c r="D26" s="3033"/>
      <c r="E26" s="3033"/>
      <c r="F26" s="3033"/>
      <c r="G26" s="3033"/>
      <c r="H26" s="3033"/>
      <c r="I26" s="3033"/>
      <c r="J26" s="3034"/>
    </row>
    <row r="27" spans="2:10" ht="50.25" hidden="1" customHeight="1" x14ac:dyDescent="0.2">
      <c r="B27" s="3047"/>
      <c r="C27" s="505" t="str">
        <f>'POA-1'!I40</f>
        <v>Divulgación, Capacitación y Seguimiento</v>
      </c>
      <c r="D27" s="3033">
        <f>+D23</f>
        <v>0</v>
      </c>
      <c r="E27" s="3033"/>
      <c r="F27" s="3033"/>
      <c r="G27" s="3033"/>
      <c r="H27" s="3033"/>
      <c r="I27" s="3033"/>
      <c r="J27" s="3034"/>
    </row>
    <row r="28" spans="2:10" ht="50.25" hidden="1" customHeight="1" x14ac:dyDescent="0.2">
      <c r="B28" s="2950" t="str">
        <f>PROYECTO!C53</f>
        <v>Reforestación Protectora - Productora con Guadua</v>
      </c>
      <c r="C28" s="505" t="str">
        <f>'POA-1'!I41</f>
        <v>Aprestamiento del proyecto (Gestión)</v>
      </c>
      <c r="D28" s="3033">
        <f>+D20</f>
        <v>0</v>
      </c>
      <c r="E28" s="3033"/>
      <c r="F28" s="3033"/>
      <c r="G28" s="3033"/>
      <c r="H28" s="3033"/>
      <c r="I28" s="3033"/>
      <c r="J28" s="3034"/>
    </row>
    <row r="29" spans="2:10" ht="50.25" hidden="1" customHeight="1" x14ac:dyDescent="0.2">
      <c r="B29" s="2924"/>
      <c r="C29" s="505" t="str">
        <f>'POA-1'!I42</f>
        <v>Mantenimiento</v>
      </c>
      <c r="D29" s="3033"/>
      <c r="E29" s="3033"/>
      <c r="F29" s="3033"/>
      <c r="G29" s="3033"/>
      <c r="H29" s="3033"/>
      <c r="I29" s="3033"/>
      <c r="J29" s="3034"/>
    </row>
    <row r="30" spans="2:10" ht="0.6" hidden="1" customHeight="1" x14ac:dyDescent="0.2">
      <c r="B30" s="2924"/>
      <c r="C30" s="505" t="str">
        <f>'POA-1'!I43</f>
        <v>Aislamiento</v>
      </c>
      <c r="D30" s="3033"/>
      <c r="E30" s="3033"/>
      <c r="F30" s="3033"/>
      <c r="G30" s="3033"/>
      <c r="H30" s="3033"/>
      <c r="I30" s="3033"/>
      <c r="J30" s="3034"/>
    </row>
    <row r="31" spans="2:10" ht="50.25" hidden="1" customHeight="1" x14ac:dyDescent="0.2">
      <c r="B31" s="3047"/>
      <c r="C31" s="505" t="str">
        <f>'POA-1'!I44</f>
        <v>Divulgación, Capacitación y Seguimiento</v>
      </c>
      <c r="D31" s="3033">
        <f>+D23</f>
        <v>0</v>
      </c>
      <c r="E31" s="3033"/>
      <c r="F31" s="3033"/>
      <c r="G31" s="3033"/>
      <c r="H31" s="3033"/>
      <c r="I31" s="3033"/>
      <c r="J31" s="3034"/>
    </row>
    <row r="32" spans="2:10" ht="50.25" hidden="1" customHeight="1" x14ac:dyDescent="0.2">
      <c r="B32" s="2950" t="str">
        <f>PROYECTO!C54</f>
        <v>Establecimiento de cobertura arbórea mediante Sistemas Agroforestales / Silvopastoriles (SAF/SSP)</v>
      </c>
      <c r="C32" s="505" t="str">
        <f>'POA-1'!I45</f>
        <v>Aprestamiento del proyecto (Gestión)</v>
      </c>
      <c r="D32" s="3033">
        <f>+D20</f>
        <v>0</v>
      </c>
      <c r="E32" s="3033"/>
      <c r="F32" s="3033"/>
      <c r="G32" s="3033"/>
      <c r="H32" s="3033"/>
      <c r="I32" s="3033"/>
      <c r="J32" s="3034"/>
    </row>
    <row r="33" spans="2:10" ht="50.25" hidden="1" customHeight="1" x14ac:dyDescent="0.2">
      <c r="B33" s="2924"/>
      <c r="C33" s="505" t="str">
        <f>'POA-1'!I46</f>
        <v>Mantenimiento</v>
      </c>
      <c r="D33" s="3033"/>
      <c r="E33" s="3033"/>
      <c r="F33" s="3033"/>
      <c r="G33" s="3033"/>
      <c r="H33" s="3033"/>
      <c r="I33" s="3033"/>
      <c r="J33" s="3034"/>
    </row>
    <row r="34" spans="2:10" ht="0.6" hidden="1" customHeight="1" x14ac:dyDescent="0.2">
      <c r="B34" s="2924"/>
      <c r="C34" s="505" t="str">
        <f>'POA-1'!I47</f>
        <v>Aislamiento</v>
      </c>
      <c r="D34" s="3033"/>
      <c r="E34" s="3033"/>
      <c r="F34" s="3033"/>
      <c r="G34" s="3033"/>
      <c r="H34" s="3033"/>
      <c r="I34" s="3033"/>
      <c r="J34" s="3034"/>
    </row>
    <row r="35" spans="2:10" ht="50.25" hidden="1" customHeight="1" x14ac:dyDescent="0.2">
      <c r="B35" s="3047"/>
      <c r="C35" s="505" t="str">
        <f>'POA-1'!I48</f>
        <v>Divulgación, Capacitación y Seguimiento</v>
      </c>
      <c r="D35" s="3033">
        <f>+D23</f>
        <v>0</v>
      </c>
      <c r="E35" s="3033"/>
      <c r="F35" s="3033"/>
      <c r="G35" s="3033"/>
      <c r="H35" s="3033"/>
      <c r="I35" s="3033"/>
      <c r="J35" s="3034"/>
    </row>
    <row r="36" spans="2:10" ht="50.25" hidden="1" customHeight="1" x14ac:dyDescent="0.2">
      <c r="B36" s="2950" t="str">
        <f>PROYECTO!C55</f>
        <v>Cercas o Barreras Vivas (CV - BV)</v>
      </c>
      <c r="C36" s="505" t="str">
        <f>'POA-1'!I49</f>
        <v>Aprestamiento del proyecto (Gestión)</v>
      </c>
      <c r="D36" s="3033">
        <f>+D20</f>
        <v>0</v>
      </c>
      <c r="E36" s="3033"/>
      <c r="F36" s="3033"/>
      <c r="G36" s="3033"/>
      <c r="H36" s="3033"/>
      <c r="I36" s="3033"/>
      <c r="J36" s="3034"/>
    </row>
    <row r="37" spans="2:10" ht="50.25" hidden="1" customHeight="1" x14ac:dyDescent="0.2">
      <c r="B37" s="2924"/>
      <c r="C37" s="505" t="str">
        <f>'POA-1'!I50</f>
        <v>Mantenimiento</v>
      </c>
      <c r="D37" s="3033"/>
      <c r="E37" s="3033"/>
      <c r="F37" s="3033"/>
      <c r="G37" s="3033"/>
      <c r="H37" s="3033"/>
      <c r="I37" s="3033"/>
      <c r="J37" s="3034"/>
    </row>
    <row r="38" spans="2:10" ht="50.25" hidden="1" customHeight="1" x14ac:dyDescent="0.2">
      <c r="B38" s="2924"/>
      <c r="C38" s="505" t="str">
        <f>'POA-1'!I51</f>
        <v>Divulgación, Capacitación y Seguimiento</v>
      </c>
      <c r="D38" s="3033">
        <f>+D23</f>
        <v>0</v>
      </c>
      <c r="E38" s="3033"/>
      <c r="F38" s="3033"/>
      <c r="G38" s="3033"/>
      <c r="H38" s="3033"/>
      <c r="I38" s="3033"/>
      <c r="J38" s="3034"/>
    </row>
    <row r="39" spans="2:10" ht="50.25" hidden="1" customHeight="1" x14ac:dyDescent="0.2">
      <c r="B39" s="2950" t="str">
        <f>PROYECTO!C56</f>
        <v>Enriquecimientos vegetales</v>
      </c>
      <c r="C39" s="505" t="str">
        <f>'POA-1'!I52</f>
        <v>Aprestamiento del proyecto (Gestión)</v>
      </c>
      <c r="D39" s="3033">
        <f>+D20</f>
        <v>0</v>
      </c>
      <c r="E39" s="3033"/>
      <c r="F39" s="3033"/>
      <c r="G39" s="3033"/>
      <c r="H39" s="3033"/>
      <c r="I39" s="3033"/>
      <c r="J39" s="3034"/>
    </row>
    <row r="40" spans="2:10" ht="50.25" hidden="1" customHeight="1" x14ac:dyDescent="0.2">
      <c r="B40" s="2924"/>
      <c r="C40" s="505" t="str">
        <f>'POA-1'!I53</f>
        <v>Mantenimiento</v>
      </c>
      <c r="D40" s="3033"/>
      <c r="E40" s="3033"/>
      <c r="F40" s="3033"/>
      <c r="G40" s="3033"/>
      <c r="H40" s="3033"/>
      <c r="I40" s="3033"/>
      <c r="J40" s="3034"/>
    </row>
    <row r="41" spans="2:10" ht="0.6" hidden="1" customHeight="1" x14ac:dyDescent="0.2">
      <c r="B41" s="2924"/>
      <c r="C41" s="505" t="str">
        <f>'POA-1'!I54</f>
        <v>Aislamiento</v>
      </c>
      <c r="D41" s="3033"/>
      <c r="E41" s="3033"/>
      <c r="F41" s="3033"/>
      <c r="G41" s="3033"/>
      <c r="H41" s="3033"/>
      <c r="I41" s="3033"/>
      <c r="J41" s="3034"/>
    </row>
    <row r="42" spans="2:10" ht="54.75" hidden="1" customHeight="1" x14ac:dyDescent="0.2">
      <c r="B42" s="3047"/>
      <c r="C42" s="505" t="str">
        <f>'POA-1'!I55</f>
        <v>Divulgación, Capacitación y Seguimiento</v>
      </c>
      <c r="D42" s="3033">
        <f>+D23</f>
        <v>0</v>
      </c>
      <c r="E42" s="3033"/>
      <c r="F42" s="3033"/>
      <c r="G42" s="3033"/>
      <c r="H42" s="3033"/>
      <c r="I42" s="3033"/>
      <c r="J42" s="3034"/>
    </row>
    <row r="43" spans="2:10" ht="50.25" hidden="1" customHeight="1" x14ac:dyDescent="0.2">
      <c r="B43" s="2950" t="str">
        <f>PROYECTO!C57</f>
        <v>Conservación de Bosque Natural - Aislamiento</v>
      </c>
      <c r="C43" s="505" t="str">
        <f>'POA-1'!I56</f>
        <v>Aprestamiento del proyecto (Gestión)</v>
      </c>
      <c r="D43" s="1756"/>
      <c r="E43" s="1756"/>
      <c r="F43" s="1756"/>
      <c r="G43" s="1756"/>
      <c r="H43" s="1756"/>
      <c r="I43" s="1756"/>
      <c r="J43" s="1757"/>
    </row>
    <row r="44" spans="2:10" ht="50.25" hidden="1" customHeight="1" x14ac:dyDescent="0.2">
      <c r="B44" s="2924"/>
      <c r="C44" s="505" t="str">
        <f>'POA-1'!I57</f>
        <v>Establecimiento</v>
      </c>
      <c r="D44" s="1756"/>
      <c r="E44" s="1756"/>
      <c r="F44" s="1756"/>
      <c r="G44" s="1756"/>
      <c r="H44" s="1756"/>
      <c r="I44" s="1756"/>
      <c r="J44" s="1757"/>
    </row>
    <row r="45" spans="2:10" ht="50.25" hidden="1" customHeight="1" thickBot="1" x14ac:dyDescent="0.25">
      <c r="B45" s="2925"/>
      <c r="C45" s="506" t="str">
        <f>'POA-1'!I58</f>
        <v>Divulgación, Capacitación y Seguimiento</v>
      </c>
      <c r="D45" s="2853"/>
      <c r="E45" s="2853"/>
      <c r="F45" s="2853"/>
      <c r="G45" s="2853"/>
      <c r="H45" s="2853"/>
      <c r="I45" s="2853"/>
      <c r="J45" s="3048"/>
    </row>
    <row r="46" spans="2:10" s="402" customFormat="1" x14ac:dyDescent="0.2"/>
    <row r="47" spans="2:10" s="402" customFormat="1" x14ac:dyDescent="0.2"/>
    <row r="48" spans="2:10" s="402" customFormat="1" x14ac:dyDescent="0.2"/>
    <row r="49" s="402" customFormat="1" x14ac:dyDescent="0.2"/>
    <row r="50" s="402" customFormat="1" x14ac:dyDescent="0.2"/>
    <row r="51" s="402" customFormat="1" x14ac:dyDescent="0.2"/>
    <row r="52" s="402" customFormat="1" x14ac:dyDescent="0.2"/>
    <row r="53" s="402" customFormat="1" x14ac:dyDescent="0.2"/>
    <row r="54" s="402" customFormat="1" x14ac:dyDescent="0.2"/>
    <row r="55" s="402" customFormat="1" x14ac:dyDescent="0.2"/>
    <row r="56" s="402" customFormat="1" x14ac:dyDescent="0.2"/>
    <row r="57" s="402" customFormat="1" x14ac:dyDescent="0.2"/>
    <row r="58" s="402" customFormat="1" x14ac:dyDescent="0.2"/>
    <row r="59" s="402" customFormat="1" x14ac:dyDescent="0.2"/>
    <row r="60" s="402" customFormat="1" x14ac:dyDescent="0.2"/>
    <row r="61" s="402" customFormat="1" x14ac:dyDescent="0.2"/>
    <row r="62" s="402" customFormat="1" x14ac:dyDescent="0.2"/>
    <row r="63" s="402" customFormat="1" x14ac:dyDescent="0.2"/>
    <row r="64" s="402" customFormat="1" x14ac:dyDescent="0.2"/>
    <row r="65" s="402" customFormat="1" x14ac:dyDescent="0.2"/>
    <row r="66" s="402" customFormat="1" x14ac:dyDescent="0.2"/>
    <row r="67" s="402" customFormat="1" x14ac:dyDescent="0.2"/>
    <row r="68" s="402" customFormat="1" x14ac:dyDescent="0.2"/>
    <row r="69" s="402" customFormat="1" x14ac:dyDescent="0.2"/>
    <row r="70" s="402" customFormat="1" x14ac:dyDescent="0.2"/>
    <row r="71" s="402" customFormat="1" x14ac:dyDescent="0.2"/>
    <row r="72" s="402" customFormat="1" x14ac:dyDescent="0.2"/>
    <row r="73" s="402" customFormat="1" x14ac:dyDescent="0.2"/>
    <row r="74" s="402" customFormat="1" x14ac:dyDescent="0.2"/>
    <row r="75" s="402" customFormat="1" x14ac:dyDescent="0.2"/>
    <row r="76" s="402" customFormat="1" x14ac:dyDescent="0.2"/>
    <row r="77" s="402" customFormat="1" x14ac:dyDescent="0.2"/>
    <row r="78" s="402" customFormat="1" x14ac:dyDescent="0.2"/>
    <row r="79" s="402" customFormat="1" x14ac:dyDescent="0.2"/>
    <row r="80" s="402" customFormat="1" x14ac:dyDescent="0.2"/>
    <row r="81" s="402" customFormat="1" x14ac:dyDescent="0.2"/>
    <row r="82" s="402" customFormat="1" x14ac:dyDescent="0.2"/>
    <row r="83" s="402" customFormat="1" x14ac:dyDescent="0.2"/>
    <row r="84" s="402" customFormat="1" x14ac:dyDescent="0.2"/>
    <row r="85" s="402" customFormat="1" x14ac:dyDescent="0.2"/>
    <row r="86" s="402" customFormat="1" x14ac:dyDescent="0.2"/>
    <row r="87" s="402" customFormat="1" x14ac:dyDescent="0.2"/>
    <row r="88" s="402" customFormat="1" x14ac:dyDescent="0.2"/>
    <row r="89" s="402" customFormat="1" x14ac:dyDescent="0.2"/>
    <row r="90" s="402" customFormat="1" x14ac:dyDescent="0.2"/>
    <row r="91" s="402" customFormat="1" x14ac:dyDescent="0.2"/>
    <row r="92" s="402" customFormat="1" x14ac:dyDescent="0.2"/>
    <row r="93" s="402" customFormat="1" x14ac:dyDescent="0.2"/>
    <row r="94" s="402" customFormat="1" x14ac:dyDescent="0.2"/>
    <row r="95" s="402" customFormat="1" x14ac:dyDescent="0.2"/>
    <row r="96" s="402" customFormat="1" x14ac:dyDescent="0.2"/>
    <row r="97" s="402" customFormat="1" x14ac:dyDescent="0.2"/>
    <row r="98" s="402" customFormat="1" x14ac:dyDescent="0.2"/>
    <row r="99" s="402" customFormat="1" x14ac:dyDescent="0.2"/>
    <row r="100" s="402" customFormat="1" x14ac:dyDescent="0.2"/>
    <row r="101" s="402" customFormat="1" x14ac:dyDescent="0.2"/>
    <row r="102" s="402" customFormat="1" x14ac:dyDescent="0.2"/>
    <row r="103" s="402" customFormat="1" x14ac:dyDescent="0.2"/>
    <row r="104" s="402" customFormat="1" x14ac:dyDescent="0.2"/>
    <row r="105" s="402" customFormat="1" x14ac:dyDescent="0.2"/>
    <row r="106" s="402" customFormat="1" x14ac:dyDescent="0.2"/>
    <row r="107" s="402" customFormat="1" x14ac:dyDescent="0.2"/>
    <row r="108" s="402" customFormat="1" x14ac:dyDescent="0.2"/>
    <row r="109" s="402" customFormat="1" x14ac:dyDescent="0.2"/>
    <row r="110" s="402" customFormat="1" x14ac:dyDescent="0.2"/>
    <row r="111" s="402" customFormat="1" x14ac:dyDescent="0.2"/>
    <row r="112" s="402" customFormat="1" x14ac:dyDescent="0.2"/>
    <row r="113" s="402" customFormat="1" x14ac:dyDescent="0.2"/>
    <row r="114" s="402" customFormat="1" x14ac:dyDescent="0.2"/>
  </sheetData>
  <sheetProtection algorithmName="SHA-512" hashValue="F17BPly458/ubXv9xZmnnM9KGGQrqB4UzJhJe4XXVQvQpD9v1vIydKl/MaR0pSnu0rsKgQsTmeB0SrTzN94dlg==" saltValue="1OuMV6yszUggesQkKOnhbg==" spinCount="100000" sheet="1" objects="1" scenarios="1"/>
  <mergeCells count="46">
    <mergeCell ref="C12:J12"/>
    <mergeCell ref="C10:J10"/>
    <mergeCell ref="B2:B7"/>
    <mergeCell ref="C2:H6"/>
    <mergeCell ref="I2:J7"/>
    <mergeCell ref="C8:H8"/>
    <mergeCell ref="I8:J8"/>
    <mergeCell ref="C7:H7"/>
    <mergeCell ref="B20:B23"/>
    <mergeCell ref="D20:J20"/>
    <mergeCell ref="D21:J21"/>
    <mergeCell ref="D22:J22"/>
    <mergeCell ref="D23:J23"/>
    <mergeCell ref="C13:J13"/>
    <mergeCell ref="B16:J16"/>
    <mergeCell ref="B17:B19"/>
    <mergeCell ref="C17:C19"/>
    <mergeCell ref="D17:J19"/>
    <mergeCell ref="D41:J41"/>
    <mergeCell ref="D42:J42"/>
    <mergeCell ref="B24:B27"/>
    <mergeCell ref="D24:J24"/>
    <mergeCell ref="D25:J25"/>
    <mergeCell ref="D26:J26"/>
    <mergeCell ref="D27:J27"/>
    <mergeCell ref="B28:B31"/>
    <mergeCell ref="D28:J28"/>
    <mergeCell ref="D29:J29"/>
    <mergeCell ref="D30:J30"/>
    <mergeCell ref="D31:J31"/>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Z109"/>
  <sheetViews>
    <sheetView showGridLines="0" workbookViewId="0">
      <selection activeCell="B1" sqref="B1:H1048576"/>
    </sheetView>
  </sheetViews>
  <sheetFormatPr baseColWidth="10" defaultRowHeight="12.75" x14ac:dyDescent="0.2"/>
  <cols>
    <col min="1" max="1" width="2" style="154" customWidth="1"/>
    <col min="2" max="2" width="27.28515625" style="1" hidden="1" customWidth="1"/>
    <col min="3" max="3" width="9.28515625" style="1" hidden="1" customWidth="1"/>
    <col min="4" max="4" width="9.42578125" style="1" hidden="1" customWidth="1"/>
    <col min="5" max="5" width="13.42578125" style="1" hidden="1" customWidth="1"/>
    <col min="6" max="6" width="15" style="1" hidden="1" customWidth="1"/>
    <col min="7" max="7" width="11.42578125" style="1" hidden="1" customWidth="1"/>
    <col min="8" max="8" width="12.28515625" style="1" hidden="1" customWidth="1"/>
    <col min="9" max="9" width="13.5703125" style="154" customWidth="1"/>
    <col min="10" max="26" width="11.42578125" style="154"/>
    <col min="27" max="16384" width="11.42578125" style="1"/>
  </cols>
  <sheetData>
    <row r="1" spans="1:8" ht="13.5" thickBot="1" x14ac:dyDescent="0.25">
      <c r="B1" s="154"/>
      <c r="C1" s="154"/>
      <c r="D1" s="154"/>
      <c r="E1" s="154"/>
      <c r="F1" s="154"/>
      <c r="G1" s="154"/>
      <c r="H1" s="154"/>
    </row>
    <row r="2" spans="1:8" ht="25.5" customHeight="1" x14ac:dyDescent="0.2">
      <c r="B2" s="903"/>
      <c r="C2" s="1740" t="s">
        <v>1311</v>
      </c>
      <c r="D2" s="1741"/>
      <c r="E2" s="1741"/>
      <c r="F2" s="1742"/>
      <c r="G2" s="1730">
        <f>+MANTEN!F2</f>
        <v>0</v>
      </c>
      <c r="H2" s="1731"/>
    </row>
    <row r="3" spans="1:8" ht="25.5" customHeight="1" x14ac:dyDescent="0.2">
      <c r="B3" s="904"/>
      <c r="C3" s="1743"/>
      <c r="D3" s="1744"/>
      <c r="E3" s="1744"/>
      <c r="F3" s="1745"/>
      <c r="G3" s="1800"/>
      <c r="H3" s="1801"/>
    </row>
    <row r="4" spans="1:8" ht="21.75" customHeight="1" x14ac:dyDescent="0.2">
      <c r="B4" s="1734"/>
      <c r="C4" s="1743"/>
      <c r="D4" s="1744"/>
      <c r="E4" s="1744"/>
      <c r="F4" s="1745"/>
      <c r="G4" s="1736" t="str">
        <f>+MANTEN!F4</f>
        <v>Código: F-E-GIP-55</v>
      </c>
      <c r="H4" s="1802"/>
    </row>
    <row r="5" spans="1:8" ht="8.25" customHeight="1" thickBot="1" x14ac:dyDescent="0.25">
      <c r="A5" s="155"/>
      <c r="B5" s="1735"/>
      <c r="C5" s="1805"/>
      <c r="D5" s="1806"/>
      <c r="E5" s="1806"/>
      <c r="F5" s="1807"/>
      <c r="G5" s="1803"/>
      <c r="H5" s="1804"/>
    </row>
    <row r="6" spans="1:8" ht="24.75" customHeight="1" thickBot="1" x14ac:dyDescent="0.25">
      <c r="A6" s="155"/>
      <c r="B6" s="1850" t="s">
        <v>1310</v>
      </c>
      <c r="C6" s="1851"/>
      <c r="D6" s="1852"/>
      <c r="E6" s="1852"/>
      <c r="F6" s="1852"/>
      <c r="G6" s="1852"/>
      <c r="H6" s="1853"/>
    </row>
    <row r="7" spans="1:8" ht="19.5" customHeight="1" x14ac:dyDescent="0.2">
      <c r="A7" s="155"/>
      <c r="B7" s="1842" t="s">
        <v>1191</v>
      </c>
      <c r="C7" s="1843"/>
      <c r="D7" s="628" t="str">
        <f>IF(OBJETIVOS!U26="x","RPP","")</f>
        <v/>
      </c>
      <c r="E7" s="628" t="str">
        <f>IF(OBJETIVOS!U27="x","CB","")</f>
        <v/>
      </c>
      <c r="F7" s="628" t="str">
        <f>IF(OBJETIVOS!U28="x","RPPG","")</f>
        <v/>
      </c>
      <c r="G7" s="628" t="str">
        <f>IF(OBJETIVOS!U29="x","SAF","")</f>
        <v/>
      </c>
      <c r="H7" s="696" t="str">
        <f>IF(OBJETIVOS!U31="x","EV","")</f>
        <v/>
      </c>
    </row>
    <row r="8" spans="1:8" ht="19.5" customHeight="1" x14ac:dyDescent="0.2">
      <c r="A8" s="155"/>
      <c r="B8" s="547" t="s">
        <v>189</v>
      </c>
      <c r="C8" s="1773">
        <f>+MANTEN!C8:G8</f>
        <v>0</v>
      </c>
      <c r="D8" s="1774"/>
      <c r="E8" s="1774"/>
      <c r="F8" s="1774"/>
      <c r="G8" s="1774"/>
      <c r="H8" s="1775"/>
    </row>
    <row r="9" spans="1:8" ht="39.75" customHeight="1" x14ac:dyDescent="0.2">
      <c r="A9" s="155"/>
      <c r="B9" s="548" t="s">
        <v>0</v>
      </c>
      <c r="C9" s="1773">
        <f>+MANTEN!W9</f>
        <v>0</v>
      </c>
      <c r="D9" s="1774"/>
      <c r="E9" s="1774"/>
      <c r="F9" s="1774"/>
      <c r="G9" s="1774"/>
      <c r="H9" s="1775"/>
    </row>
    <row r="10" spans="1:8" ht="8.25" customHeight="1" x14ac:dyDescent="0.2">
      <c r="A10" s="155"/>
      <c r="B10" s="177"/>
      <c r="C10" s="178"/>
      <c r="D10" s="178"/>
      <c r="E10" s="178"/>
      <c r="F10" s="178"/>
      <c r="G10" s="191"/>
      <c r="H10" s="192"/>
    </row>
    <row r="11" spans="1:8" ht="25.5" customHeight="1" x14ac:dyDescent="0.2">
      <c r="A11" s="156"/>
      <c r="B11" s="1849" t="s">
        <v>30</v>
      </c>
      <c r="C11" s="1849"/>
      <c r="D11" s="1849"/>
      <c r="E11" s="726" t="s">
        <v>31</v>
      </c>
      <c r="F11" s="178"/>
      <c r="G11" s="178"/>
      <c r="H11" s="179"/>
    </row>
    <row r="12" spans="1:8" ht="12.75" customHeight="1" x14ac:dyDescent="0.2">
      <c r="A12" s="157"/>
      <c r="B12" s="1820" t="s">
        <v>190</v>
      </c>
      <c r="C12" s="1821"/>
      <c r="D12" s="193">
        <v>0</v>
      </c>
      <c r="E12" s="727"/>
      <c r="F12" s="178"/>
      <c r="G12" s="178"/>
      <c r="H12" s="179"/>
    </row>
    <row r="13" spans="1:8" ht="12.75" customHeight="1" x14ac:dyDescent="0.2">
      <c r="A13" s="157"/>
      <c r="B13" s="1820" t="s">
        <v>191</v>
      </c>
      <c r="C13" s="1821"/>
      <c r="D13" s="193">
        <v>0</v>
      </c>
      <c r="E13" s="194"/>
      <c r="F13" s="178"/>
      <c r="G13" s="178"/>
      <c r="H13" s="179"/>
    </row>
    <row r="14" spans="1:8" ht="12.75" customHeight="1" x14ac:dyDescent="0.2">
      <c r="A14" s="157"/>
      <c r="B14" s="1820" t="s">
        <v>192</v>
      </c>
      <c r="C14" s="1821"/>
      <c r="D14" s="195">
        <v>0</v>
      </c>
      <c r="E14" s="194"/>
      <c r="F14" s="178"/>
      <c r="G14" s="178"/>
      <c r="H14" s="179"/>
    </row>
    <row r="15" spans="1:8" ht="12.75" customHeight="1" x14ac:dyDescent="0.2">
      <c r="A15" s="157"/>
      <c r="B15" s="1820" t="s">
        <v>193</v>
      </c>
      <c r="C15" s="1821"/>
      <c r="D15" s="728">
        <f>+IF(D12=0,0,1000/D12)</f>
        <v>0</v>
      </c>
      <c r="E15" s="197">
        <v>0</v>
      </c>
      <c r="F15" s="178"/>
      <c r="G15" s="178"/>
      <c r="H15" s="179"/>
    </row>
    <row r="16" spans="1:8" x14ac:dyDescent="0.2">
      <c r="A16" s="157"/>
      <c r="B16" s="1820" t="s">
        <v>194</v>
      </c>
      <c r="C16" s="1821"/>
      <c r="D16" s="728">
        <f>+IF(D13=0,0,1000/D13)</f>
        <v>0</v>
      </c>
      <c r="E16" s="197">
        <v>0</v>
      </c>
      <c r="F16" s="178"/>
      <c r="G16" s="178"/>
      <c r="H16" s="179"/>
    </row>
    <row r="17" spans="1:8" x14ac:dyDescent="0.2">
      <c r="A17" s="157"/>
      <c r="B17" s="1820" t="s">
        <v>195</v>
      </c>
      <c r="C17" s="1821"/>
      <c r="D17" s="729">
        <f>(1000/350)*D14</f>
        <v>0</v>
      </c>
      <c r="E17" s="197">
        <v>0</v>
      </c>
      <c r="F17" s="160"/>
      <c r="G17" s="288"/>
      <c r="H17" s="165"/>
    </row>
    <row r="18" spans="1:8" x14ac:dyDescent="0.2">
      <c r="A18" s="157"/>
      <c r="B18" s="1820" t="s">
        <v>196</v>
      </c>
      <c r="C18" s="1821"/>
      <c r="D18" s="728">
        <f>D17</f>
        <v>0</v>
      </c>
      <c r="E18" s="197">
        <v>0</v>
      </c>
      <c r="F18" s="160"/>
      <c r="G18" s="160"/>
      <c r="H18" s="165"/>
    </row>
    <row r="19" spans="1:8" x14ac:dyDescent="0.2">
      <c r="A19" s="157"/>
      <c r="B19" s="1820" t="s">
        <v>197</v>
      </c>
      <c r="C19" s="1821"/>
      <c r="D19" s="687"/>
      <c r="E19" s="197">
        <v>0</v>
      </c>
      <c r="F19" s="160"/>
      <c r="G19" s="160"/>
      <c r="H19" s="165"/>
    </row>
    <row r="20" spans="1:8" x14ac:dyDescent="0.2">
      <c r="A20" s="157"/>
      <c r="B20" s="1820" t="s">
        <v>1238</v>
      </c>
      <c r="C20" s="1821"/>
      <c r="D20" s="695">
        <v>0.15</v>
      </c>
      <c r="E20" s="160"/>
      <c r="F20" s="117"/>
      <c r="G20" s="160"/>
      <c r="H20" s="165"/>
    </row>
    <row r="21" spans="1:8" x14ac:dyDescent="0.2">
      <c r="A21" s="157"/>
      <c r="B21" s="1820" t="s">
        <v>198</v>
      </c>
      <c r="C21" s="1821"/>
      <c r="D21" s="289">
        <v>0.05</v>
      </c>
      <c r="E21" s="160"/>
      <c r="F21" s="117"/>
      <c r="G21" s="160"/>
      <c r="H21" s="165"/>
    </row>
    <row r="22" spans="1:8" ht="16.5" customHeight="1" thickBot="1" x14ac:dyDescent="0.25">
      <c r="A22" s="157"/>
      <c r="B22" s="1820" t="s">
        <v>201</v>
      </c>
      <c r="C22" s="1821"/>
      <c r="D22" s="290">
        <v>163</v>
      </c>
      <c r="E22" s="160"/>
      <c r="F22" s="160"/>
      <c r="G22" s="160"/>
      <c r="H22" s="165"/>
    </row>
    <row r="23" spans="1:8" ht="24" customHeight="1" thickBot="1" x14ac:dyDescent="0.25">
      <c r="A23" s="157"/>
      <c r="B23" s="1820" t="s">
        <v>356</v>
      </c>
      <c r="C23" s="1821"/>
      <c r="D23" s="289">
        <f>+MANTEN!D24</f>
        <v>0</v>
      </c>
      <c r="E23" s="160"/>
      <c r="F23" s="551" t="s">
        <v>2</v>
      </c>
      <c r="G23" s="694">
        <f>OBJETIVOS!N33</f>
        <v>0</v>
      </c>
      <c r="H23" s="552" t="s">
        <v>3</v>
      </c>
    </row>
    <row r="24" spans="1:8" ht="16.5" customHeight="1" thickBot="1" x14ac:dyDescent="0.25">
      <c r="A24" s="157"/>
      <c r="B24" s="697" t="s">
        <v>355</v>
      </c>
      <c r="C24" s="698"/>
      <c r="D24" s="286"/>
      <c r="E24" s="699"/>
      <c r="F24" s="700"/>
      <c r="G24" s="701"/>
      <c r="H24" s="287"/>
    </row>
    <row r="25" spans="1:8" ht="19.5" customHeight="1" x14ac:dyDescent="0.2">
      <c r="A25" s="275"/>
      <c r="B25" s="1825" t="s">
        <v>32</v>
      </c>
      <c r="C25" s="1854" t="s">
        <v>33</v>
      </c>
      <c r="D25" s="1855"/>
      <c r="E25" s="1856"/>
      <c r="F25" s="1825" t="s">
        <v>34</v>
      </c>
      <c r="G25" s="1825" t="s">
        <v>35</v>
      </c>
      <c r="H25" s="1825" t="s">
        <v>36</v>
      </c>
    </row>
    <row r="26" spans="1:8" ht="30" customHeight="1" thickBot="1" x14ac:dyDescent="0.25">
      <c r="A26" s="276"/>
      <c r="B26" s="1826"/>
      <c r="C26" s="549" t="s">
        <v>37</v>
      </c>
      <c r="D26" s="550" t="s">
        <v>38</v>
      </c>
      <c r="E26" s="540" t="s">
        <v>177</v>
      </c>
      <c r="F26" s="1826"/>
      <c r="G26" s="1826"/>
      <c r="H26" s="1826"/>
    </row>
    <row r="27" spans="1:8" ht="18.75" customHeight="1" x14ac:dyDescent="0.2">
      <c r="A27" s="277"/>
      <c r="B27" s="1827" t="s">
        <v>423</v>
      </c>
      <c r="C27" s="1828"/>
      <c r="D27" s="1828"/>
      <c r="E27" s="1828"/>
      <c r="F27" s="1828"/>
      <c r="G27" s="1828"/>
      <c r="H27" s="1829"/>
    </row>
    <row r="28" spans="1:8" x14ac:dyDescent="0.2">
      <c r="A28" s="277"/>
      <c r="B28" s="291" t="s">
        <v>9</v>
      </c>
      <c r="C28" s="292">
        <v>0</v>
      </c>
      <c r="D28" s="293">
        <f>+$E$19</f>
        <v>0</v>
      </c>
      <c r="E28" s="294">
        <f>+C28*D28</f>
        <v>0</v>
      </c>
      <c r="F28" s="295">
        <f>+E28/1000</f>
        <v>0</v>
      </c>
      <c r="G28" s="296">
        <f>+F28*$D$22</f>
        <v>0</v>
      </c>
      <c r="H28" s="297"/>
    </row>
    <row r="29" spans="1:8" x14ac:dyDescent="0.2">
      <c r="A29" s="277"/>
      <c r="B29" s="291" t="s">
        <v>10</v>
      </c>
      <c r="C29" s="292">
        <v>0</v>
      </c>
      <c r="D29" s="293">
        <f>+$E$19</f>
        <v>0</v>
      </c>
      <c r="E29" s="294">
        <f>+C29*D29</f>
        <v>0</v>
      </c>
      <c r="F29" s="295">
        <f>+E29/1000</f>
        <v>0</v>
      </c>
      <c r="G29" s="296">
        <f>+F29*$D$22</f>
        <v>0</v>
      </c>
      <c r="H29" s="297"/>
    </row>
    <row r="30" spans="1:8" x14ac:dyDescent="0.2">
      <c r="A30" s="277"/>
      <c r="B30" s="291" t="s">
        <v>39</v>
      </c>
      <c r="C30" s="292">
        <v>0</v>
      </c>
      <c r="D30" s="293">
        <f>+$E$19</f>
        <v>0</v>
      </c>
      <c r="E30" s="294">
        <f>+C30*D30</f>
        <v>0</v>
      </c>
      <c r="F30" s="295">
        <f>+E30/1000</f>
        <v>0</v>
      </c>
      <c r="G30" s="296">
        <f>+F30*$D$22</f>
        <v>0</v>
      </c>
      <c r="H30" s="297"/>
    </row>
    <row r="31" spans="1:8" x14ac:dyDescent="0.2">
      <c r="A31" s="277"/>
      <c r="B31" s="291" t="s">
        <v>40</v>
      </c>
      <c r="C31" s="292">
        <v>0</v>
      </c>
      <c r="D31" s="293">
        <f>+$E$19</f>
        <v>0</v>
      </c>
      <c r="E31" s="294">
        <f>+C31*D31</f>
        <v>0</v>
      </c>
      <c r="F31" s="295">
        <f>+E31/1000</f>
        <v>0</v>
      </c>
      <c r="G31" s="296">
        <f>+F31*$D$22</f>
        <v>0</v>
      </c>
      <c r="H31" s="297"/>
    </row>
    <row r="32" spans="1:8" x14ac:dyDescent="0.2">
      <c r="A32" s="277"/>
      <c r="B32" s="291" t="s">
        <v>41</v>
      </c>
      <c r="C32" s="292">
        <v>0</v>
      </c>
      <c r="D32" s="293">
        <f>+$E$19</f>
        <v>0</v>
      </c>
      <c r="E32" s="294">
        <f>+C32*D32</f>
        <v>0</v>
      </c>
      <c r="F32" s="295">
        <f>+E32/1000</f>
        <v>0</v>
      </c>
      <c r="G32" s="296">
        <f>+F32*$D$22</f>
        <v>0</v>
      </c>
      <c r="H32" s="297"/>
    </row>
    <row r="33" spans="1:9" ht="15.75" customHeight="1" x14ac:dyDescent="0.2">
      <c r="A33" s="277"/>
      <c r="B33" s="240" t="s">
        <v>16</v>
      </c>
      <c r="C33" s="241">
        <f>SUM(C28:C32)</f>
        <v>0</v>
      </c>
      <c r="D33" s="242"/>
      <c r="E33" s="243">
        <f>SUM(E28:E32)</f>
        <v>0</v>
      </c>
      <c r="F33" s="244">
        <f>SUM(F28:F32)</f>
        <v>0</v>
      </c>
      <c r="G33" s="245">
        <f>SUM(G28:G32)</f>
        <v>0</v>
      </c>
      <c r="H33" s="246">
        <f>+G33*G23</f>
        <v>0</v>
      </c>
      <c r="I33" s="279"/>
    </row>
    <row r="34" spans="1:9" ht="19.5" customHeight="1" x14ac:dyDescent="0.2">
      <c r="A34" s="277"/>
      <c r="B34" s="1846" t="s">
        <v>384</v>
      </c>
      <c r="C34" s="1847"/>
      <c r="D34" s="1847"/>
      <c r="E34" s="1847"/>
      <c r="F34" s="1847"/>
      <c r="G34" s="1847"/>
      <c r="H34" s="1848"/>
      <c r="I34" s="279"/>
    </row>
    <row r="35" spans="1:9" x14ac:dyDescent="0.2">
      <c r="A35" s="278"/>
      <c r="B35" s="298" t="s">
        <v>42</v>
      </c>
      <c r="C35" s="299">
        <f>+D17</f>
        <v>0</v>
      </c>
      <c r="D35" s="300">
        <f>+E17</f>
        <v>0</v>
      </c>
      <c r="E35" s="294">
        <f>+C35*D35</f>
        <v>0</v>
      </c>
      <c r="F35" s="295">
        <f t="shared" ref="F35:F41" si="0">+E35/1000</f>
        <v>0</v>
      </c>
      <c r="G35" s="296">
        <f t="shared" ref="G35:G41" si="1">+F35*$D$22</f>
        <v>0</v>
      </c>
      <c r="H35" s="301">
        <f>+G35*$G$23</f>
        <v>0</v>
      </c>
      <c r="I35" s="279"/>
    </row>
    <row r="36" spans="1:9" x14ac:dyDescent="0.2">
      <c r="A36" s="278"/>
      <c r="B36" s="291" t="s">
        <v>43</v>
      </c>
      <c r="C36" s="302">
        <f>+D15</f>
        <v>0</v>
      </c>
      <c r="D36" s="300">
        <f>+E15</f>
        <v>0</v>
      </c>
      <c r="E36" s="303">
        <f>+C36*D36</f>
        <v>0</v>
      </c>
      <c r="F36" s="304">
        <f t="shared" si="0"/>
        <v>0</v>
      </c>
      <c r="G36" s="305">
        <f t="shared" si="1"/>
        <v>0</v>
      </c>
      <c r="H36" s="306">
        <f>+G36*$G$23</f>
        <v>0</v>
      </c>
      <c r="I36" s="279"/>
    </row>
    <row r="37" spans="1:9" x14ac:dyDescent="0.2">
      <c r="A37" s="278"/>
      <c r="B37" s="291" t="s">
        <v>44</v>
      </c>
      <c r="C37" s="302">
        <f>+D16</f>
        <v>0</v>
      </c>
      <c r="D37" s="300">
        <f>+E16</f>
        <v>0</v>
      </c>
      <c r="E37" s="303">
        <f>+C37*D37</f>
        <v>0</v>
      </c>
      <c r="F37" s="304">
        <f t="shared" si="0"/>
        <v>0</v>
      </c>
      <c r="G37" s="305">
        <f t="shared" si="1"/>
        <v>0</v>
      </c>
      <c r="H37" s="306">
        <f>+G37*$G$23</f>
        <v>0</v>
      </c>
      <c r="I37" s="279"/>
    </row>
    <row r="38" spans="1:9" x14ac:dyDescent="0.2">
      <c r="A38" s="278"/>
      <c r="B38" s="298" t="s">
        <v>45</v>
      </c>
      <c r="C38" s="299">
        <f>+D18</f>
        <v>0</v>
      </c>
      <c r="D38" s="300">
        <f>+E18</f>
        <v>0</v>
      </c>
      <c r="E38" s="294">
        <f>+C38*D38</f>
        <v>0</v>
      </c>
      <c r="F38" s="295">
        <f t="shared" si="0"/>
        <v>0</v>
      </c>
      <c r="G38" s="296">
        <f t="shared" si="1"/>
        <v>0</v>
      </c>
      <c r="H38" s="301">
        <f>+G38*$G$23</f>
        <v>0</v>
      </c>
      <c r="I38" s="279"/>
    </row>
    <row r="39" spans="1:9" ht="18" customHeight="1" x14ac:dyDescent="0.2">
      <c r="A39" s="277"/>
      <c r="B39" s="240" t="s">
        <v>24</v>
      </c>
      <c r="C39" s="247"/>
      <c r="D39" s="248"/>
      <c r="E39" s="249">
        <f>SUM(E35:E38)</f>
        <v>0</v>
      </c>
      <c r="F39" s="250">
        <f>SUM(F35:F38)</f>
        <v>0</v>
      </c>
      <c r="G39" s="251">
        <f>SUM(G35:G38)</f>
        <v>0</v>
      </c>
      <c r="H39" s="252">
        <f>SUM(H35:H38)</f>
        <v>0</v>
      </c>
      <c r="I39" s="279"/>
    </row>
    <row r="40" spans="1:9" x14ac:dyDescent="0.2">
      <c r="A40" s="277"/>
      <c r="B40" s="298" t="s">
        <v>46</v>
      </c>
      <c r="C40" s="307"/>
      <c r="D40" s="300"/>
      <c r="E40" s="303">
        <f>+E39*D20</f>
        <v>0</v>
      </c>
      <c r="F40" s="304">
        <f t="shared" si="0"/>
        <v>0</v>
      </c>
      <c r="G40" s="305">
        <f t="shared" si="1"/>
        <v>0</v>
      </c>
      <c r="H40" s="306">
        <f>+G40*$G$23</f>
        <v>0</v>
      </c>
      <c r="I40" s="280"/>
    </row>
    <row r="41" spans="1:9" x14ac:dyDescent="0.2">
      <c r="A41" s="278"/>
      <c r="B41" s="298" t="s">
        <v>27</v>
      </c>
      <c r="C41" s="308"/>
      <c r="D41" s="309"/>
      <c r="E41" s="310">
        <f>+E33*D21</f>
        <v>0</v>
      </c>
      <c r="F41" s="311">
        <f t="shared" si="0"/>
        <v>0</v>
      </c>
      <c r="G41" s="312">
        <f t="shared" si="1"/>
        <v>0</v>
      </c>
      <c r="H41" s="313">
        <f>+G41*$G$23</f>
        <v>0</v>
      </c>
      <c r="I41" s="279"/>
    </row>
    <row r="42" spans="1:9" ht="13.5" thickBot="1" x14ac:dyDescent="0.25">
      <c r="A42" s="278"/>
      <c r="B42" s="253" t="s">
        <v>424</v>
      </c>
      <c r="C42" s="254"/>
      <c r="D42" s="255"/>
      <c r="E42" s="256">
        <f>+(E33+E39)*D23</f>
        <v>0</v>
      </c>
      <c r="F42" s="257">
        <f>+(F33+F39)*D23</f>
        <v>0</v>
      </c>
      <c r="G42" s="256">
        <f>+(G33+G39)*D23</f>
        <v>0</v>
      </c>
      <c r="H42" s="256">
        <f>+(H33+H39)*D23</f>
        <v>0</v>
      </c>
      <c r="I42" s="279"/>
    </row>
    <row r="43" spans="1:9" ht="26.25" customHeight="1" thickBot="1" x14ac:dyDescent="0.25">
      <c r="A43" s="277"/>
      <c r="B43" s="381" t="s">
        <v>47</v>
      </c>
      <c r="C43" s="375"/>
      <c r="D43" s="376"/>
      <c r="E43" s="377">
        <f>+E33+E39+E40+E41+E42</f>
        <v>0</v>
      </c>
      <c r="F43" s="378">
        <f>+F33+F39+F40+F41+F42</f>
        <v>0</v>
      </c>
      <c r="G43" s="379">
        <f>+G33+G39+G40+G41+G42</f>
        <v>0</v>
      </c>
      <c r="H43" s="380">
        <f>+H33+H39+H40+H41+H42</f>
        <v>0</v>
      </c>
      <c r="I43" s="280"/>
    </row>
    <row r="44" spans="1:9" ht="9.75" customHeight="1" x14ac:dyDescent="0.2">
      <c r="A44" s="155"/>
      <c r="B44" s="164"/>
      <c r="C44" s="282"/>
      <c r="D44" s="166"/>
      <c r="E44" s="166"/>
      <c r="F44" s="166"/>
      <c r="G44" s="166"/>
      <c r="H44" s="159"/>
    </row>
    <row r="45" spans="1:9" x14ac:dyDescent="0.2">
      <c r="A45" s="155"/>
      <c r="B45" s="120" t="s">
        <v>48</v>
      </c>
      <c r="C45" s="314" t="s">
        <v>1267</v>
      </c>
      <c r="D45" s="166"/>
      <c r="E45" s="1844" t="s">
        <v>49</v>
      </c>
      <c r="F45" s="1845"/>
      <c r="G45" s="315">
        <f>+D14</f>
        <v>0</v>
      </c>
      <c r="H45" s="159"/>
    </row>
    <row r="46" spans="1:9" x14ac:dyDescent="0.2">
      <c r="A46" s="157"/>
      <c r="B46" s="316" t="s">
        <v>50</v>
      </c>
      <c r="C46" s="317" t="s">
        <v>1267</v>
      </c>
      <c r="D46" s="166"/>
      <c r="E46" s="1844" t="s">
        <v>51</v>
      </c>
      <c r="F46" s="1845"/>
      <c r="G46" s="318" t="s">
        <v>1267</v>
      </c>
      <c r="H46" s="319"/>
    </row>
    <row r="47" spans="1:9" x14ac:dyDescent="0.2">
      <c r="A47" s="157"/>
      <c r="B47" s="316" t="s">
        <v>52</v>
      </c>
      <c r="C47" s="317" t="s">
        <v>1267</v>
      </c>
      <c r="D47" s="166"/>
      <c r="E47" s="1844" t="s">
        <v>53</v>
      </c>
      <c r="F47" s="1845"/>
      <c r="G47" s="318" t="s">
        <v>1267</v>
      </c>
      <c r="H47" s="319"/>
    </row>
    <row r="48" spans="1:9" x14ac:dyDescent="0.2">
      <c r="A48" s="155"/>
      <c r="B48" s="120" t="s">
        <v>54</v>
      </c>
      <c r="C48" s="320">
        <f>+D12</f>
        <v>0</v>
      </c>
      <c r="D48" s="166"/>
      <c r="E48" s="1844" t="s">
        <v>55</v>
      </c>
      <c r="F48" s="1845"/>
      <c r="G48" s="321" t="s">
        <v>1267</v>
      </c>
      <c r="H48" s="283"/>
    </row>
    <row r="49" spans="1:11" x14ac:dyDescent="0.2">
      <c r="A49" s="155"/>
      <c r="B49" s="120" t="s">
        <v>56</v>
      </c>
      <c r="C49" s="322">
        <f>+D13</f>
        <v>0</v>
      </c>
      <c r="D49" s="166"/>
      <c r="E49" s="1844" t="s">
        <v>57</v>
      </c>
      <c r="F49" s="1845"/>
      <c r="G49" s="321" t="s">
        <v>1267</v>
      </c>
      <c r="H49" s="159"/>
    </row>
    <row r="50" spans="1:11" x14ac:dyDescent="0.2">
      <c r="A50" s="155"/>
      <c r="B50" s="120" t="s">
        <v>58</v>
      </c>
      <c r="C50" s="323" t="s">
        <v>1267</v>
      </c>
      <c r="D50" s="166"/>
      <c r="E50" s="1844" t="s">
        <v>178</v>
      </c>
      <c r="F50" s="1845"/>
      <c r="G50" s="324">
        <f>+(C36+C37)*D22/1000</f>
        <v>0</v>
      </c>
      <c r="H50" s="159"/>
    </row>
    <row r="51" spans="1:11" x14ac:dyDescent="0.2">
      <c r="B51" s="120" t="s">
        <v>179</v>
      </c>
      <c r="C51" s="322">
        <f>+C35*D22/1000</f>
        <v>0</v>
      </c>
      <c r="D51" s="160"/>
      <c r="E51" s="1844" t="s">
        <v>180</v>
      </c>
      <c r="F51" s="1845"/>
      <c r="G51" s="315">
        <f>+C38*D22/1000</f>
        <v>0</v>
      </c>
      <c r="H51" s="165"/>
    </row>
    <row r="52" spans="1:11" hidden="1" x14ac:dyDescent="0.2">
      <c r="B52" s="284"/>
      <c r="C52" s="160"/>
      <c r="D52" s="160"/>
      <c r="E52" s="160"/>
      <c r="F52" s="160"/>
      <c r="G52" s="160"/>
      <c r="H52" s="165"/>
    </row>
    <row r="53" spans="1:11" hidden="1" x14ac:dyDescent="0.2">
      <c r="B53" s="284"/>
      <c r="C53" s="160"/>
      <c r="D53" s="160"/>
      <c r="E53" s="160"/>
      <c r="F53" s="160"/>
      <c r="G53" s="160"/>
      <c r="H53" s="165"/>
    </row>
    <row r="54" spans="1:11" hidden="1" x14ac:dyDescent="0.2">
      <c r="B54" s="284"/>
      <c r="C54" s="160"/>
      <c r="D54" s="160"/>
      <c r="E54" s="160"/>
      <c r="F54" s="160"/>
      <c r="G54" s="160"/>
      <c r="H54" s="165"/>
    </row>
    <row r="55" spans="1:11" ht="13.5" thickBot="1" x14ac:dyDescent="0.25">
      <c r="B55" s="285"/>
      <c r="C55" s="286"/>
      <c r="D55" s="286"/>
      <c r="E55" s="286"/>
      <c r="F55" s="286"/>
      <c r="G55" s="286"/>
      <c r="H55" s="287"/>
      <c r="K55" s="281"/>
    </row>
    <row r="56" spans="1:11" s="154" customFormat="1" x14ac:dyDescent="0.2"/>
    <row r="57" spans="1:11" s="154" customFormat="1" x14ac:dyDescent="0.2"/>
    <row r="58" spans="1:11" s="154" customFormat="1" x14ac:dyDescent="0.2"/>
    <row r="59" spans="1:11" s="154" customFormat="1" x14ac:dyDescent="0.2"/>
    <row r="60" spans="1:11" s="154" customFormat="1" x14ac:dyDescent="0.2"/>
    <row r="61" spans="1:11" s="154" customFormat="1" x14ac:dyDescent="0.2"/>
    <row r="62" spans="1:11" s="154" customFormat="1" x14ac:dyDescent="0.2"/>
    <row r="63" spans="1:11" s="154" customFormat="1" x14ac:dyDescent="0.2"/>
    <row r="64" spans="1:11" s="154" customFormat="1" x14ac:dyDescent="0.2"/>
    <row r="65" s="154" customFormat="1" x14ac:dyDescent="0.2"/>
    <row r="66" s="154" customFormat="1" x14ac:dyDescent="0.2"/>
    <row r="67" s="154" customFormat="1" x14ac:dyDescent="0.2"/>
    <row r="68" s="154" customFormat="1" x14ac:dyDescent="0.2"/>
    <row r="69" s="154" customFormat="1" x14ac:dyDescent="0.2"/>
    <row r="70" s="154" customFormat="1" x14ac:dyDescent="0.2"/>
    <row r="71" s="154" customFormat="1" x14ac:dyDescent="0.2"/>
    <row r="72" s="154" customFormat="1" x14ac:dyDescent="0.2"/>
    <row r="73" s="154" customFormat="1" x14ac:dyDescent="0.2"/>
    <row r="74" s="154" customFormat="1" x14ac:dyDescent="0.2"/>
    <row r="75" s="154" customFormat="1" x14ac:dyDescent="0.2"/>
    <row r="76" s="154" customFormat="1" x14ac:dyDescent="0.2"/>
    <row r="77" s="154" customFormat="1" x14ac:dyDescent="0.2"/>
    <row r="78" s="154" customFormat="1" x14ac:dyDescent="0.2"/>
    <row r="79" s="154" customFormat="1" x14ac:dyDescent="0.2"/>
    <row r="80" s="154" customFormat="1" x14ac:dyDescent="0.2"/>
    <row r="81" s="154" customFormat="1" x14ac:dyDescent="0.2"/>
    <row r="82" s="154" customFormat="1" x14ac:dyDescent="0.2"/>
    <row r="83" s="154" customFormat="1" x14ac:dyDescent="0.2"/>
    <row r="84" s="154" customFormat="1" x14ac:dyDescent="0.2"/>
    <row r="85" s="154" customFormat="1" x14ac:dyDescent="0.2"/>
    <row r="86" s="154" customFormat="1" x14ac:dyDescent="0.2"/>
    <row r="87" s="154" customFormat="1" x14ac:dyDescent="0.2"/>
    <row r="88" s="154" customFormat="1" x14ac:dyDescent="0.2"/>
    <row r="89" s="154" customFormat="1" x14ac:dyDescent="0.2"/>
    <row r="90" s="154" customFormat="1" x14ac:dyDescent="0.2"/>
    <row r="91" s="154" customFormat="1" x14ac:dyDescent="0.2"/>
    <row r="92" s="154" customFormat="1" x14ac:dyDescent="0.2"/>
    <row r="93" s="154" customFormat="1" x14ac:dyDescent="0.2"/>
    <row r="94" s="154" customFormat="1" x14ac:dyDescent="0.2"/>
    <row r="95" s="154" customFormat="1" x14ac:dyDescent="0.2"/>
    <row r="96" s="154" customFormat="1" x14ac:dyDescent="0.2"/>
    <row r="97" s="154" customFormat="1" x14ac:dyDescent="0.2"/>
    <row r="98" s="154" customFormat="1" x14ac:dyDescent="0.2"/>
    <row r="99" s="154" customFormat="1" x14ac:dyDescent="0.2"/>
    <row r="100" s="154" customFormat="1" x14ac:dyDescent="0.2"/>
    <row r="101" s="154" customFormat="1" x14ac:dyDescent="0.2"/>
    <row r="102" s="154" customFormat="1" x14ac:dyDescent="0.2"/>
    <row r="103" s="154" customFormat="1" x14ac:dyDescent="0.2"/>
    <row r="104" s="154" customFormat="1" x14ac:dyDescent="0.2"/>
    <row r="105" s="154" customFormat="1" x14ac:dyDescent="0.2"/>
    <row r="106" s="154" customFormat="1" x14ac:dyDescent="0.2"/>
    <row r="107" s="154" customFormat="1" x14ac:dyDescent="0.2"/>
    <row r="108" s="154" customFormat="1" x14ac:dyDescent="0.2"/>
    <row r="109" s="154" customFormat="1" x14ac:dyDescent="0.2"/>
  </sheetData>
  <sheetProtection selectLockedCells="1"/>
  <mergeCells count="35">
    <mergeCell ref="E51:F51"/>
    <mergeCell ref="B6:H6"/>
    <mergeCell ref="B25:B26"/>
    <mergeCell ref="C25:E25"/>
    <mergeCell ref="F25:F26"/>
    <mergeCell ref="G25:G26"/>
    <mergeCell ref="B14:C14"/>
    <mergeCell ref="B15:C15"/>
    <mergeCell ref="B16:C16"/>
    <mergeCell ref="E49:F49"/>
    <mergeCell ref="E50:F50"/>
    <mergeCell ref="B23:C23"/>
    <mergeCell ref="B22:C22"/>
    <mergeCell ref="E46:F46"/>
    <mergeCell ref="E47:F47"/>
    <mergeCell ref="E48:F48"/>
    <mergeCell ref="B21:C21"/>
    <mergeCell ref="C8:H8"/>
    <mergeCell ref="H25:H26"/>
    <mergeCell ref="E45:F45"/>
    <mergeCell ref="B27:H27"/>
    <mergeCell ref="B34:H34"/>
    <mergeCell ref="B11:D11"/>
    <mergeCell ref="B12:C12"/>
    <mergeCell ref="B18:C18"/>
    <mergeCell ref="B19:C19"/>
    <mergeCell ref="B20:C20"/>
    <mergeCell ref="C9:H9"/>
    <mergeCell ref="B13:C13"/>
    <mergeCell ref="B17:C17"/>
    <mergeCell ref="C2:F5"/>
    <mergeCell ref="G2:H3"/>
    <mergeCell ref="B4:B5"/>
    <mergeCell ref="G4:H5"/>
    <mergeCell ref="B7:C7"/>
  </mergeCells>
  <phoneticPr fontId="6" type="noConversion"/>
  <conditionalFormatting sqref="C36:C37 E36:H37 E39:H40 E42:H43 G50">
    <cfRule type="cellIs" dxfId="194" priority="1" stopIfTrue="1" operator="greaterThan">
      <formula>0</formula>
    </cfRule>
  </conditionalFormatting>
  <printOptions horizontalCentered="1" verticalCentered="1"/>
  <pageMargins left="0.9055118110236221" right="0.59055118110236227" top="0.74803149606299213" bottom="0.9055118110236221" header="0" footer="0"/>
  <pageSetup scale="84" orientation="portrait" r:id="rId1"/>
  <headerFooter alignWithMargins="0">
    <oddFooter>&amp;L&amp;"Arial Narrow,Cursiva"&amp;8F-PY-103.64 Costos de Aislamiento&amp;R&amp;"Arial Narrow,Cursiva"&amp;8Página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AV96"/>
  <sheetViews>
    <sheetView showGridLines="0" zoomScaleNormal="100" workbookViewId="0">
      <selection activeCell="D4" sqref="D4:H4"/>
    </sheetView>
  </sheetViews>
  <sheetFormatPr baseColWidth="10" defaultRowHeight="12.75" x14ac:dyDescent="0.2"/>
  <cols>
    <col min="1" max="2" width="2.140625" style="352" customWidth="1"/>
    <col min="3" max="3" width="28.28515625" style="8" customWidth="1"/>
    <col min="4" max="5" width="8.140625" style="8" customWidth="1"/>
    <col min="6" max="6" width="8.42578125" style="8" customWidth="1"/>
    <col min="7" max="7" width="9.7109375" style="8" customWidth="1"/>
    <col min="8" max="8" width="16.7109375" style="8" customWidth="1"/>
    <col min="9" max="9" width="12.7109375" style="8" customWidth="1"/>
    <col min="10" max="10" width="13.5703125" style="8" customWidth="1"/>
    <col min="11" max="11" width="3.28515625" style="352" customWidth="1"/>
    <col min="12" max="12" width="29.5703125" style="352" hidden="1" customWidth="1"/>
    <col min="13" max="13" width="5" style="352" hidden="1" customWidth="1"/>
    <col min="14" max="14" width="7.42578125" style="352" hidden="1" customWidth="1"/>
    <col min="15" max="15" width="5.85546875" style="352" hidden="1" customWidth="1"/>
    <col min="16" max="16" width="5.7109375" style="352" hidden="1" customWidth="1"/>
    <col min="17" max="17" width="10" style="352" hidden="1" customWidth="1"/>
    <col min="18" max="18" width="11.140625" style="352" hidden="1" customWidth="1"/>
    <col min="19" max="19" width="10.85546875" style="352" hidden="1" customWidth="1"/>
    <col min="20" max="20" width="2.42578125" style="352" hidden="1" customWidth="1"/>
    <col min="21" max="21" width="25.5703125" style="352" hidden="1" customWidth="1"/>
    <col min="22" max="22" width="4.140625" style="352" hidden="1" customWidth="1"/>
    <col min="23" max="23" width="9.42578125" style="352" hidden="1" customWidth="1"/>
    <col min="24" max="24" width="7.140625" style="352" hidden="1" customWidth="1"/>
    <col min="25" max="25" width="6.7109375" style="352" hidden="1" customWidth="1"/>
    <col min="26" max="26" width="11.42578125" style="352" hidden="1" customWidth="1"/>
    <col min="27" max="27" width="13.5703125" style="352" hidden="1" customWidth="1"/>
    <col min="28" max="28" width="12.28515625" style="352" hidden="1" customWidth="1"/>
    <col min="29" max="33" width="11.42578125" style="352" hidden="1" customWidth="1"/>
    <col min="34" max="48" width="11.42578125" style="352"/>
    <col min="49" max="16384" width="11.42578125" style="8"/>
  </cols>
  <sheetData>
    <row r="1" spans="3:34" s="352" customFormat="1" ht="13.5" thickBot="1" x14ac:dyDescent="0.25"/>
    <row r="2" spans="3:34" ht="36.75" customHeight="1" x14ac:dyDescent="0.2">
      <c r="C2" s="1857" t="s">
        <v>1532</v>
      </c>
      <c r="D2" s="1862" t="s">
        <v>1541</v>
      </c>
      <c r="E2" s="1863"/>
      <c r="F2" s="1863"/>
      <c r="G2" s="1863"/>
      <c r="H2" s="1864"/>
      <c r="I2" s="1730"/>
      <c r="J2" s="1731"/>
      <c r="K2" s="388"/>
      <c r="L2" s="1931" t="s">
        <v>173</v>
      </c>
      <c r="M2" s="1931"/>
      <c r="N2" s="1931"/>
      <c r="O2" s="1931"/>
      <c r="P2" s="1931"/>
      <c r="Q2" s="1931"/>
      <c r="R2" s="1931"/>
      <c r="S2" s="1931"/>
      <c r="U2" s="1931" t="s">
        <v>173</v>
      </c>
      <c r="V2" s="1931"/>
      <c r="W2" s="1931"/>
      <c r="X2" s="1931"/>
      <c r="Y2" s="1931"/>
      <c r="Z2" s="1931"/>
      <c r="AA2" s="1931"/>
      <c r="AB2" s="1931"/>
    </row>
    <row r="3" spans="3:34" ht="25.5" customHeight="1" x14ac:dyDescent="0.2">
      <c r="C3" s="1858"/>
      <c r="D3" s="1859" t="s">
        <v>1530</v>
      </c>
      <c r="E3" s="1860"/>
      <c r="F3" s="1860"/>
      <c r="G3" s="1860"/>
      <c r="H3" s="1861"/>
      <c r="I3" s="1800"/>
      <c r="J3" s="1801"/>
      <c r="K3" s="662"/>
      <c r="L3" s="1932" t="s">
        <v>202</v>
      </c>
      <c r="M3" s="1932"/>
      <c r="N3" s="1932"/>
      <c r="O3" s="1932"/>
      <c r="P3" s="1932"/>
      <c r="Q3" s="1932"/>
      <c r="R3" s="1932"/>
      <c r="S3" s="1932"/>
      <c r="U3" s="1932" t="s">
        <v>202</v>
      </c>
      <c r="V3" s="1932"/>
      <c r="W3" s="1932"/>
      <c r="X3" s="1932"/>
      <c r="Y3" s="1932"/>
      <c r="Z3" s="1932"/>
      <c r="AA3" s="1932"/>
      <c r="AB3" s="1932"/>
    </row>
    <row r="4" spans="3:34" ht="18" customHeight="1" thickBot="1" x14ac:dyDescent="0.25">
      <c r="C4" s="1254" t="s">
        <v>1529</v>
      </c>
      <c r="D4" s="1865" t="s">
        <v>1545</v>
      </c>
      <c r="E4" s="1866"/>
      <c r="F4" s="1866"/>
      <c r="G4" s="1866"/>
      <c r="H4" s="1867"/>
      <c r="I4" s="1736" t="str">
        <f>+MANTEN!F4</f>
        <v>Código: F-E-GIP-55</v>
      </c>
      <c r="J4" s="1802"/>
      <c r="K4" s="664"/>
      <c r="L4" s="1936"/>
      <c r="M4" s="1936"/>
      <c r="N4" s="1936"/>
      <c r="O4" s="1936"/>
      <c r="P4" s="1937"/>
      <c r="Q4" s="1937"/>
      <c r="R4" s="1937"/>
      <c r="S4" s="1937"/>
      <c r="U4" s="1936" t="s">
        <v>200</v>
      </c>
      <c r="V4" s="1936"/>
      <c r="W4" s="1936"/>
      <c r="X4" s="1936"/>
      <c r="Y4" s="1937">
        <v>23</v>
      </c>
      <c r="Z4" s="1937"/>
      <c r="AA4" s="1937"/>
      <c r="AB4" s="1937"/>
    </row>
    <row r="5" spans="3:34" ht="16.5" customHeight="1" thickBot="1" x14ac:dyDescent="0.25">
      <c r="C5" s="1933" t="s">
        <v>292</v>
      </c>
      <c r="D5" s="1934"/>
      <c r="E5" s="1934"/>
      <c r="F5" s="1934"/>
      <c r="G5" s="1934"/>
      <c r="H5" s="1934"/>
      <c r="I5" s="1934"/>
      <c r="J5" s="1935"/>
      <c r="L5" s="1938" t="s">
        <v>226</v>
      </c>
      <c r="M5" s="1939"/>
      <c r="N5" s="1939"/>
      <c r="O5" s="1939"/>
      <c r="P5" s="1909">
        <v>2010</v>
      </c>
      <c r="Q5" s="1909"/>
      <c r="R5" s="1909"/>
      <c r="S5" s="1910"/>
      <c r="U5" s="1938" t="s">
        <v>226</v>
      </c>
      <c r="V5" s="1939"/>
      <c r="W5" s="1939"/>
      <c r="X5" s="1939"/>
      <c r="Y5" s="1909">
        <v>3</v>
      </c>
      <c r="Z5" s="1909"/>
      <c r="AA5" s="1909"/>
      <c r="AB5" s="1910"/>
    </row>
    <row r="6" spans="3:34" ht="4.5" customHeight="1" x14ac:dyDescent="0.2">
      <c r="C6" s="444"/>
      <c r="D6" s="339"/>
      <c r="E6" s="339"/>
      <c r="F6" s="339"/>
      <c r="G6" s="340"/>
      <c r="H6" s="340"/>
      <c r="I6" s="340"/>
      <c r="J6" s="445"/>
      <c r="L6" s="663"/>
      <c r="M6" s="663"/>
      <c r="N6" s="663"/>
      <c r="O6" s="663"/>
      <c r="P6" s="664"/>
      <c r="Q6" s="664"/>
      <c r="R6" s="664"/>
      <c r="S6" s="664"/>
      <c r="U6" s="663"/>
      <c r="V6" s="663"/>
      <c r="W6" s="663"/>
      <c r="X6" s="663"/>
      <c r="Y6" s="664"/>
      <c r="Z6" s="664"/>
      <c r="AA6" s="664"/>
      <c r="AB6" s="664"/>
    </row>
    <row r="7" spans="3:34" ht="21" customHeight="1" x14ac:dyDescent="0.2">
      <c r="C7" s="1494" t="s">
        <v>227</v>
      </c>
      <c r="D7" s="1927">
        <f>+Aisl.!C8</f>
        <v>0</v>
      </c>
      <c r="E7" s="1927"/>
      <c r="F7" s="1927"/>
      <c r="G7" s="1927"/>
      <c r="H7" s="1927"/>
      <c r="I7" s="1927"/>
      <c r="J7" s="1928"/>
      <c r="L7" s="1903" t="s">
        <v>227</v>
      </c>
      <c r="M7" s="1904"/>
      <c r="N7" s="1904"/>
      <c r="O7" s="1904"/>
      <c r="P7" s="1896">
        <f>+D7</f>
        <v>0</v>
      </c>
      <c r="Q7" s="1896"/>
      <c r="R7" s="1896"/>
      <c r="S7" s="1897"/>
      <c r="U7" s="1903" t="s">
        <v>227</v>
      </c>
      <c r="V7" s="1904"/>
      <c r="W7" s="1904"/>
      <c r="X7" s="1904"/>
      <c r="Y7" s="1896">
        <f>+P7</f>
        <v>0</v>
      </c>
      <c r="Z7" s="1896"/>
      <c r="AA7" s="1896"/>
      <c r="AB7" s="1897"/>
    </row>
    <row r="8" spans="3:34" ht="9" customHeight="1" x14ac:dyDescent="0.2">
      <c r="C8" s="595"/>
      <c r="D8" s="702"/>
      <c r="E8" s="702"/>
      <c r="F8" s="702"/>
      <c r="G8" s="702"/>
      <c r="H8" s="702"/>
      <c r="I8" s="702"/>
      <c r="J8" s="703"/>
      <c r="L8" s="594"/>
      <c r="M8" s="668"/>
      <c r="N8" s="668"/>
      <c r="O8" s="668"/>
      <c r="P8" s="669"/>
      <c r="Q8" s="669"/>
      <c r="R8" s="669"/>
      <c r="S8" s="670"/>
      <c r="U8" s="594"/>
      <c r="V8" s="668"/>
      <c r="W8" s="668"/>
      <c r="X8" s="668"/>
      <c r="Y8" s="669"/>
      <c r="Z8" s="669"/>
      <c r="AA8" s="669"/>
      <c r="AB8" s="670"/>
    </row>
    <row r="9" spans="3:34" ht="54" customHeight="1" x14ac:dyDescent="0.2">
      <c r="C9" s="1494" t="s">
        <v>0</v>
      </c>
      <c r="D9" s="1946">
        <f>+MANTEN!W9</f>
        <v>0</v>
      </c>
      <c r="E9" s="1946"/>
      <c r="F9" s="1946"/>
      <c r="G9" s="1946"/>
      <c r="H9" s="1946"/>
      <c r="I9" s="1946"/>
      <c r="J9" s="1947"/>
      <c r="L9" s="418" t="s">
        <v>0</v>
      </c>
      <c r="M9" s="1900">
        <f>+D9</f>
        <v>0</v>
      </c>
      <c r="N9" s="1901"/>
      <c r="O9" s="1901"/>
      <c r="P9" s="1901"/>
      <c r="Q9" s="1901"/>
      <c r="R9" s="1901"/>
      <c r="S9" s="1902"/>
      <c r="U9" s="418" t="s">
        <v>0</v>
      </c>
      <c r="V9" s="1900">
        <f>+M9</f>
        <v>0</v>
      </c>
      <c r="W9" s="1901"/>
      <c r="X9" s="1901"/>
      <c r="Y9" s="1901"/>
      <c r="Z9" s="1901"/>
      <c r="AA9" s="1901"/>
      <c r="AB9" s="1902"/>
    </row>
    <row r="10" spans="3:34" ht="9" customHeight="1" x14ac:dyDescent="0.2">
      <c r="C10" s="595"/>
      <c r="D10" s="704"/>
      <c r="E10" s="704"/>
      <c r="F10" s="704"/>
      <c r="G10" s="704"/>
      <c r="H10" s="704"/>
      <c r="I10" s="704"/>
      <c r="J10" s="705"/>
      <c r="L10" s="418"/>
      <c r="M10" s="671"/>
      <c r="N10" s="672"/>
      <c r="O10" s="593"/>
      <c r="P10" s="593"/>
      <c r="Q10" s="593"/>
      <c r="R10" s="593"/>
      <c r="S10" s="593"/>
      <c r="U10" s="418"/>
      <c r="V10" s="671"/>
      <c r="W10" s="672"/>
      <c r="X10" s="593"/>
      <c r="Y10" s="593"/>
      <c r="Z10" s="593"/>
      <c r="AA10" s="593"/>
      <c r="AB10" s="593"/>
    </row>
    <row r="11" spans="3:34" ht="24.75" customHeight="1" x14ac:dyDescent="0.2">
      <c r="C11" s="1494" t="s">
        <v>228</v>
      </c>
      <c r="D11" s="1948" t="e">
        <f>+MANTEN!F24+MANTEN!M24+MANTEN!S24+MANTEN!Z24+MANTEN!#REF!+MANTEN!#REF!+MANTEN!AG24</f>
        <v>#REF!</v>
      </c>
      <c r="E11" s="1948"/>
      <c r="F11" s="45" t="s">
        <v>3</v>
      </c>
      <c r="J11" s="366"/>
      <c r="L11" s="419" t="s">
        <v>228</v>
      </c>
      <c r="M11" s="1898" t="e">
        <f>+D11</f>
        <v>#REF!</v>
      </c>
      <c r="N11" s="1899"/>
      <c r="O11" s="387" t="s">
        <v>3</v>
      </c>
      <c r="U11" s="419" t="s">
        <v>228</v>
      </c>
      <c r="V11" s="1898" t="e">
        <f>+M11</f>
        <v>#REF!</v>
      </c>
      <c r="W11" s="1899"/>
      <c r="X11" s="387" t="s">
        <v>3</v>
      </c>
    </row>
    <row r="12" spans="3:34" ht="9" customHeight="1" thickBot="1" x14ac:dyDescent="0.25">
      <c r="C12" s="365"/>
      <c r="J12" s="366"/>
      <c r="AE12" s="1931"/>
      <c r="AF12" s="1931"/>
    </row>
    <row r="13" spans="3:34" ht="38.25" customHeight="1" thickBot="1" x14ac:dyDescent="0.25">
      <c r="C13" s="1942" t="s">
        <v>353</v>
      </c>
      <c r="D13" s="1943"/>
      <c r="E13" s="1264" t="s">
        <v>61</v>
      </c>
      <c r="F13" s="1944" t="s">
        <v>229</v>
      </c>
      <c r="G13" s="1945"/>
      <c r="H13" s="1266" t="s">
        <v>62</v>
      </c>
      <c r="I13" s="1265" t="s">
        <v>230</v>
      </c>
      <c r="J13" s="1267" t="s">
        <v>231</v>
      </c>
      <c r="L13" s="1905" t="s">
        <v>60</v>
      </c>
      <c r="M13" s="1906"/>
      <c r="N13" s="420" t="s">
        <v>61</v>
      </c>
      <c r="O13" s="1907" t="s">
        <v>229</v>
      </c>
      <c r="P13" s="1908"/>
      <c r="Q13" s="673" t="s">
        <v>62</v>
      </c>
      <c r="R13" s="667" t="s">
        <v>230</v>
      </c>
      <c r="S13" s="421" t="s">
        <v>231</v>
      </c>
      <c r="U13" s="1905" t="s">
        <v>60</v>
      </c>
      <c r="V13" s="1906"/>
      <c r="W13" s="420" t="s">
        <v>61</v>
      </c>
      <c r="X13" s="1907" t="s">
        <v>229</v>
      </c>
      <c r="Y13" s="1908"/>
      <c r="Z13" s="673" t="s">
        <v>62</v>
      </c>
      <c r="AA13" s="667" t="s">
        <v>230</v>
      </c>
      <c r="AB13" s="421" t="s">
        <v>231</v>
      </c>
      <c r="AD13" s="706"/>
      <c r="AE13" s="968" t="s">
        <v>1306</v>
      </c>
      <c r="AF13" s="968" t="s">
        <v>65</v>
      </c>
      <c r="AG13" s="968" t="s">
        <v>138</v>
      </c>
    </row>
    <row r="14" spans="3:34" ht="19.5" customHeight="1" x14ac:dyDescent="0.2">
      <c r="C14" s="1921" t="s">
        <v>357</v>
      </c>
      <c r="D14" s="1922"/>
      <c r="E14" s="56" t="s">
        <v>233</v>
      </c>
      <c r="F14" s="1923">
        <v>0</v>
      </c>
      <c r="G14" s="1924"/>
      <c r="H14" s="21">
        <v>0</v>
      </c>
      <c r="I14" s="58">
        <f>+F14*H14</f>
        <v>0</v>
      </c>
      <c r="J14" s="59" t="e">
        <f>+I14/$D$11</f>
        <v>#REF!</v>
      </c>
      <c r="L14" s="1893" t="s">
        <v>232</v>
      </c>
      <c r="M14" s="1894"/>
      <c r="N14" s="422" t="s">
        <v>233</v>
      </c>
      <c r="O14" s="1880">
        <v>0</v>
      </c>
      <c r="P14" s="1881"/>
      <c r="Q14" s="423">
        <v>0</v>
      </c>
      <c r="R14" s="424">
        <f>+O14*Q14</f>
        <v>0</v>
      </c>
      <c r="S14" s="425" t="e">
        <f>+R14/$D$11</f>
        <v>#REF!</v>
      </c>
      <c r="U14" s="1893" t="s">
        <v>232</v>
      </c>
      <c r="V14" s="1894"/>
      <c r="W14" s="422" t="s">
        <v>233</v>
      </c>
      <c r="X14" s="1880">
        <v>0</v>
      </c>
      <c r="Y14" s="1881"/>
      <c r="Z14" s="423">
        <v>0</v>
      </c>
      <c r="AA14" s="424">
        <f>+X14*Z14</f>
        <v>0</v>
      </c>
      <c r="AB14" s="425" t="e">
        <f>+AA14/$D$11</f>
        <v>#REF!</v>
      </c>
      <c r="AD14" s="400" t="s">
        <v>250</v>
      </c>
      <c r="AE14" s="400">
        <f>+IF(OBJETIVOS!K26&gt;0,1,0)</f>
        <v>1</v>
      </c>
      <c r="AF14" s="970">
        <f>+IF(AE14&gt;0,$F$16/$AE$21,0)</f>
        <v>0</v>
      </c>
      <c r="AG14" s="970">
        <f>+IF(AE14&gt;0,$F$27/$AE$21,0)</f>
        <v>0</v>
      </c>
      <c r="AH14" s="400"/>
    </row>
    <row r="15" spans="3:34" ht="19.5" customHeight="1" x14ac:dyDescent="0.2">
      <c r="C15" s="1916" t="s">
        <v>358</v>
      </c>
      <c r="D15" s="1917"/>
      <c r="E15" s="665"/>
      <c r="F15" s="666"/>
      <c r="G15" s="666"/>
      <c r="H15" s="666"/>
      <c r="I15" s="666"/>
      <c r="J15" s="708" t="e">
        <f>+J16+J17</f>
        <v>#REF!</v>
      </c>
      <c r="L15" s="1893" t="s">
        <v>234</v>
      </c>
      <c r="M15" s="1894"/>
      <c r="N15" s="1893"/>
      <c r="O15" s="1894"/>
      <c r="P15" s="1894"/>
      <c r="Q15" s="1894"/>
      <c r="R15" s="1894"/>
      <c r="S15" s="1895"/>
      <c r="U15" s="1893" t="s">
        <v>234</v>
      </c>
      <c r="V15" s="1894"/>
      <c r="W15" s="1893"/>
      <c r="X15" s="1894"/>
      <c r="Y15" s="1894"/>
      <c r="Z15" s="1894"/>
      <c r="AA15" s="1894"/>
      <c r="AB15" s="1895"/>
      <c r="AD15" s="400" t="s">
        <v>313</v>
      </c>
      <c r="AE15" s="400">
        <f>+IF(OBJETIVOS!K27&gt;0,1,0)</f>
        <v>0</v>
      </c>
      <c r="AF15" s="970">
        <f t="shared" ref="AF15:AF20" si="0">+IF(AE15&gt;0,$F$16/$AE$21,0)</f>
        <v>0</v>
      </c>
      <c r="AG15" s="970">
        <f t="shared" ref="AG15:AG20" si="1">+IF(AE15&gt;0,$F$27/$AE$21,0)</f>
        <v>0</v>
      </c>
      <c r="AH15" s="400"/>
    </row>
    <row r="16" spans="3:34" ht="19.5" customHeight="1" x14ac:dyDescent="0.2">
      <c r="C16" s="1874" t="s">
        <v>359</v>
      </c>
      <c r="D16" s="1875"/>
      <c r="E16" s="56" t="s">
        <v>236</v>
      </c>
      <c r="F16" s="1876"/>
      <c r="G16" s="1877"/>
      <c r="H16" s="21"/>
      <c r="I16" s="58">
        <f>+F16*H16</f>
        <v>0</v>
      </c>
      <c r="J16" s="59" t="e">
        <f>+I16/$D$11</f>
        <v>#REF!</v>
      </c>
      <c r="L16" s="1878" t="s">
        <v>235</v>
      </c>
      <c r="M16" s="1890"/>
      <c r="N16" s="422" t="s">
        <v>236</v>
      </c>
      <c r="O16" s="1891">
        <v>0</v>
      </c>
      <c r="P16" s="1892"/>
      <c r="Q16" s="423">
        <v>0</v>
      </c>
      <c r="R16" s="424">
        <f>+O16*Q16</f>
        <v>0</v>
      </c>
      <c r="S16" s="425" t="e">
        <f>+R16/$D$11</f>
        <v>#REF!</v>
      </c>
      <c r="U16" s="1878" t="s">
        <v>235</v>
      </c>
      <c r="V16" s="1890"/>
      <c r="W16" s="422" t="s">
        <v>236</v>
      </c>
      <c r="X16" s="1891">
        <v>0</v>
      </c>
      <c r="Y16" s="1892"/>
      <c r="Z16" s="423">
        <v>0</v>
      </c>
      <c r="AA16" s="424">
        <f>+X16*Z16</f>
        <v>0</v>
      </c>
      <c r="AB16" s="425" t="e">
        <f>+AA16/$D$11</f>
        <v>#REF!</v>
      </c>
      <c r="AD16" s="400" t="s">
        <v>1220</v>
      </c>
      <c r="AE16" s="400">
        <f>+IF(OBJETIVOS!K28&gt;0,1,0)</f>
        <v>0</v>
      </c>
      <c r="AF16" s="970">
        <f t="shared" si="0"/>
        <v>0</v>
      </c>
      <c r="AG16" s="970">
        <f t="shared" si="1"/>
        <v>0</v>
      </c>
      <c r="AH16" s="400"/>
    </row>
    <row r="17" spans="3:34" ht="19.5" customHeight="1" x14ac:dyDescent="0.2">
      <c r="C17" s="1874" t="s">
        <v>360</v>
      </c>
      <c r="D17" s="1875"/>
      <c r="E17" s="56" t="s">
        <v>238</v>
      </c>
      <c r="F17" s="1876"/>
      <c r="G17" s="1877"/>
      <c r="H17" s="21"/>
      <c r="I17" s="58">
        <f>+F17*H17</f>
        <v>0</v>
      </c>
      <c r="J17" s="59" t="e">
        <f>+I17/$D$11</f>
        <v>#REF!</v>
      </c>
      <c r="L17" s="1878" t="s">
        <v>237</v>
      </c>
      <c r="M17" s="1890"/>
      <c r="N17" s="422" t="s">
        <v>261</v>
      </c>
      <c r="O17" s="1891">
        <v>0</v>
      </c>
      <c r="P17" s="1892"/>
      <c r="Q17" s="423">
        <v>0</v>
      </c>
      <c r="R17" s="424">
        <v>0</v>
      </c>
      <c r="S17" s="425" t="e">
        <f>+R17/$D$11</f>
        <v>#REF!</v>
      </c>
      <c r="U17" s="1878" t="s">
        <v>237</v>
      </c>
      <c r="V17" s="1890"/>
      <c r="W17" s="422" t="s">
        <v>238</v>
      </c>
      <c r="X17" s="1891">
        <v>0</v>
      </c>
      <c r="Y17" s="1892"/>
      <c r="Z17" s="423">
        <v>0</v>
      </c>
      <c r="AA17" s="424">
        <f>+X17*Z17</f>
        <v>0</v>
      </c>
      <c r="AB17" s="425" t="e">
        <f>+AA17/$D$11</f>
        <v>#REF!</v>
      </c>
      <c r="AD17" s="400" t="s">
        <v>315</v>
      </c>
      <c r="AE17" s="400">
        <f>+IF(OBJETIVOS!K29&gt;0,1,0)</f>
        <v>0</v>
      </c>
      <c r="AF17" s="970">
        <f t="shared" si="0"/>
        <v>0</v>
      </c>
      <c r="AG17" s="970">
        <f t="shared" si="1"/>
        <v>0</v>
      </c>
      <c r="AH17" s="400"/>
    </row>
    <row r="18" spans="3:34" ht="19.5" customHeight="1" x14ac:dyDescent="0.2">
      <c r="C18" s="1916" t="s">
        <v>361</v>
      </c>
      <c r="D18" s="1917"/>
      <c r="E18" s="1918"/>
      <c r="F18" s="1919"/>
      <c r="G18" s="1919"/>
      <c r="H18" s="1919"/>
      <c r="I18" s="1919"/>
      <c r="J18" s="1920"/>
      <c r="L18" s="1893" t="s">
        <v>260</v>
      </c>
      <c r="M18" s="1894"/>
      <c r="N18" s="1893"/>
      <c r="O18" s="1894"/>
      <c r="P18" s="1894"/>
      <c r="Q18" s="1894"/>
      <c r="R18" s="1894"/>
      <c r="S18" s="1895"/>
      <c r="U18" s="1893" t="s">
        <v>239</v>
      </c>
      <c r="V18" s="1894"/>
      <c r="W18" s="1893"/>
      <c r="X18" s="1894"/>
      <c r="Y18" s="1894"/>
      <c r="Z18" s="1894"/>
      <c r="AA18" s="1894"/>
      <c r="AB18" s="1895"/>
      <c r="AD18" s="400" t="s">
        <v>252</v>
      </c>
      <c r="AE18" s="400">
        <f>+IF(OBJETIVOS!K30&gt;0,1,0)</f>
        <v>0</v>
      </c>
      <c r="AF18" s="970">
        <f t="shared" si="0"/>
        <v>0</v>
      </c>
      <c r="AG18" s="970">
        <f t="shared" si="1"/>
        <v>0</v>
      </c>
      <c r="AH18" s="400"/>
    </row>
    <row r="19" spans="3:34" ht="19.5" customHeight="1" x14ac:dyDescent="0.2">
      <c r="C19" s="3" t="s">
        <v>362</v>
      </c>
      <c r="D19" s="85"/>
      <c r="E19" s="56" t="s">
        <v>95</v>
      </c>
      <c r="F19" s="61"/>
      <c r="G19" s="57"/>
      <c r="H19" s="21"/>
      <c r="I19" s="58">
        <f>+D19*F19*G19*H19</f>
        <v>0</v>
      </c>
      <c r="J19" s="59" t="e">
        <f>+I19/$D$11</f>
        <v>#REF!</v>
      </c>
      <c r="L19" s="426" t="s">
        <v>262</v>
      </c>
      <c r="M19" s="427">
        <f>+D19</f>
        <v>0</v>
      </c>
      <c r="N19" s="422" t="s">
        <v>95</v>
      </c>
      <c r="O19" s="428">
        <v>0</v>
      </c>
      <c r="P19" s="429">
        <v>0</v>
      </c>
      <c r="Q19" s="423">
        <v>0</v>
      </c>
      <c r="R19" s="424">
        <f>+M19*O19*P19*Q19</f>
        <v>0</v>
      </c>
      <c r="S19" s="425" t="e">
        <f>+R19/$D$11</f>
        <v>#REF!</v>
      </c>
      <c r="U19" s="426" t="s">
        <v>240</v>
      </c>
      <c r="V19" s="427">
        <v>1</v>
      </c>
      <c r="W19" s="422" t="s">
        <v>95</v>
      </c>
      <c r="X19" s="428">
        <v>0</v>
      </c>
      <c r="Y19" s="430">
        <v>0</v>
      </c>
      <c r="Z19" s="423">
        <v>0</v>
      </c>
      <c r="AA19" s="424">
        <f>+V19*X19*Y19*Z19</f>
        <v>0</v>
      </c>
      <c r="AB19" s="425" t="e">
        <f>+AA19/$D$11</f>
        <v>#REF!</v>
      </c>
      <c r="AD19" s="400" t="s">
        <v>274</v>
      </c>
      <c r="AE19" s="400">
        <f>+IF(OBJETIVOS!K31&gt;0,1,0)</f>
        <v>0</v>
      </c>
      <c r="AF19" s="970">
        <f t="shared" si="0"/>
        <v>0</v>
      </c>
      <c r="AG19" s="970">
        <f t="shared" si="1"/>
        <v>0</v>
      </c>
      <c r="AH19" s="400"/>
    </row>
    <row r="20" spans="3:34" ht="19.5" customHeight="1" x14ac:dyDescent="0.2">
      <c r="C20" s="3" t="s">
        <v>363</v>
      </c>
      <c r="D20" s="86"/>
      <c r="E20" s="56" t="s">
        <v>95</v>
      </c>
      <c r="F20" s="61"/>
      <c r="G20" s="62"/>
      <c r="H20" s="21"/>
      <c r="I20" s="58">
        <f>+D20*F20*G20*H20</f>
        <v>0</v>
      </c>
      <c r="J20" s="59" t="e">
        <f>+I20/$D$11</f>
        <v>#REF!</v>
      </c>
      <c r="L20" s="426" t="s">
        <v>241</v>
      </c>
      <c r="M20" s="431">
        <v>0</v>
      </c>
      <c r="N20" s="422" t="s">
        <v>95</v>
      </c>
      <c r="O20" s="428">
        <v>0</v>
      </c>
      <c r="P20" s="432">
        <v>0</v>
      </c>
      <c r="Q20" s="423">
        <v>0</v>
      </c>
      <c r="R20" s="424">
        <f>+M20*O20*P20*Q20</f>
        <v>0</v>
      </c>
      <c r="S20" s="425" t="e">
        <f>+R20/$D$11</f>
        <v>#REF!</v>
      </c>
      <c r="U20" s="426" t="s">
        <v>241</v>
      </c>
      <c r="V20" s="431">
        <v>0</v>
      </c>
      <c r="W20" s="422" t="s">
        <v>95</v>
      </c>
      <c r="X20" s="428">
        <v>0</v>
      </c>
      <c r="Y20" s="432">
        <v>0</v>
      </c>
      <c r="Z20" s="423">
        <v>0</v>
      </c>
      <c r="AA20" s="424">
        <f>+V20*X20*Y20*Z20</f>
        <v>0</v>
      </c>
      <c r="AB20" s="425" t="e">
        <f>+AA20/$D$11</f>
        <v>#REF!</v>
      </c>
      <c r="AD20" s="400" t="s">
        <v>253</v>
      </c>
      <c r="AE20" s="400">
        <f>+IF(OBJETIVOS!K32&gt;0,1,0)</f>
        <v>0</v>
      </c>
      <c r="AF20" s="970">
        <f t="shared" si="0"/>
        <v>0</v>
      </c>
      <c r="AG20" s="970">
        <f t="shared" si="1"/>
        <v>0</v>
      </c>
      <c r="AH20" s="400"/>
    </row>
    <row r="21" spans="3:34" ht="19.5" customHeight="1" x14ac:dyDescent="0.2">
      <c r="C21" s="3" t="s">
        <v>364</v>
      </c>
      <c r="D21" s="707"/>
      <c r="E21" s="56" t="s">
        <v>95</v>
      </c>
      <c r="F21" s="61"/>
      <c r="G21" s="62"/>
      <c r="H21" s="21"/>
      <c r="I21" s="58">
        <f>+D21*F21*G21*H21</f>
        <v>0</v>
      </c>
      <c r="J21" s="59" t="e">
        <f>+I21/$D$11</f>
        <v>#REF!</v>
      </c>
      <c r="L21" s="426" t="s">
        <v>242</v>
      </c>
      <c r="M21" s="431">
        <f>+D21</f>
        <v>0</v>
      </c>
      <c r="N21" s="422" t="s">
        <v>95</v>
      </c>
      <c r="O21" s="428">
        <v>0</v>
      </c>
      <c r="P21" s="432">
        <v>0</v>
      </c>
      <c r="Q21" s="423">
        <v>0</v>
      </c>
      <c r="R21" s="424">
        <f>+M21*O21*P21*Q21</f>
        <v>0</v>
      </c>
      <c r="S21" s="425" t="e">
        <f>+R21/$D$11</f>
        <v>#REF!</v>
      </c>
      <c r="U21" s="426" t="s">
        <v>242</v>
      </c>
      <c r="V21" s="431">
        <v>1</v>
      </c>
      <c r="W21" s="422" t="s">
        <v>95</v>
      </c>
      <c r="X21" s="428">
        <v>0</v>
      </c>
      <c r="Y21" s="432">
        <v>0</v>
      </c>
      <c r="Z21" s="423">
        <v>0</v>
      </c>
      <c r="AA21" s="424">
        <f>+V21*X21*Y21*Z21</f>
        <v>0</v>
      </c>
      <c r="AB21" s="425" t="e">
        <f>+AA21/$D$11</f>
        <v>#REF!</v>
      </c>
      <c r="AD21" s="400" t="s">
        <v>1307</v>
      </c>
      <c r="AE21" s="969">
        <f>SUM(AE14:AE20)</f>
        <v>1</v>
      </c>
      <c r="AF21" s="969">
        <f t="shared" ref="AF21:AG21" si="2">SUM(AF14:AF20)</f>
        <v>0</v>
      </c>
      <c r="AG21" s="969">
        <f t="shared" si="2"/>
        <v>0</v>
      </c>
      <c r="AH21" s="400"/>
    </row>
    <row r="22" spans="3:34" ht="19.5" customHeight="1" x14ac:dyDescent="0.2">
      <c r="C22" s="3" t="s">
        <v>365</v>
      </c>
      <c r="D22" s="707"/>
      <c r="E22" s="56" t="s">
        <v>95</v>
      </c>
      <c r="F22" s="61"/>
      <c r="G22" s="62"/>
      <c r="H22" s="21"/>
      <c r="I22" s="58">
        <f>+D22*F22*G22*H22</f>
        <v>0</v>
      </c>
      <c r="J22" s="59" t="e">
        <f>+I22/$D$11</f>
        <v>#REF!</v>
      </c>
      <c r="L22" s="426" t="s">
        <v>264</v>
      </c>
      <c r="M22" s="431">
        <f>+D22</f>
        <v>0</v>
      </c>
      <c r="N22" s="422" t="s">
        <v>95</v>
      </c>
      <c r="O22" s="433">
        <v>0</v>
      </c>
      <c r="P22" s="432">
        <v>0</v>
      </c>
      <c r="Q22" s="423">
        <v>0</v>
      </c>
      <c r="R22" s="424">
        <f>+M22*O22*P22*Q22</f>
        <v>0</v>
      </c>
      <c r="S22" s="425" t="e">
        <f>+R22/$D$11</f>
        <v>#REF!</v>
      </c>
      <c r="U22" s="426" t="s">
        <v>243</v>
      </c>
      <c r="V22" s="431">
        <v>0</v>
      </c>
      <c r="W22" s="422" t="s">
        <v>95</v>
      </c>
      <c r="X22" s="433">
        <v>0</v>
      </c>
      <c r="Y22" s="432">
        <v>0</v>
      </c>
      <c r="Z22" s="423">
        <v>0</v>
      </c>
      <c r="AA22" s="424">
        <f>+V22*X22*Y22*Z22</f>
        <v>0</v>
      </c>
      <c r="AB22" s="425" t="e">
        <f>+AA22/$D$11</f>
        <v>#REF!</v>
      </c>
      <c r="AD22" s="400"/>
      <c r="AE22" s="400"/>
      <c r="AF22" s="400"/>
      <c r="AG22" s="400"/>
      <c r="AH22" s="400"/>
    </row>
    <row r="23" spans="3:34" ht="19.5" customHeight="1" x14ac:dyDescent="0.2">
      <c r="C23" s="3" t="s">
        <v>366</v>
      </c>
      <c r="D23" s="757">
        <f>+D19+D20+D21</f>
        <v>0</v>
      </c>
      <c r="E23" s="56" t="s">
        <v>95</v>
      </c>
      <c r="F23" s="61"/>
      <c r="G23" s="62"/>
      <c r="H23" s="21"/>
      <c r="I23" s="58">
        <f>+D23*F23*G23*H23</f>
        <v>0</v>
      </c>
      <c r="J23" s="59" t="e">
        <f>+I23/$D$11</f>
        <v>#REF!</v>
      </c>
      <c r="L23" s="674"/>
      <c r="M23" s="434"/>
      <c r="N23" s="422"/>
      <c r="O23" s="434"/>
      <c r="P23" s="435"/>
      <c r="Q23" s="423"/>
      <c r="R23" s="423"/>
      <c r="S23" s="436"/>
      <c r="U23" s="674"/>
      <c r="V23" s="434"/>
      <c r="W23" s="422"/>
      <c r="X23" s="434"/>
      <c r="Y23" s="435"/>
      <c r="Z23" s="423"/>
      <c r="AA23" s="423"/>
      <c r="AB23" s="436"/>
      <c r="AD23" s="400"/>
      <c r="AE23" s="400"/>
      <c r="AF23" s="400"/>
      <c r="AG23" s="400"/>
      <c r="AH23" s="400"/>
    </row>
    <row r="24" spans="3:34" ht="26.25" customHeight="1" x14ac:dyDescent="0.2">
      <c r="C24" s="1925" t="s">
        <v>367</v>
      </c>
      <c r="D24" s="1926"/>
      <c r="E24" s="665"/>
      <c r="F24" s="666"/>
      <c r="G24" s="666"/>
      <c r="H24" s="666"/>
      <c r="I24" s="666"/>
      <c r="J24" s="708" t="e">
        <f>IF(MANTEN!AG24&gt;0,SUM(J25:J28),SUM(J26:J28))</f>
        <v>#REF!</v>
      </c>
      <c r="L24" s="1940" t="s">
        <v>265</v>
      </c>
      <c r="M24" s="1941"/>
      <c r="N24" s="1893"/>
      <c r="O24" s="1894"/>
      <c r="P24" s="1894"/>
      <c r="Q24" s="1894"/>
      <c r="R24" s="1894"/>
      <c r="S24" s="1895"/>
      <c r="U24" s="1893" t="s">
        <v>244</v>
      </c>
      <c r="V24" s="1894"/>
      <c r="W24" s="1893"/>
      <c r="X24" s="1894"/>
      <c r="Y24" s="1894"/>
      <c r="Z24" s="1894"/>
      <c r="AA24" s="1894"/>
      <c r="AB24" s="1895"/>
      <c r="AD24" s="400"/>
      <c r="AE24" s="400"/>
      <c r="AF24" s="400"/>
      <c r="AG24" s="400"/>
      <c r="AH24" s="400"/>
    </row>
    <row r="25" spans="3:34" ht="21.75" hidden="1" customHeight="1" x14ac:dyDescent="0.2">
      <c r="C25" s="1874" t="s">
        <v>1174</v>
      </c>
      <c r="D25" s="1875"/>
      <c r="E25" s="470" t="s">
        <v>1175</v>
      </c>
      <c r="F25" s="1876"/>
      <c r="G25" s="1877"/>
      <c r="H25" s="21">
        <v>0</v>
      </c>
      <c r="I25" s="58">
        <f>IF(MANTEN!AG24&gt;0,F25*H25,0)</f>
        <v>0</v>
      </c>
      <c r="J25" s="59">
        <f>IF(MANTEN!AG24&gt;0,I25/MANTEN!$AG$24,0)</f>
        <v>0</v>
      </c>
      <c r="L25" s="1878" t="s">
        <v>266</v>
      </c>
      <c r="M25" s="1890"/>
      <c r="N25" s="422" t="s">
        <v>98</v>
      </c>
      <c r="O25" s="1880">
        <v>0</v>
      </c>
      <c r="P25" s="1881"/>
      <c r="Q25" s="423">
        <v>0</v>
      </c>
      <c r="R25" s="424">
        <f>+O25*Q25</f>
        <v>0</v>
      </c>
      <c r="S25" s="425" t="e">
        <f>+R25/$D$11</f>
        <v>#REF!</v>
      </c>
      <c r="U25" s="1878" t="s">
        <v>245</v>
      </c>
      <c r="V25" s="1890"/>
      <c r="W25" s="422" t="s">
        <v>98</v>
      </c>
      <c r="X25" s="1880">
        <v>0</v>
      </c>
      <c r="Y25" s="1881"/>
      <c r="Z25" s="423">
        <v>0</v>
      </c>
      <c r="AA25" s="424">
        <f>+X25*Z25</f>
        <v>0</v>
      </c>
      <c r="AB25" s="425" t="e">
        <f>+AA25/$D$11</f>
        <v>#REF!</v>
      </c>
    </row>
    <row r="26" spans="3:34" ht="21.75" hidden="1" customHeight="1" x14ac:dyDescent="0.2">
      <c r="C26" s="1874" t="s">
        <v>1176</v>
      </c>
      <c r="D26" s="1875"/>
      <c r="E26" s="56" t="s">
        <v>98</v>
      </c>
      <c r="F26" s="1876">
        <v>0</v>
      </c>
      <c r="G26" s="1877"/>
      <c r="H26" s="21">
        <v>0</v>
      </c>
      <c r="I26" s="58">
        <f>+F26*H26</f>
        <v>0</v>
      </c>
      <c r="J26" s="59" t="e">
        <f>+I26/$D$11</f>
        <v>#REF!</v>
      </c>
      <c r="L26" s="1878" t="s">
        <v>266</v>
      </c>
      <c r="M26" s="1890"/>
      <c r="N26" s="422" t="s">
        <v>98</v>
      </c>
      <c r="O26" s="1880">
        <v>0</v>
      </c>
      <c r="P26" s="1881"/>
      <c r="Q26" s="423">
        <v>0</v>
      </c>
      <c r="R26" s="424">
        <f>+O26*Q26</f>
        <v>0</v>
      </c>
      <c r="S26" s="425" t="e">
        <f>+R26/$D$11</f>
        <v>#REF!</v>
      </c>
      <c r="U26" s="1878" t="s">
        <v>245</v>
      </c>
      <c r="V26" s="1890"/>
      <c r="W26" s="422" t="s">
        <v>98</v>
      </c>
      <c r="X26" s="1880">
        <v>0</v>
      </c>
      <c r="Y26" s="1881"/>
      <c r="Z26" s="423">
        <v>0</v>
      </c>
      <c r="AA26" s="424">
        <f>+X26*Z26</f>
        <v>0</v>
      </c>
      <c r="AB26" s="425" t="e">
        <f>+AA26/$D$11</f>
        <v>#REF!</v>
      </c>
    </row>
    <row r="27" spans="3:34" ht="21.75" customHeight="1" x14ac:dyDescent="0.2">
      <c r="C27" s="1874" t="s">
        <v>1521</v>
      </c>
      <c r="D27" s="1875"/>
      <c r="E27" s="1250" t="s">
        <v>138</v>
      </c>
      <c r="F27" s="1876"/>
      <c r="G27" s="1877"/>
      <c r="H27" s="21"/>
      <c r="I27" s="58">
        <f>+F27*H27</f>
        <v>0</v>
      </c>
      <c r="J27" s="59" t="e">
        <f>+I27/$D$11</f>
        <v>#REF!</v>
      </c>
      <c r="L27" s="1878" t="s">
        <v>267</v>
      </c>
      <c r="M27" s="1879"/>
      <c r="N27" s="422" t="s">
        <v>138</v>
      </c>
      <c r="O27" s="1880">
        <v>0</v>
      </c>
      <c r="P27" s="1881"/>
      <c r="Q27" s="423">
        <v>0</v>
      </c>
      <c r="R27" s="424">
        <f>+O27*Q27</f>
        <v>0</v>
      </c>
      <c r="S27" s="425" t="e">
        <f>+R27/$D$11</f>
        <v>#REF!</v>
      </c>
      <c r="U27" s="1878" t="s">
        <v>246</v>
      </c>
      <c r="V27" s="1879"/>
      <c r="W27" s="422" t="s">
        <v>138</v>
      </c>
      <c r="X27" s="1880">
        <v>0</v>
      </c>
      <c r="Y27" s="1881"/>
      <c r="Z27" s="423">
        <v>0</v>
      </c>
      <c r="AA27" s="424">
        <f>+X27*Z27</f>
        <v>0</v>
      </c>
      <c r="AB27" s="425" t="e">
        <f>+AA27/$D$11</f>
        <v>#REF!</v>
      </c>
    </row>
    <row r="28" spans="3:34" ht="21.75" customHeight="1" thickBot="1" x14ac:dyDescent="0.25">
      <c r="C28" s="1882" t="s">
        <v>1522</v>
      </c>
      <c r="D28" s="1883"/>
      <c r="E28" s="82" t="s">
        <v>5</v>
      </c>
      <c r="F28" s="1886"/>
      <c r="G28" s="1887"/>
      <c r="H28" s="22"/>
      <c r="I28" s="60">
        <f>+F28*H28</f>
        <v>0</v>
      </c>
      <c r="J28" s="59" t="e">
        <f>+I28/$D$11</f>
        <v>#REF!</v>
      </c>
      <c r="L28" s="1888" t="s">
        <v>268</v>
      </c>
      <c r="M28" s="1889"/>
      <c r="N28" s="437" t="s">
        <v>64</v>
      </c>
      <c r="O28" s="1884">
        <v>0</v>
      </c>
      <c r="P28" s="1885"/>
      <c r="Q28" s="438">
        <v>0</v>
      </c>
      <c r="R28" s="439">
        <f>+O28*Q28</f>
        <v>0</v>
      </c>
      <c r="S28" s="440" t="e">
        <f>+R28/$D$11</f>
        <v>#REF!</v>
      </c>
      <c r="U28" s="1888" t="s">
        <v>246</v>
      </c>
      <c r="V28" s="1889"/>
      <c r="W28" s="437" t="s">
        <v>138</v>
      </c>
      <c r="X28" s="1884">
        <v>0</v>
      </c>
      <c r="Y28" s="1885"/>
      <c r="Z28" s="438">
        <v>0</v>
      </c>
      <c r="AA28" s="439">
        <f>+X28*Z28</f>
        <v>0</v>
      </c>
      <c r="AB28" s="440" t="e">
        <f>+AA28/$D$11</f>
        <v>#REF!</v>
      </c>
    </row>
    <row r="29" spans="3:34" ht="29.25" customHeight="1" thickBot="1" x14ac:dyDescent="0.25">
      <c r="C29" s="1868" t="s">
        <v>259</v>
      </c>
      <c r="D29" s="1869"/>
      <c r="E29" s="1869"/>
      <c r="F29" s="1869"/>
      <c r="G29" s="1869"/>
      <c r="H29" s="1870"/>
      <c r="I29" s="1268">
        <f>I28+I27+I26+I25+I23+I22+I21+I20+I19+I17+I16+I14</f>
        <v>0</v>
      </c>
      <c r="J29" s="1268">
        <f>IFERROR(J28+J27+J26+J25+J23+J22+J21+J20+J19+J17+J16+J14,0)</f>
        <v>0</v>
      </c>
      <c r="L29" s="1871" t="s">
        <v>259</v>
      </c>
      <c r="M29" s="1872"/>
      <c r="N29" s="1872"/>
      <c r="O29" s="1872"/>
      <c r="P29" s="1872"/>
      <c r="Q29" s="1873"/>
      <c r="R29" s="441" t="e">
        <f>+#REF!+R14+R16+R17+R19+R20+R21+R22+R26+R27+R28</f>
        <v>#REF!</v>
      </c>
      <c r="S29" s="442" t="e">
        <f>+#REF!+S14+S16+S17+S19+S20+S21+S22+S26+S27+S28</f>
        <v>#REF!</v>
      </c>
      <c r="U29" s="1871" t="s">
        <v>247</v>
      </c>
      <c r="V29" s="1872"/>
      <c r="W29" s="1872"/>
      <c r="X29" s="1872"/>
      <c r="Y29" s="1872"/>
      <c r="Z29" s="1873"/>
      <c r="AA29" s="441" t="e">
        <f>+#REF!+AA14+AA16+AA17+AA19+AA20+AA21+AA22+AA26+AA27</f>
        <v>#REF!</v>
      </c>
      <c r="AB29" s="442" t="e">
        <f>+#REF!+AB14+AB16+AB17+AB19+AB20+AB21+AB22+AB26+AB27</f>
        <v>#REF!</v>
      </c>
      <c r="AC29" s="352" t="e">
        <f>J29*D11</f>
        <v>#REF!</v>
      </c>
    </row>
    <row r="30" spans="3:34" ht="6" customHeight="1" thickBot="1" x14ac:dyDescent="0.25">
      <c r="C30" s="365"/>
      <c r="J30" s="366"/>
    </row>
    <row r="31" spans="3:34" ht="32.25" customHeight="1" thickBot="1" x14ac:dyDescent="0.25">
      <c r="C31" s="1911" t="s">
        <v>263</v>
      </c>
      <c r="D31" s="1912"/>
      <c r="E31" s="1912"/>
      <c r="F31" s="1912"/>
      <c r="G31" s="1912"/>
      <c r="H31" s="1913"/>
      <c r="I31" s="1914">
        <f>IFERROR(((I29)/(FINANC!G20-FINANC!G19)),0)</f>
        <v>0</v>
      </c>
      <c r="J31" s="1915"/>
    </row>
    <row r="32" spans="3:34" s="352" customFormat="1" x14ac:dyDescent="0.2">
      <c r="I32" s="1929"/>
      <c r="J32" s="1929"/>
    </row>
    <row r="33" spans="8:10" s="352" customFormat="1" x14ac:dyDescent="0.2">
      <c r="I33" s="1930"/>
      <c r="J33" s="1930"/>
    </row>
    <row r="34" spans="8:10" s="352" customFormat="1" x14ac:dyDescent="0.2">
      <c r="I34" s="1930"/>
      <c r="J34" s="1930"/>
    </row>
    <row r="35" spans="8:10" s="352" customFormat="1" hidden="1" x14ac:dyDescent="0.2">
      <c r="I35" s="391"/>
      <c r="J35" s="443"/>
    </row>
    <row r="36" spans="8:10" s="352" customFormat="1" ht="13.5" hidden="1" thickBot="1" x14ac:dyDescent="0.25">
      <c r="H36" s="352" t="s">
        <v>287</v>
      </c>
      <c r="I36" s="439">
        <f>+J29/18</f>
        <v>0</v>
      </c>
    </row>
    <row r="37" spans="8:10" s="352" customFormat="1" ht="13.5" hidden="1" thickBot="1" x14ac:dyDescent="0.25">
      <c r="H37" s="352" t="s">
        <v>288</v>
      </c>
      <c r="I37" s="439">
        <f>+I36*6</f>
        <v>0</v>
      </c>
    </row>
    <row r="38" spans="8:10" s="352" customFormat="1" ht="13.5" hidden="1" thickBot="1" x14ac:dyDescent="0.25">
      <c r="H38" s="352" t="s">
        <v>289</v>
      </c>
      <c r="I38" s="439">
        <f>+I36*12</f>
        <v>0</v>
      </c>
    </row>
    <row r="39" spans="8:10" s="352" customFormat="1" hidden="1" x14ac:dyDescent="0.2"/>
    <row r="40" spans="8:10" s="352" customFormat="1" hidden="1" x14ac:dyDescent="0.2"/>
    <row r="41" spans="8:10" s="352" customFormat="1" hidden="1" x14ac:dyDescent="0.2"/>
    <row r="42" spans="8:10" s="352" customFormat="1" x14ac:dyDescent="0.2"/>
    <row r="43" spans="8:10" s="352" customFormat="1" x14ac:dyDescent="0.2"/>
    <row r="44" spans="8:10" s="352" customFormat="1" x14ac:dyDescent="0.2"/>
    <row r="45" spans="8:10" s="352" customFormat="1" x14ac:dyDescent="0.2"/>
    <row r="46" spans="8:10" s="352" customFormat="1" x14ac:dyDescent="0.2"/>
    <row r="47" spans="8:10" s="352" customFormat="1" x14ac:dyDescent="0.2"/>
    <row r="48" spans="8:10" s="352" customFormat="1" x14ac:dyDescent="0.2"/>
    <row r="49" s="352" customFormat="1" x14ac:dyDescent="0.2"/>
    <row r="50" s="352" customFormat="1" x14ac:dyDescent="0.2"/>
    <row r="51" s="352" customFormat="1" x14ac:dyDescent="0.2"/>
    <row r="52" s="352" customFormat="1" x14ac:dyDescent="0.2"/>
    <row r="53" s="352" customFormat="1" x14ac:dyDescent="0.2"/>
    <row r="54" s="352" customFormat="1" x14ac:dyDescent="0.2"/>
    <row r="55" s="352" customFormat="1" x14ac:dyDescent="0.2"/>
    <row r="56" s="352" customFormat="1" x14ac:dyDescent="0.2"/>
    <row r="57" s="352" customFormat="1" x14ac:dyDescent="0.2"/>
    <row r="58" s="352" customFormat="1" x14ac:dyDescent="0.2"/>
    <row r="59" s="352" customFormat="1" x14ac:dyDescent="0.2"/>
    <row r="60" s="352" customFormat="1" x14ac:dyDescent="0.2"/>
    <row r="61" s="352" customFormat="1" x14ac:dyDescent="0.2"/>
    <row r="62" s="352" customFormat="1" x14ac:dyDescent="0.2"/>
    <row r="63" s="352" customFormat="1" x14ac:dyDescent="0.2"/>
    <row r="64" s="352" customFormat="1" x14ac:dyDescent="0.2"/>
    <row r="65" s="352" customFormat="1" x14ac:dyDescent="0.2"/>
    <row r="66" s="352" customFormat="1" x14ac:dyDescent="0.2"/>
    <row r="67" s="352" customFormat="1" x14ac:dyDescent="0.2"/>
    <row r="68" s="352" customFormat="1" x14ac:dyDescent="0.2"/>
    <row r="69" s="352" customFormat="1" x14ac:dyDescent="0.2"/>
    <row r="70" s="352" customFormat="1" x14ac:dyDescent="0.2"/>
    <row r="71" s="352" customFormat="1" x14ac:dyDescent="0.2"/>
    <row r="72" s="352" customFormat="1" x14ac:dyDescent="0.2"/>
    <row r="73" s="352" customFormat="1" x14ac:dyDescent="0.2"/>
    <row r="74" s="352" customFormat="1" x14ac:dyDescent="0.2"/>
    <row r="75" s="352" customFormat="1" x14ac:dyDescent="0.2"/>
    <row r="76" s="352" customFormat="1" x14ac:dyDescent="0.2"/>
    <row r="77" s="352" customFormat="1" x14ac:dyDescent="0.2"/>
    <row r="78" s="352" customFormat="1" x14ac:dyDescent="0.2"/>
    <row r="79" s="352" customFormat="1" x14ac:dyDescent="0.2"/>
    <row r="80" s="352" customFormat="1" x14ac:dyDescent="0.2"/>
    <row r="81" s="352" customFormat="1" x14ac:dyDescent="0.2"/>
    <row r="82" s="352" customFormat="1" x14ac:dyDescent="0.2"/>
    <row r="83" s="352" customFormat="1" x14ac:dyDescent="0.2"/>
    <row r="84" s="352" customFormat="1" x14ac:dyDescent="0.2"/>
    <row r="85" s="352" customFormat="1" x14ac:dyDescent="0.2"/>
    <row r="86" s="352" customFormat="1" x14ac:dyDescent="0.2"/>
    <row r="87" s="352" customFormat="1" x14ac:dyDescent="0.2"/>
    <row r="88" s="352" customFormat="1" x14ac:dyDescent="0.2"/>
    <row r="89" s="352" customFormat="1" x14ac:dyDescent="0.2"/>
    <row r="90" s="352" customFormat="1" x14ac:dyDescent="0.2"/>
    <row r="91" s="352" customFormat="1" x14ac:dyDescent="0.2"/>
    <row r="92" s="352" customFormat="1" x14ac:dyDescent="0.2"/>
    <row r="93" s="352" customFormat="1" x14ac:dyDescent="0.2"/>
    <row r="94" s="352" customFormat="1" x14ac:dyDescent="0.2"/>
    <row r="95" s="352" customFormat="1" x14ac:dyDescent="0.2"/>
    <row r="96" s="352" customFormat="1" x14ac:dyDescent="0.2"/>
  </sheetData>
  <sheetProtection algorithmName="SHA-512" hashValue="cn0OvRWeV0idhTL8rqP0V4RuFYw3o8zSRfe9GiMuqZys2lTOKRuAXlgfbPxASJ6AEpVGi9ioxMZkE94OQj5dIw==" saltValue="IyLvhi/F+CttH+ejbvNgJA==" spinCount="100000" sheet="1" objects="1" scenarios="1"/>
  <mergeCells count="101">
    <mergeCell ref="I2:J3"/>
    <mergeCell ref="I4:J4"/>
    <mergeCell ref="I32:J34"/>
    <mergeCell ref="AE12:AF12"/>
    <mergeCell ref="L2:S2"/>
    <mergeCell ref="U2:AB2"/>
    <mergeCell ref="L3:S3"/>
    <mergeCell ref="U3:AB3"/>
    <mergeCell ref="C5:J5"/>
    <mergeCell ref="L4:O4"/>
    <mergeCell ref="P4:S4"/>
    <mergeCell ref="U5:X5"/>
    <mergeCell ref="U4:X4"/>
    <mergeCell ref="Y4:AB4"/>
    <mergeCell ref="Y5:AB5"/>
    <mergeCell ref="N18:S18"/>
    <mergeCell ref="O26:P26"/>
    <mergeCell ref="L24:M24"/>
    <mergeCell ref="N24:S24"/>
    <mergeCell ref="C13:D13"/>
    <mergeCell ref="F13:G13"/>
    <mergeCell ref="D9:J9"/>
    <mergeCell ref="D11:E11"/>
    <mergeCell ref="L5:O5"/>
    <mergeCell ref="P5:S5"/>
    <mergeCell ref="C31:H31"/>
    <mergeCell ref="I31:J31"/>
    <mergeCell ref="C17:D17"/>
    <mergeCell ref="L14:M14"/>
    <mergeCell ref="F17:G17"/>
    <mergeCell ref="C18:D18"/>
    <mergeCell ref="E18:J18"/>
    <mergeCell ref="L18:M18"/>
    <mergeCell ref="C16:D16"/>
    <mergeCell ref="F16:G16"/>
    <mergeCell ref="C15:D15"/>
    <mergeCell ref="C14:D14"/>
    <mergeCell ref="F14:G14"/>
    <mergeCell ref="C24:D24"/>
    <mergeCell ref="C26:D26"/>
    <mergeCell ref="F26:G26"/>
    <mergeCell ref="O14:P14"/>
    <mergeCell ref="D7:J7"/>
    <mergeCell ref="L15:M15"/>
    <mergeCell ref="N15:S15"/>
    <mergeCell ref="C25:D25"/>
    <mergeCell ref="O13:P13"/>
    <mergeCell ref="L7:O7"/>
    <mergeCell ref="P7:S7"/>
    <mergeCell ref="M11:N11"/>
    <mergeCell ref="V9:AB9"/>
    <mergeCell ref="V11:W11"/>
    <mergeCell ref="U7:X7"/>
    <mergeCell ref="Y7:AB7"/>
    <mergeCell ref="M9:S9"/>
    <mergeCell ref="U13:V13"/>
    <mergeCell ref="X13:Y13"/>
    <mergeCell ref="L13:M13"/>
    <mergeCell ref="X17:Y17"/>
    <mergeCell ref="U14:V14"/>
    <mergeCell ref="F25:G25"/>
    <mergeCell ref="L25:M25"/>
    <mergeCell ref="O25:P25"/>
    <mergeCell ref="U25:V25"/>
    <mergeCell ref="L26:M26"/>
    <mergeCell ref="U15:V15"/>
    <mergeCell ref="W15:AB15"/>
    <mergeCell ref="U16:V16"/>
    <mergeCell ref="X16:Y16"/>
    <mergeCell ref="L16:M16"/>
    <mergeCell ref="O16:P16"/>
    <mergeCell ref="L17:M17"/>
    <mergeCell ref="O17:P17"/>
    <mergeCell ref="U24:V24"/>
    <mergeCell ref="W24:AB24"/>
    <mergeCell ref="U18:V18"/>
    <mergeCell ref="W18:AB18"/>
    <mergeCell ref="C2:C3"/>
    <mergeCell ref="D3:H3"/>
    <mergeCell ref="D2:H2"/>
    <mergeCell ref="D4:H4"/>
    <mergeCell ref="C29:H29"/>
    <mergeCell ref="L29:Q29"/>
    <mergeCell ref="U29:Z29"/>
    <mergeCell ref="C27:D27"/>
    <mergeCell ref="F27:G27"/>
    <mergeCell ref="L27:M27"/>
    <mergeCell ref="O27:P27"/>
    <mergeCell ref="C28:D28"/>
    <mergeCell ref="X28:Y28"/>
    <mergeCell ref="F28:G28"/>
    <mergeCell ref="L28:M28"/>
    <mergeCell ref="O28:P28"/>
    <mergeCell ref="U28:V28"/>
    <mergeCell ref="U27:V27"/>
    <mergeCell ref="X27:Y27"/>
    <mergeCell ref="U26:V26"/>
    <mergeCell ref="X26:Y26"/>
    <mergeCell ref="X25:Y25"/>
    <mergeCell ref="X14:Y14"/>
    <mergeCell ref="U17:V17"/>
  </mergeCells>
  <phoneticPr fontId="6" type="noConversion"/>
  <conditionalFormatting sqref="I31">
    <cfRule type="cellIs" dxfId="193" priority="3" stopIfTrue="1" operator="between">
      <formula>0.00000001</formula>
      <formula>0.2</formula>
    </cfRule>
    <cfRule type="cellIs" dxfId="192" priority="4" stopIfTrue="1" operator="greaterThan">
      <formula>0.2</formula>
    </cfRule>
  </conditionalFormatting>
  <conditionalFormatting sqref="J14 J16:J17 J19:J23 J25:J29 I29">
    <cfRule type="cellIs" dxfId="191" priority="2" stopIfTrue="1" operator="greaterThan">
      <formula>0</formula>
    </cfRule>
  </conditionalFormatting>
  <pageMargins left="0.74803149606299213" right="0.74803149606299213" top="1.1417322834645669" bottom="0.98425196850393704" header="0" footer="0"/>
  <pageSetup orientation="portrait" r:id="rId1"/>
  <headerFooter alignWithMargins="0">
    <oddFooter>&amp;L&amp;"Arial Narrow,Cursiva"&amp;8F-PY-103.66 Costos de gestión para mantenimiento&amp;R&amp;"Arial Narrow,Cursiva"&amp;8Página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BB137"/>
  <sheetViews>
    <sheetView showGridLines="0" zoomScaleNormal="100" workbookViewId="0">
      <selection activeCell="C3" sqref="C3:F3"/>
    </sheetView>
  </sheetViews>
  <sheetFormatPr baseColWidth="10" defaultRowHeight="12.75" x14ac:dyDescent="0.2"/>
  <cols>
    <col min="1" max="1" width="0.85546875" style="352" customWidth="1"/>
    <col min="2" max="2" width="34.5703125" style="7" customWidth="1"/>
    <col min="3" max="3" width="9.85546875" style="7" customWidth="1"/>
    <col min="4" max="4" width="12.42578125" style="7" customWidth="1"/>
    <col min="5" max="5" width="14.140625" style="7" customWidth="1"/>
    <col min="6" max="6" width="25.140625" style="7" customWidth="1"/>
    <col min="7" max="7" width="24.42578125" style="7" customWidth="1"/>
    <col min="8" max="8" width="14.5703125" style="7" customWidth="1"/>
    <col min="9" max="9" width="9.140625" style="7" customWidth="1"/>
    <col min="10" max="10" width="13.5703125" style="7" customWidth="1"/>
    <col min="11" max="11" width="8" style="7" customWidth="1"/>
    <col min="12" max="12" width="13.5703125" style="7" hidden="1" customWidth="1"/>
    <col min="13" max="13" width="9" style="7" hidden="1" customWidth="1"/>
    <col min="14" max="14" width="11.42578125" style="7" hidden="1" customWidth="1"/>
    <col min="15" max="15" width="9.5703125" style="7" hidden="1" customWidth="1"/>
    <col min="16" max="16" width="12.42578125" style="7" customWidth="1"/>
    <col min="17" max="17" width="8.85546875" style="8" customWidth="1"/>
    <col min="18" max="18" width="8.7109375" style="352" customWidth="1"/>
    <col min="19" max="19" width="9.85546875" style="8" hidden="1" customWidth="1"/>
    <col min="20" max="20" width="15.28515625" style="8" hidden="1" customWidth="1"/>
    <col min="21" max="21" width="12.140625" style="8" hidden="1" customWidth="1"/>
    <col min="22" max="22" width="11.140625" style="8" hidden="1" customWidth="1"/>
    <col min="23" max="23" width="13" style="8" hidden="1" customWidth="1"/>
    <col min="24" max="24" width="18.28515625" style="8" hidden="1" customWidth="1"/>
    <col min="25" max="25" width="21" style="8" hidden="1" customWidth="1"/>
    <col min="26" max="26" width="16.5703125" style="8" hidden="1" customWidth="1"/>
    <col min="27" max="27" width="13.28515625" style="8" hidden="1" customWidth="1"/>
    <col min="28" max="28" width="12.5703125" style="8" hidden="1" customWidth="1"/>
    <col min="29" max="42" width="9.7109375" style="8" hidden="1" customWidth="1"/>
    <col min="43" max="43" width="6.5703125" style="352" hidden="1" customWidth="1"/>
    <col min="44" max="44" width="11.42578125" style="352" customWidth="1"/>
    <col min="45" max="45" width="7" style="352" customWidth="1"/>
    <col min="46" max="53" width="11.42578125" style="352"/>
    <col min="54" max="16384" width="11.42578125" style="8"/>
  </cols>
  <sheetData>
    <row r="1" spans="2:42" ht="35.25" customHeight="1" x14ac:dyDescent="0.2">
      <c r="B1" s="1955" t="s">
        <v>1532</v>
      </c>
      <c r="C1" s="1999" t="s">
        <v>1541</v>
      </c>
      <c r="D1" s="1999"/>
      <c r="E1" s="1999"/>
      <c r="F1" s="1999"/>
      <c r="G1" s="1957"/>
      <c r="H1" s="905"/>
      <c r="I1" s="905"/>
      <c r="J1" s="905"/>
      <c r="K1" s="906"/>
      <c r="L1" s="905"/>
      <c r="M1" s="906"/>
      <c r="N1" s="906"/>
      <c r="O1" s="906"/>
      <c r="P1" s="906"/>
      <c r="Q1" s="907"/>
      <c r="S1" s="352"/>
      <c r="T1" s="352"/>
      <c r="U1" s="352"/>
      <c r="V1" s="352"/>
      <c r="W1" s="352"/>
      <c r="X1" s="352"/>
      <c r="Y1" s="352"/>
      <c r="Z1" s="1987" t="s">
        <v>290</v>
      </c>
      <c r="AA1" s="1987"/>
      <c r="AB1" s="1987"/>
      <c r="AC1" s="1987"/>
      <c r="AD1" s="1987"/>
      <c r="AE1" s="1987"/>
      <c r="AF1" s="1987"/>
      <c r="AG1" s="1987"/>
      <c r="AH1" s="1987"/>
      <c r="AI1" s="1987"/>
      <c r="AJ1" s="1987"/>
      <c r="AK1" s="1987"/>
      <c r="AL1" s="1987"/>
    </row>
    <row r="2" spans="2:42" ht="16.5" customHeight="1" x14ac:dyDescent="0.2">
      <c r="B2" s="1956"/>
      <c r="C2" s="1764" t="s">
        <v>1530</v>
      </c>
      <c r="D2" s="1764"/>
      <c r="E2" s="1764"/>
      <c r="F2" s="1764"/>
      <c r="G2" s="1958"/>
      <c r="H2" s="709"/>
      <c r="I2" s="709"/>
      <c r="J2" s="709"/>
      <c r="K2" s="908"/>
      <c r="L2" s="709"/>
      <c r="M2" s="908"/>
      <c r="N2" s="908"/>
      <c r="O2" s="908"/>
      <c r="P2" s="908"/>
      <c r="Q2" s="909"/>
      <c r="S2" s="352"/>
      <c r="T2" s="352"/>
      <c r="U2" s="352"/>
      <c r="V2" s="352"/>
      <c r="W2" s="352"/>
      <c r="X2" s="352"/>
      <c r="Y2" s="352"/>
      <c r="Z2" s="1251"/>
      <c r="AA2" s="1251"/>
      <c r="AB2" s="1251"/>
      <c r="AC2" s="1273"/>
      <c r="AD2" s="1273"/>
      <c r="AE2" s="1273"/>
      <c r="AF2" s="1273"/>
      <c r="AG2" s="1273"/>
      <c r="AH2" s="1273"/>
      <c r="AI2" s="1273"/>
      <c r="AJ2" s="1273"/>
      <c r="AK2" s="1273"/>
      <c r="AL2" s="1273"/>
    </row>
    <row r="3" spans="2:42" ht="15.75" customHeight="1" thickBot="1" x14ac:dyDescent="0.25">
      <c r="B3" s="1528" t="s">
        <v>1529</v>
      </c>
      <c r="C3" s="2000" t="s">
        <v>1545</v>
      </c>
      <c r="D3" s="2000"/>
      <c r="E3" s="2000"/>
      <c r="F3" s="2000"/>
      <c r="G3" s="1529" t="str">
        <f>+MANTEN!F4</f>
        <v>Código: F-E-GIP-55</v>
      </c>
      <c r="H3" s="709"/>
      <c r="I3" s="709"/>
      <c r="J3" s="709"/>
      <c r="K3" s="908"/>
      <c r="L3" s="709"/>
      <c r="M3" s="908"/>
      <c r="N3" s="908"/>
      <c r="O3" s="908"/>
      <c r="P3" s="908"/>
      <c r="Q3" s="909"/>
      <c r="S3" s="352"/>
      <c r="T3" s="389" t="s">
        <v>269</v>
      </c>
      <c r="U3" s="389"/>
      <c r="V3" s="389" t="s">
        <v>73</v>
      </c>
      <c r="W3" s="352"/>
      <c r="X3" s="352"/>
      <c r="Y3" s="352"/>
      <c r="Z3" s="1998" t="s">
        <v>248</v>
      </c>
      <c r="AA3" s="1974" t="s">
        <v>255</v>
      </c>
      <c r="AB3" s="1998" t="s">
        <v>249</v>
      </c>
      <c r="AC3" s="1996" t="s">
        <v>250</v>
      </c>
      <c r="AD3" s="1992" t="e">
        <f>+IF(E12&gt;0,(MANTEN!G40+#REF!+Aisl.!G33*D12)/FINANC!E43,0)</f>
        <v>#REF!</v>
      </c>
      <c r="AE3" s="1996" t="s">
        <v>256</v>
      </c>
      <c r="AF3" s="1992">
        <f>+IF(E13&gt;0,(MANTEN!N40+#REF!+Aisl.!G33*D13)/FINANC!E43,0)</f>
        <v>0</v>
      </c>
      <c r="AG3" s="1996" t="s">
        <v>251</v>
      </c>
      <c r="AH3" s="1992">
        <f>+IF(E14&gt;0,(MANTEN!T40+#REF!+Aisl.!G33*D14)/FINANC!E43,0)</f>
        <v>0</v>
      </c>
      <c r="AI3" s="1996" t="s">
        <v>273</v>
      </c>
      <c r="AJ3" s="1992">
        <f>+IF(E15&gt;0,(MANTEN!AA40+#REF!+Aisl.!G33*D15)/FINANC!E43,0)</f>
        <v>0</v>
      </c>
      <c r="AK3" s="1996" t="s">
        <v>274</v>
      </c>
      <c r="AL3" s="1992" t="e">
        <f>+IF(E17&gt;0,(MANTEN!#REF!+#REF!+Aisl.!G33*D17)/FINANC!E43,0)</f>
        <v>#REF!</v>
      </c>
      <c r="AM3" s="1996" t="s">
        <v>252</v>
      </c>
      <c r="AN3" s="1992" t="e">
        <f>+IF(E16&gt;0,(MANTEN!#REF!+#REF!)/FINANC!E43,0)</f>
        <v>#REF!</v>
      </c>
      <c r="AO3" s="1996" t="s">
        <v>253</v>
      </c>
      <c r="AP3" s="1992">
        <f>+IF(E18&gt;0,MANTEN!AH35/FINANC!E43,0)</f>
        <v>0</v>
      </c>
    </row>
    <row r="4" spans="2:42" ht="13.5" thickBot="1" x14ac:dyDescent="0.25">
      <c r="B4" s="1776" t="s">
        <v>1326</v>
      </c>
      <c r="C4" s="1777"/>
      <c r="D4" s="1777"/>
      <c r="E4" s="1777"/>
      <c r="F4" s="1777"/>
      <c r="G4" s="1778"/>
      <c r="H4" s="596"/>
      <c r="I4" s="596"/>
      <c r="J4" s="596"/>
      <c r="K4" s="596"/>
      <c r="L4" s="596"/>
      <c r="M4" s="596"/>
      <c r="N4" s="596"/>
      <c r="O4" s="596"/>
      <c r="P4" s="596"/>
      <c r="Q4" s="909"/>
      <c r="S4" s="352"/>
      <c r="T4" s="389">
        <v>2010</v>
      </c>
      <c r="U4" s="389"/>
      <c r="V4" s="390">
        <f>+MANTEN!D24</f>
        <v>0</v>
      </c>
      <c r="W4" s="352"/>
      <c r="X4" s="352"/>
      <c r="Y4" s="352"/>
      <c r="Z4" s="1998"/>
      <c r="AA4" s="1974"/>
      <c r="AB4" s="1998"/>
      <c r="AC4" s="1997"/>
      <c r="AD4" s="1993"/>
      <c r="AE4" s="1997"/>
      <c r="AF4" s="1993"/>
      <c r="AG4" s="1997"/>
      <c r="AH4" s="1993"/>
      <c r="AI4" s="1997"/>
      <c r="AJ4" s="1993"/>
      <c r="AK4" s="1997"/>
      <c r="AL4" s="1993"/>
      <c r="AM4" s="1997"/>
      <c r="AN4" s="1993"/>
      <c r="AO4" s="1997"/>
      <c r="AP4" s="1993"/>
    </row>
    <row r="5" spans="2:42" ht="4.5" customHeight="1" x14ac:dyDescent="0.2">
      <c r="B5" s="2001"/>
      <c r="C5" s="2002"/>
      <c r="D5" s="2002"/>
      <c r="E5" s="2002"/>
      <c r="F5" s="2002"/>
      <c r="G5" s="2003"/>
      <c r="H5" s="709"/>
      <c r="I5" s="709"/>
      <c r="J5" s="709"/>
      <c r="K5" s="710"/>
      <c r="L5" s="709"/>
      <c r="M5" s="710"/>
      <c r="N5" s="710"/>
      <c r="O5" s="710"/>
      <c r="P5" s="596"/>
      <c r="Q5" s="909"/>
      <c r="S5" s="352"/>
      <c r="T5" s="352"/>
      <c r="U5" s="352"/>
      <c r="V5" s="352"/>
      <c r="W5" s="352"/>
      <c r="X5" s="352"/>
      <c r="Y5" s="352"/>
      <c r="Z5" s="1998"/>
      <c r="AA5" s="1974"/>
      <c r="AB5" s="1998"/>
      <c r="AC5" s="676" t="s">
        <v>224</v>
      </c>
      <c r="AD5" s="676" t="s">
        <v>254</v>
      </c>
      <c r="AE5" s="676" t="s">
        <v>224</v>
      </c>
      <c r="AF5" s="676" t="s">
        <v>254</v>
      </c>
      <c r="AG5" s="676" t="s">
        <v>224</v>
      </c>
      <c r="AH5" s="676" t="s">
        <v>254</v>
      </c>
      <c r="AI5" s="676" t="s">
        <v>224</v>
      </c>
      <c r="AJ5" s="676" t="s">
        <v>254</v>
      </c>
      <c r="AK5" s="676" t="s">
        <v>224</v>
      </c>
      <c r="AL5" s="676" t="s">
        <v>254</v>
      </c>
      <c r="AM5" s="676" t="s">
        <v>224</v>
      </c>
      <c r="AN5" s="676" t="s">
        <v>254</v>
      </c>
      <c r="AO5" s="676" t="s">
        <v>224</v>
      </c>
      <c r="AP5" s="676" t="s">
        <v>254</v>
      </c>
    </row>
    <row r="6" spans="2:42" ht="17.25" customHeight="1" x14ac:dyDescent="0.2">
      <c r="B6" s="1470" t="s">
        <v>189</v>
      </c>
      <c r="C6" s="1990">
        <f>+GESTION!D7</f>
        <v>0</v>
      </c>
      <c r="D6" s="1990"/>
      <c r="E6" s="1990"/>
      <c r="F6" s="1990"/>
      <c r="G6" s="1991"/>
      <c r="H6" s="709"/>
      <c r="I6" s="709"/>
      <c r="J6" s="709"/>
      <c r="K6" s="711"/>
      <c r="L6" s="709"/>
      <c r="M6" s="711"/>
      <c r="N6" s="711"/>
      <c r="O6" s="711"/>
      <c r="P6" s="596"/>
      <c r="Q6" s="909"/>
      <c r="S6" s="352"/>
      <c r="T6" s="391"/>
      <c r="U6" s="391"/>
      <c r="V6" s="352"/>
      <c r="W6" s="352"/>
      <c r="X6" s="352"/>
      <c r="Y6" s="352"/>
      <c r="Z6" s="2007" t="s">
        <v>284</v>
      </c>
      <c r="AA6" s="1995" t="e">
        <f>+F43+H43+L43</f>
        <v>#REF!</v>
      </c>
      <c r="AB6" s="1994" t="e">
        <f>+AA6/E20</f>
        <v>#REF!</v>
      </c>
      <c r="AC6" s="1995" t="e">
        <f>+($F$43+$H$43)*AD3*(1+$V$4)</f>
        <v>#REF!</v>
      </c>
      <c r="AD6" s="1994" t="e">
        <f>+AC6/$E$12</f>
        <v>#REF!</v>
      </c>
      <c r="AE6" s="1995" t="e">
        <f>+($F$43+$H$43)*AF3*(1+$V$4)</f>
        <v>#REF!</v>
      </c>
      <c r="AF6" s="1994" t="e">
        <f>+AE6/$E$13</f>
        <v>#REF!</v>
      </c>
      <c r="AG6" s="1995" t="e">
        <f>+($F$43+$H$43)*AH3*(1+$V$4)</f>
        <v>#REF!</v>
      </c>
      <c r="AH6" s="1994" t="e">
        <f>+AG6/$E$14</f>
        <v>#REF!</v>
      </c>
      <c r="AI6" s="1995" t="e">
        <f>+($F$43+$H$43)*AJ3*(1+$V$4)</f>
        <v>#REF!</v>
      </c>
      <c r="AJ6" s="1994" t="e">
        <f>+AI6/$E$15</f>
        <v>#REF!</v>
      </c>
      <c r="AK6" s="1995" t="e">
        <f>+($F$43+$H$43)*AL3*(1+$V$4)</f>
        <v>#REF!</v>
      </c>
      <c r="AL6" s="1994" t="e">
        <f>+AK6/$E$17</f>
        <v>#REF!</v>
      </c>
      <c r="AM6" s="1995" t="e">
        <f>+($F$43+$H$43)*AN3*(1+$V$4)</f>
        <v>#REF!</v>
      </c>
      <c r="AN6" s="1994" t="e">
        <f>+AM6/$E$16</f>
        <v>#REF!</v>
      </c>
      <c r="AO6" s="1995" t="e">
        <f>+($F$43+$H$43)*AP3*(1+$V$4)</f>
        <v>#REF!</v>
      </c>
      <c r="AP6" s="1994" t="e">
        <f>+AO6/$E$18</f>
        <v>#REF!</v>
      </c>
    </row>
    <row r="7" spans="2:42" ht="4.5" customHeight="1" x14ac:dyDescent="0.2">
      <c r="B7" s="2004"/>
      <c r="C7" s="2005"/>
      <c r="D7" s="2005"/>
      <c r="E7" s="2005"/>
      <c r="F7" s="2005"/>
      <c r="G7" s="2006"/>
      <c r="H7" s="712"/>
      <c r="I7" s="712"/>
      <c r="J7" s="712"/>
      <c r="K7" s="713"/>
      <c r="L7" s="712"/>
      <c r="M7" s="713"/>
      <c r="N7" s="713"/>
      <c r="O7" s="713"/>
      <c r="P7" s="596"/>
      <c r="Q7" s="909"/>
      <c r="S7" s="352"/>
      <c r="T7" s="352"/>
      <c r="U7" s="352"/>
      <c r="V7" s="352"/>
      <c r="W7" s="352"/>
      <c r="X7" s="352"/>
      <c r="Y7" s="352"/>
      <c r="Z7" s="2007"/>
      <c r="AA7" s="1995"/>
      <c r="AB7" s="1994"/>
      <c r="AC7" s="1995"/>
      <c r="AD7" s="1994"/>
      <c r="AE7" s="1995"/>
      <c r="AF7" s="1994"/>
      <c r="AG7" s="1995"/>
      <c r="AH7" s="1994"/>
      <c r="AI7" s="1995"/>
      <c r="AJ7" s="1994"/>
      <c r="AK7" s="1995"/>
      <c r="AL7" s="1994"/>
      <c r="AM7" s="1995"/>
      <c r="AN7" s="1994"/>
      <c r="AO7" s="1995"/>
      <c r="AP7" s="1994"/>
    </row>
    <row r="8" spans="2:42" ht="39" customHeight="1" x14ac:dyDescent="0.2">
      <c r="B8" s="1488" t="s">
        <v>0</v>
      </c>
      <c r="C8" s="1988">
        <f>+GESTION!D9</f>
        <v>0</v>
      </c>
      <c r="D8" s="1988"/>
      <c r="E8" s="1988"/>
      <c r="F8" s="1988"/>
      <c r="G8" s="1989"/>
      <c r="H8" s="714"/>
      <c r="I8" s="714"/>
      <c r="J8" s="714"/>
      <c r="K8" s="890"/>
      <c r="L8" s="714"/>
      <c r="M8" s="890"/>
      <c r="N8" s="890"/>
      <c r="O8" s="890"/>
      <c r="P8" s="596"/>
      <c r="Q8" s="909"/>
      <c r="S8" s="352"/>
      <c r="T8" s="392"/>
      <c r="U8" s="392"/>
      <c r="V8" s="352"/>
      <c r="W8" s="352"/>
      <c r="X8" s="352"/>
      <c r="Y8" s="352"/>
      <c r="Z8" s="63"/>
      <c r="AA8" s="64"/>
      <c r="AB8" s="64"/>
      <c r="AC8" s="64"/>
      <c r="AD8" s="64"/>
      <c r="AE8" s="64"/>
      <c r="AF8" s="64"/>
      <c r="AG8" s="64"/>
      <c r="AH8" s="64"/>
      <c r="AI8" s="64"/>
      <c r="AJ8" s="64"/>
      <c r="AK8" s="64"/>
      <c r="AL8" s="64"/>
      <c r="AM8" s="64"/>
      <c r="AN8" s="64"/>
      <c r="AO8" s="64"/>
      <c r="AP8" s="64"/>
    </row>
    <row r="9" spans="2:42" ht="4.5" customHeight="1" x14ac:dyDescent="0.2">
      <c r="B9" s="2008"/>
      <c r="C9" s="2009"/>
      <c r="D9" s="2009"/>
      <c r="E9" s="2009"/>
      <c r="F9" s="2009"/>
      <c r="G9" s="2010"/>
      <c r="H9" s="596"/>
      <c r="I9" s="596"/>
      <c r="J9" s="596"/>
      <c r="K9" s="596"/>
      <c r="L9" s="596"/>
      <c r="M9" s="596"/>
      <c r="N9" s="596"/>
      <c r="O9" s="596"/>
      <c r="P9" s="596"/>
      <c r="Q9" s="909"/>
      <c r="S9" s="352"/>
      <c r="T9" s="352"/>
      <c r="U9" s="352"/>
      <c r="V9" s="352"/>
      <c r="W9" s="352"/>
      <c r="X9" s="352"/>
      <c r="Y9" s="352"/>
    </row>
    <row r="10" spans="2:42" ht="18.75" customHeight="1" x14ac:dyDescent="0.2">
      <c r="B10" s="1983" t="s">
        <v>257</v>
      </c>
      <c r="C10" s="1984"/>
      <c r="D10" s="1984"/>
      <c r="E10" s="1975" t="s">
        <v>159</v>
      </c>
      <c r="F10" s="1964" t="s">
        <v>1327</v>
      </c>
      <c r="G10" s="1965"/>
      <c r="H10" s="1978"/>
      <c r="I10" s="1978"/>
      <c r="J10" s="1961"/>
      <c r="K10" s="891"/>
      <c r="L10" s="1961"/>
      <c r="M10" s="891"/>
      <c r="N10" s="891"/>
      <c r="O10" s="891"/>
      <c r="P10" s="596"/>
      <c r="Q10" s="909"/>
      <c r="S10" s="352"/>
      <c r="T10" s="352"/>
      <c r="U10" s="352"/>
      <c r="V10" s="352"/>
      <c r="W10" s="352"/>
      <c r="X10" s="352"/>
      <c r="Y10" s="352"/>
    </row>
    <row r="11" spans="2:42" x14ac:dyDescent="0.2">
      <c r="B11" s="1983"/>
      <c r="C11" s="1984"/>
      <c r="D11" s="1984"/>
      <c r="E11" s="1975"/>
      <c r="F11" s="1269" t="s">
        <v>68</v>
      </c>
      <c r="G11" s="1270" t="s">
        <v>203</v>
      </c>
      <c r="H11" s="890"/>
      <c r="I11" s="890"/>
      <c r="J11" s="1961"/>
      <c r="K11" s="890"/>
      <c r="L11" s="1961"/>
      <c r="M11" s="890"/>
      <c r="N11" s="890"/>
      <c r="O11" s="890"/>
      <c r="P11" s="596"/>
      <c r="Q11" s="909"/>
      <c r="S11" s="352"/>
      <c r="T11" s="352"/>
      <c r="U11" s="352"/>
      <c r="V11" s="352"/>
      <c r="W11" s="352"/>
      <c r="X11" s="352"/>
      <c r="Y11" s="352"/>
      <c r="AE11" s="50"/>
    </row>
    <row r="12" spans="2:42" ht="18" customHeight="1" x14ac:dyDescent="0.2">
      <c r="B12" s="1985" t="str">
        <f>+OBJETIVOS!D26</f>
        <v>Plantación de Material Vegetal en sistema tradicional</v>
      </c>
      <c r="C12" s="1986"/>
      <c r="D12" s="1986"/>
      <c r="E12" s="65">
        <f>+MANTEN!F24</f>
        <v>10</v>
      </c>
      <c r="F12" s="395">
        <f>(IF(FINANC!E12=0,0,IF(C12="x",(MANTEN!F63+Aisl.!$G$43),MANTEN!F63)))</f>
        <v>2101396.8036746308</v>
      </c>
      <c r="G12" s="396">
        <f>+E12*F12</f>
        <v>21013968.036746308</v>
      </c>
      <c r="H12" s="715"/>
      <c r="I12" s="716"/>
      <c r="J12" s="717"/>
      <c r="K12" s="718"/>
      <c r="L12" s="718"/>
      <c r="M12" s="910"/>
      <c r="N12" s="910"/>
      <c r="O12" s="910"/>
      <c r="P12" s="911"/>
      <c r="Q12" s="909"/>
      <c r="S12" s="352"/>
      <c r="T12" s="352"/>
      <c r="U12" s="352"/>
      <c r="V12" s="352"/>
      <c r="W12" s="352"/>
      <c r="X12" s="352"/>
      <c r="Y12" s="352"/>
      <c r="Z12" s="83"/>
      <c r="AA12" s="1953"/>
      <c r="AB12" s="1954"/>
      <c r="AE12" s="50"/>
    </row>
    <row r="13" spans="2:42" ht="18" hidden="1" customHeight="1" x14ac:dyDescent="0.2">
      <c r="B13" s="1985" t="str">
        <f>+OBJETIVOS!D27</f>
        <v>Plantación de Material Vegetal al azar o por núcleos</v>
      </c>
      <c r="C13" s="1986"/>
      <c r="D13" s="1986"/>
      <c r="E13" s="65">
        <f>+MANTEN!M24</f>
        <v>0</v>
      </c>
      <c r="F13" s="395">
        <f>(IF(FINANC!E13=0,0,IF(C13="x",(MANTEN!M63+Aisl.!$G$43),MANTEN!M63)))</f>
        <v>0</v>
      </c>
      <c r="G13" s="396">
        <f t="shared" ref="G13:G17" si="0">+E13*F13</f>
        <v>0</v>
      </c>
      <c r="H13" s="715"/>
      <c r="I13" s="716"/>
      <c r="J13" s="717"/>
      <c r="K13" s="718"/>
      <c r="L13" s="718"/>
      <c r="M13" s="910"/>
      <c r="N13" s="910"/>
      <c r="O13" s="910"/>
      <c r="P13" s="911"/>
      <c r="Q13" s="909"/>
      <c r="S13" s="352"/>
      <c r="T13" s="352"/>
      <c r="U13" s="352"/>
      <c r="V13" s="352"/>
      <c r="W13" s="352"/>
      <c r="X13" s="352"/>
      <c r="Y13" s="352"/>
    </row>
    <row r="14" spans="2:42" ht="18" hidden="1" customHeight="1" x14ac:dyDescent="0.2">
      <c r="B14" s="1985" t="str">
        <f>+OBJETIVOS!D28</f>
        <v>Reforestación Protectora - Productora con Guadua</v>
      </c>
      <c r="C14" s="1986"/>
      <c r="D14" s="1986"/>
      <c r="E14" s="65">
        <f>+MANTEN!S24</f>
        <v>0</v>
      </c>
      <c r="F14" s="395">
        <f>(IF(FINANC!E14=0,0,IF(C14="x",(MANTEN!S63+Aisl.!$G$43),MANTEN!S63)))</f>
        <v>0</v>
      </c>
      <c r="G14" s="396">
        <f t="shared" si="0"/>
        <v>0</v>
      </c>
      <c r="H14" s="715"/>
      <c r="I14" s="716"/>
      <c r="J14" s="717"/>
      <c r="K14" s="718"/>
      <c r="L14" s="718"/>
      <c r="M14" s="910"/>
      <c r="N14" s="910"/>
      <c r="O14" s="910"/>
      <c r="P14" s="911"/>
      <c r="Q14" s="909"/>
      <c r="S14" s="352"/>
      <c r="T14" s="352"/>
      <c r="U14" s="352"/>
      <c r="V14" s="352"/>
      <c r="W14" s="352"/>
      <c r="X14" s="352"/>
      <c r="Y14" s="352"/>
    </row>
    <row r="15" spans="2:42" ht="25.5" hidden="1" customHeight="1" x14ac:dyDescent="0.2">
      <c r="B15" s="1985" t="str">
        <f>+OBJETIVOS!D29</f>
        <v>Establecimiento de cobertura arbórea mediante Sistemas Agroforestales / Silvopastoriles (SAF/SSP)</v>
      </c>
      <c r="C15" s="1986"/>
      <c r="D15" s="1986"/>
      <c r="E15" s="65">
        <f>+MANTEN!Z24</f>
        <v>0</v>
      </c>
      <c r="F15" s="395">
        <f>(IF(FINANC!E15=0,0,IF(C15="x",(MANTEN!Z63+Aisl.!$G$43),MANTEN!Z63)))</f>
        <v>0</v>
      </c>
      <c r="G15" s="396">
        <f t="shared" si="0"/>
        <v>0</v>
      </c>
      <c r="H15" s="715"/>
      <c r="I15" s="716"/>
      <c r="J15" s="717"/>
      <c r="K15" s="718"/>
      <c r="L15" s="718"/>
      <c r="M15" s="910"/>
      <c r="N15" s="910"/>
      <c r="O15" s="910"/>
      <c r="P15" s="911"/>
      <c r="Q15" s="909"/>
      <c r="S15" s="352"/>
      <c r="T15" s="352"/>
      <c r="U15" s="352"/>
      <c r="V15" s="352"/>
      <c r="W15" s="352"/>
      <c r="X15" s="352"/>
      <c r="Y15" s="352"/>
    </row>
    <row r="16" spans="2:42" ht="18" hidden="1" customHeight="1" x14ac:dyDescent="0.2">
      <c r="B16" s="1985" t="str">
        <f>+OBJETIVOS!D30</f>
        <v>Cercas o Barreras Vivas (CV - BV)</v>
      </c>
      <c r="C16" s="1986"/>
      <c r="D16" s="1986"/>
      <c r="E16" s="65" t="e">
        <f>+MANTEN!#REF!</f>
        <v>#REF!</v>
      </c>
      <c r="F16" s="395" t="e">
        <f>(IF(FINANC!E16=0,0,IF(C16="x",(MANTEN!#REF!+Aisl.!$G$43),MANTEN!#REF!)))</f>
        <v>#REF!</v>
      </c>
      <c r="G16" s="396" t="e">
        <f t="shared" si="0"/>
        <v>#REF!</v>
      </c>
      <c r="H16" s="715"/>
      <c r="I16" s="716"/>
      <c r="J16" s="717"/>
      <c r="K16" s="718"/>
      <c r="L16" s="718"/>
      <c r="M16" s="910"/>
      <c r="N16" s="910"/>
      <c r="O16" s="910"/>
      <c r="P16" s="911"/>
      <c r="Q16" s="909"/>
      <c r="S16" s="352"/>
      <c r="T16" s="352"/>
      <c r="U16" s="352"/>
      <c r="V16" s="352"/>
      <c r="W16" s="352"/>
      <c r="X16" s="352"/>
      <c r="Y16" s="352"/>
    </row>
    <row r="17" spans="1:53" ht="18" hidden="1" customHeight="1" x14ac:dyDescent="0.2">
      <c r="B17" s="1985" t="str">
        <f>+OBJETIVOS!D31</f>
        <v>Enriquecimientos vegetales</v>
      </c>
      <c r="C17" s="1986"/>
      <c r="D17" s="1986"/>
      <c r="E17" s="65" t="e">
        <f>+MANTEN!#REF!</f>
        <v>#REF!</v>
      </c>
      <c r="F17" s="395" t="e">
        <f>(IF(FINANC!E17=0,0,IF(C17="x",(MANTEN!#REF!+Aisl.!$G$43),MANTEN!#REF!)))</f>
        <v>#REF!</v>
      </c>
      <c r="G17" s="396" t="e">
        <f t="shared" si="0"/>
        <v>#REF!</v>
      </c>
      <c r="H17" s="715"/>
      <c r="I17" s="716"/>
      <c r="J17" s="717"/>
      <c r="K17" s="718"/>
      <c r="L17" s="718"/>
      <c r="M17" s="910"/>
      <c r="N17" s="910"/>
      <c r="O17" s="910"/>
      <c r="P17" s="911"/>
      <c r="Q17" s="909"/>
      <c r="S17" s="352"/>
      <c r="T17" s="352"/>
      <c r="U17" s="352"/>
      <c r="V17" s="352"/>
      <c r="W17" s="352"/>
      <c r="X17" s="352"/>
      <c r="Y17" s="352"/>
    </row>
    <row r="18" spans="1:53" ht="22.5" hidden="1" customHeight="1" x14ac:dyDescent="0.2">
      <c r="B18" s="397" t="s">
        <v>214</v>
      </c>
      <c r="C18" s="1962"/>
      <c r="D18" s="1962"/>
      <c r="E18" s="65">
        <f>+MANTEN!AG24</f>
        <v>0</v>
      </c>
      <c r="F18" s="395">
        <f>+MANTEN!AG45</f>
        <v>0</v>
      </c>
      <c r="G18" s="396">
        <f>+E18*F18</f>
        <v>0</v>
      </c>
      <c r="H18" s="715"/>
      <c r="I18" s="716"/>
      <c r="J18" s="717"/>
      <c r="K18" s="718"/>
      <c r="L18" s="718"/>
      <c r="M18" s="910"/>
      <c r="N18" s="910"/>
      <c r="O18" s="910"/>
      <c r="P18" s="911"/>
      <c r="Q18" s="909"/>
      <c r="S18" s="352"/>
      <c r="T18" s="352"/>
      <c r="U18" s="352"/>
      <c r="V18" s="352"/>
      <c r="W18" s="352"/>
      <c r="X18" s="352"/>
      <c r="Y18" s="352"/>
    </row>
    <row r="19" spans="1:53" ht="17.25" customHeight="1" x14ac:dyDescent="0.2">
      <c r="B19" s="1981" t="s">
        <v>69</v>
      </c>
      <c r="C19" s="1982"/>
      <c r="D19" s="1982"/>
      <c r="E19" s="1486" t="e">
        <f>SUM(E12:E18)</f>
        <v>#REF!</v>
      </c>
      <c r="F19" s="1487">
        <f>IFERROR((IF(E18&gt;0,GESTION!J29,(GESTION!J26+GESTION!J27+GESTION!J28+GESTION!J23+GESTION!J22+GESTION!J21+GESTION!J20+GESTION!J19+GESTION!J17+GESTION!J16+GESTION!J14))),0)</f>
        <v>0</v>
      </c>
      <c r="G19" s="1489" t="e">
        <f>+E19*F19</f>
        <v>#REF!</v>
      </c>
      <c r="H19" s="719"/>
      <c r="I19" s="719"/>
      <c r="J19" s="719"/>
      <c r="K19" s="716"/>
      <c r="L19" s="719"/>
      <c r="M19" s="716"/>
      <c r="N19" s="716"/>
      <c r="O19" s="716"/>
      <c r="P19" s="912"/>
      <c r="Q19" s="909"/>
      <c r="S19" s="352"/>
      <c r="T19" s="352"/>
      <c r="U19" s="352"/>
      <c r="V19" s="352"/>
      <c r="W19" s="352"/>
      <c r="X19" s="352"/>
      <c r="Y19" s="352"/>
    </row>
    <row r="20" spans="1:53" ht="21" customHeight="1" thickBot="1" x14ac:dyDescent="0.25">
      <c r="B20" s="1490" t="s">
        <v>66</v>
      </c>
      <c r="C20" s="1963">
        <f>D17+D15+D14+D13+D12</f>
        <v>0</v>
      </c>
      <c r="D20" s="1963"/>
      <c r="E20" s="1491" t="e">
        <f>+E19</f>
        <v>#REF!</v>
      </c>
      <c r="F20" s="1492"/>
      <c r="G20" s="1493" t="e">
        <f>SUM(G12:G19)</f>
        <v>#REF!</v>
      </c>
      <c r="H20" s="720"/>
      <c r="I20" s="720"/>
      <c r="J20" s="720"/>
      <c r="K20" s="721"/>
      <c r="L20" s="720"/>
      <c r="M20" s="721"/>
      <c r="N20" s="721"/>
      <c r="O20" s="721"/>
      <c r="P20" s="913"/>
      <c r="Q20" s="909"/>
      <c r="S20" s="352"/>
      <c r="T20" s="352"/>
      <c r="U20" s="352"/>
      <c r="V20" s="352"/>
      <c r="W20" s="352"/>
      <c r="X20" s="352"/>
      <c r="Y20" s="352"/>
    </row>
    <row r="21" spans="1:53" s="352" customFormat="1" ht="21.75" customHeight="1" x14ac:dyDescent="0.2">
      <c r="B21" s="1976" t="s">
        <v>1372</v>
      </c>
      <c r="C21" s="1977"/>
      <c r="D21" s="1977"/>
      <c r="E21" s="1977"/>
      <c r="F21" s="1977"/>
      <c r="G21" s="1977"/>
      <c r="H21" s="721"/>
      <c r="I21" s="721"/>
      <c r="J21" s="721"/>
      <c r="K21" s="721"/>
      <c r="L21" s="721"/>
      <c r="M21" s="721"/>
      <c r="N21" s="721"/>
      <c r="O21" s="721"/>
      <c r="P21" s="721"/>
      <c r="Q21" s="909"/>
    </row>
    <row r="22" spans="1:53" s="352" customFormat="1" ht="6" customHeight="1" thickBot="1" x14ac:dyDescent="0.25">
      <c r="B22" s="914"/>
      <c r="C22" s="596"/>
      <c r="D22" s="596"/>
      <c r="E22" s="596"/>
      <c r="F22" s="596"/>
      <c r="G22" s="596"/>
      <c r="H22" s="596"/>
      <c r="I22" s="596"/>
      <c r="J22" s="596"/>
      <c r="K22" s="596"/>
      <c r="L22" s="596"/>
      <c r="M22" s="596"/>
      <c r="N22" s="596"/>
      <c r="O22" s="596"/>
      <c r="P22" s="596"/>
      <c r="Q22" s="909"/>
    </row>
    <row r="23" spans="1:53" ht="12.75" customHeight="1" x14ac:dyDescent="0.2">
      <c r="B23" s="1968" t="s">
        <v>1533</v>
      </c>
      <c r="C23" s="1969"/>
      <c r="D23" s="1969"/>
      <c r="E23" s="1969"/>
      <c r="F23" s="1969"/>
      <c r="G23" s="1969"/>
      <c r="H23" s="1969"/>
      <c r="I23" s="1969"/>
      <c r="J23" s="1969"/>
      <c r="K23" s="1969"/>
      <c r="L23" s="1969"/>
      <c r="M23" s="1969"/>
      <c r="N23" s="1969"/>
      <c r="O23" s="1969"/>
      <c r="P23" s="1969"/>
      <c r="Q23" s="1970"/>
    </row>
    <row r="24" spans="1:53" ht="11.25" customHeight="1" thickBot="1" x14ac:dyDescent="0.25">
      <c r="B24" s="1971"/>
      <c r="C24" s="1972"/>
      <c r="D24" s="1972"/>
      <c r="E24" s="1972"/>
      <c r="F24" s="1972"/>
      <c r="G24" s="1972"/>
      <c r="H24" s="1972"/>
      <c r="I24" s="1972"/>
      <c r="J24" s="1972"/>
      <c r="K24" s="1972"/>
      <c r="L24" s="1972"/>
      <c r="M24" s="1972"/>
      <c r="N24" s="1972"/>
      <c r="O24" s="1972"/>
      <c r="P24" s="1972"/>
      <c r="Q24" s="1973"/>
    </row>
    <row r="25" spans="1:53" ht="3.75" customHeight="1" thickBot="1" x14ac:dyDescent="0.25">
      <c r="B25" s="888"/>
      <c r="C25" s="889"/>
      <c r="D25" s="889"/>
      <c r="E25" s="889"/>
      <c r="F25" s="889"/>
      <c r="G25" s="889"/>
      <c r="H25" s="889"/>
      <c r="I25" s="889"/>
      <c r="J25" s="889"/>
      <c r="K25" s="889"/>
      <c r="L25" s="889"/>
      <c r="M25" s="889"/>
      <c r="N25" s="889"/>
      <c r="O25" s="889"/>
      <c r="P25" s="889"/>
      <c r="Q25" s="366"/>
    </row>
    <row r="26" spans="1:53" s="2" customFormat="1" ht="22.5" customHeight="1" x14ac:dyDescent="0.2">
      <c r="A26" s="337"/>
      <c r="B26" s="2021" t="s">
        <v>70</v>
      </c>
      <c r="C26" s="1979"/>
      <c r="D26" s="1979"/>
      <c r="E26" s="1979" t="s">
        <v>71</v>
      </c>
      <c r="F26" s="2019" t="s">
        <v>72</v>
      </c>
      <c r="G26" s="2019"/>
      <c r="H26" s="2019"/>
      <c r="I26" s="2019"/>
      <c r="J26" s="2019"/>
      <c r="K26" s="2019"/>
      <c r="L26" s="2019"/>
      <c r="M26" s="2019"/>
      <c r="N26" s="2019"/>
      <c r="O26" s="2019"/>
      <c r="P26" s="2019"/>
      <c r="Q26" s="2020"/>
      <c r="R26" s="337"/>
      <c r="S26" s="1974" t="s">
        <v>223</v>
      </c>
      <c r="T26" s="1974"/>
      <c r="U26" s="1974"/>
      <c r="V26" s="1974"/>
      <c r="W26" s="1974"/>
      <c r="AQ26" s="337"/>
      <c r="AR26" s="337"/>
      <c r="AS26" s="337"/>
      <c r="AT26" s="337"/>
      <c r="AU26" s="337"/>
      <c r="AV26" s="337"/>
      <c r="AW26" s="337"/>
      <c r="AX26" s="337"/>
      <c r="AY26" s="337"/>
      <c r="AZ26" s="337"/>
      <c r="BA26" s="337"/>
    </row>
    <row r="27" spans="1:53" ht="32.25" customHeight="1" x14ac:dyDescent="0.2">
      <c r="B27" s="2022"/>
      <c r="C27" s="1980"/>
      <c r="D27" s="1980"/>
      <c r="E27" s="1980"/>
      <c r="F27" s="1471">
        <f>+OBJETIVOS!D16</f>
        <v>0</v>
      </c>
      <c r="G27" s="1469" t="s">
        <v>73</v>
      </c>
      <c r="H27" s="1472" t="s">
        <v>1268</v>
      </c>
      <c r="I27" s="1469" t="s">
        <v>73</v>
      </c>
      <c r="J27" s="1471" t="s">
        <v>1269</v>
      </c>
      <c r="K27" s="1469" t="s">
        <v>73</v>
      </c>
      <c r="L27" s="1471" t="s">
        <v>310</v>
      </c>
      <c r="M27" s="1469" t="s">
        <v>73</v>
      </c>
      <c r="N27" s="1471" t="s">
        <v>67</v>
      </c>
      <c r="O27" s="1469" t="s">
        <v>73</v>
      </c>
      <c r="P27" s="1471" t="s">
        <v>1254</v>
      </c>
      <c r="Q27" s="1482" t="s">
        <v>73</v>
      </c>
      <c r="S27" s="49">
        <f>+F27</f>
        <v>0</v>
      </c>
      <c r="T27" s="49" t="str">
        <f>+H27</f>
        <v>PGN / APN</v>
      </c>
      <c r="U27" s="49" t="str">
        <f>+J27</f>
        <v>Recursos Propios</v>
      </c>
      <c r="V27" s="49" t="str">
        <f>+L27</f>
        <v>Municipios</v>
      </c>
      <c r="W27" s="49" t="s">
        <v>67</v>
      </c>
    </row>
    <row r="28" spans="1:53" ht="22.5" customHeight="1" x14ac:dyDescent="0.2">
      <c r="B28" s="1966" t="s">
        <v>74</v>
      </c>
      <c r="C28" s="1967"/>
      <c r="D28" s="1967"/>
      <c r="E28" s="1473" t="e">
        <f>+E29+E30</f>
        <v>#REF!</v>
      </c>
      <c r="F28" s="1473" t="e">
        <f>+F29+F30</f>
        <v>#REF!</v>
      </c>
      <c r="G28" s="1474" t="e">
        <f t="shared" ref="G28:G46" si="1">+F28/$E$47</f>
        <v>#REF!</v>
      </c>
      <c r="H28" s="1473">
        <f>+H29+H30</f>
        <v>0</v>
      </c>
      <c r="I28" s="1474" t="e">
        <f t="shared" ref="I28:I46" si="2">+H28/$E$47</f>
        <v>#REF!</v>
      </c>
      <c r="J28" s="1473">
        <f>+J29+J30</f>
        <v>0</v>
      </c>
      <c r="K28" s="1474" t="e">
        <f t="shared" ref="K28:K46" si="3">+J28/$E$47</f>
        <v>#REF!</v>
      </c>
      <c r="L28" s="1473">
        <f>+L29+L30</f>
        <v>0</v>
      </c>
      <c r="M28" s="1474" t="e">
        <f t="shared" ref="M28:M46" si="4">+L28/$E$47</f>
        <v>#REF!</v>
      </c>
      <c r="N28" s="1473">
        <f>+N29+N30</f>
        <v>0</v>
      </c>
      <c r="O28" s="1474" t="e">
        <f t="shared" ref="O28:O46" si="5">+N28/$E$47</f>
        <v>#REF!</v>
      </c>
      <c r="P28" s="1473">
        <f>+P29+P30</f>
        <v>0</v>
      </c>
      <c r="Q28" s="328" t="e">
        <f t="shared" ref="Q28:Q46" si="6">+P28/$E$47</f>
        <v>#REF!</v>
      </c>
      <c r="S28" s="16"/>
      <c r="T28" s="16"/>
      <c r="U28" s="16"/>
      <c r="V28" s="16"/>
      <c r="W28" s="16"/>
      <c r="X28" s="23"/>
      <c r="Y28" s="24"/>
      <c r="Z28" s="24"/>
    </row>
    <row r="29" spans="1:53" ht="14.25" customHeight="1" x14ac:dyDescent="0.2">
      <c r="B29" s="1959" t="s">
        <v>75</v>
      </c>
      <c r="C29" s="1960"/>
      <c r="D29" s="1960"/>
      <c r="E29" s="1468" t="e">
        <f>+(MANTEN!G51+MANTEN!N51+MANTEN!T51+MANTEN!AA51+MANTEN!#REF!+MANTEN!#REF!+MANTEN!AH43+Aisl.!H41)</f>
        <v>#REF!</v>
      </c>
      <c r="F29" s="1468" t="e">
        <f>+E29-H29-L29-P29-J29-N29</f>
        <v>#REF!</v>
      </c>
      <c r="G29" s="1475" t="e">
        <f t="shared" si="1"/>
        <v>#REF!</v>
      </c>
      <c r="H29" s="1467">
        <v>0</v>
      </c>
      <c r="I29" s="1475" t="e">
        <f t="shared" si="2"/>
        <v>#REF!</v>
      </c>
      <c r="J29" s="1467">
        <v>0</v>
      </c>
      <c r="K29" s="1475" t="e">
        <f t="shared" si="3"/>
        <v>#REF!</v>
      </c>
      <c r="L29" s="1476">
        <v>0</v>
      </c>
      <c r="M29" s="1475" t="e">
        <f t="shared" si="4"/>
        <v>#REF!</v>
      </c>
      <c r="N29" s="1476">
        <v>0</v>
      </c>
      <c r="O29" s="1475" t="e">
        <f t="shared" si="5"/>
        <v>#REF!</v>
      </c>
      <c r="P29" s="1467">
        <v>0</v>
      </c>
      <c r="Q29" s="329" t="e">
        <f t="shared" si="6"/>
        <v>#REF!</v>
      </c>
      <c r="S29" s="16" t="e">
        <f>+F29/E29</f>
        <v>#REF!</v>
      </c>
      <c r="T29" s="16" t="e">
        <f>+H29/E29</f>
        <v>#REF!</v>
      </c>
      <c r="U29" s="16" t="e">
        <f>+J29/E29</f>
        <v>#REF!</v>
      </c>
      <c r="V29" s="16" t="e">
        <f>+L29/E29</f>
        <v>#REF!</v>
      </c>
      <c r="W29" s="16" t="e">
        <f>+P29/E29</f>
        <v>#REF!</v>
      </c>
      <c r="X29" s="25"/>
    </row>
    <row r="30" spans="1:53" ht="14.25" customHeight="1" x14ac:dyDescent="0.2">
      <c r="B30" s="1959" t="s">
        <v>76</v>
      </c>
      <c r="C30" s="1960"/>
      <c r="D30" s="1960"/>
      <c r="E30" s="1468" t="e">
        <f>+IF(GESTION!D11=0,0,GESTION!I14)</f>
        <v>#REF!</v>
      </c>
      <c r="F30" s="1468" t="e">
        <f>+E30-H30-L30-P30-J30-N30</f>
        <v>#REF!</v>
      </c>
      <c r="G30" s="1475" t="e">
        <f t="shared" si="1"/>
        <v>#REF!</v>
      </c>
      <c r="H30" s="1467">
        <v>0</v>
      </c>
      <c r="I30" s="1475" t="e">
        <f t="shared" si="2"/>
        <v>#REF!</v>
      </c>
      <c r="J30" s="1467">
        <v>0</v>
      </c>
      <c r="K30" s="1475" t="e">
        <f t="shared" si="3"/>
        <v>#REF!</v>
      </c>
      <c r="L30" s="1476">
        <v>0</v>
      </c>
      <c r="M30" s="1475" t="e">
        <f t="shared" si="4"/>
        <v>#REF!</v>
      </c>
      <c r="N30" s="1476">
        <v>0</v>
      </c>
      <c r="O30" s="1475" t="e">
        <f t="shared" si="5"/>
        <v>#REF!</v>
      </c>
      <c r="P30" s="1467">
        <v>0</v>
      </c>
      <c r="Q30" s="329" t="e">
        <f t="shared" si="6"/>
        <v>#REF!</v>
      </c>
      <c r="S30" s="16" t="e">
        <f>+F30/E30</f>
        <v>#REF!</v>
      </c>
      <c r="T30" s="16" t="e">
        <f>+H30/E30</f>
        <v>#REF!</v>
      </c>
      <c r="U30" s="16" t="e">
        <f t="shared" ref="U30:U46" si="7">+J30/E30</f>
        <v>#REF!</v>
      </c>
      <c r="V30" s="16" t="e">
        <f>+L30/E30</f>
        <v>#REF!</v>
      </c>
      <c r="W30" s="16" t="e">
        <f>+P30/E30</f>
        <v>#REF!</v>
      </c>
      <c r="X30" s="25"/>
    </row>
    <row r="31" spans="1:53" ht="26.25" customHeight="1" x14ac:dyDescent="0.2">
      <c r="B31" s="2015" t="s">
        <v>384</v>
      </c>
      <c r="C31" s="2016"/>
      <c r="D31" s="2016"/>
      <c r="E31" s="1473" t="e">
        <f>+E32+E33+E34+E35+E36+E37+E38+E39+E40+E41</f>
        <v>#REF!</v>
      </c>
      <c r="F31" s="1473" t="e">
        <f>+F32+F33+F34+F35+F36+F37+F38+F39+F40+F41</f>
        <v>#REF!</v>
      </c>
      <c r="G31" s="1477" t="e">
        <f t="shared" si="1"/>
        <v>#REF!</v>
      </c>
      <c r="H31" s="1473">
        <f>+H32+H33+H34+H35+H36+H37+H38+H39+H40+H41</f>
        <v>0</v>
      </c>
      <c r="I31" s="1477" t="e">
        <f t="shared" si="2"/>
        <v>#REF!</v>
      </c>
      <c r="J31" s="1473">
        <f>+J32+J33+J34+J35+J36+J37+J38+J39+J40+J41</f>
        <v>0</v>
      </c>
      <c r="K31" s="1477" t="e">
        <f t="shared" si="3"/>
        <v>#REF!</v>
      </c>
      <c r="L31" s="1473">
        <f>+L32+L33+L34+L35+L36+L37+L38+L39+L40+L41</f>
        <v>0</v>
      </c>
      <c r="M31" s="1477" t="e">
        <f t="shared" si="4"/>
        <v>#REF!</v>
      </c>
      <c r="N31" s="1473">
        <f>+N32+N33+N34+N35+N36+N37+N38+N39+N40+N41</f>
        <v>0</v>
      </c>
      <c r="O31" s="1477" t="e">
        <f t="shared" si="5"/>
        <v>#REF!</v>
      </c>
      <c r="P31" s="1473">
        <f>+P32+P33+P34+P35+P36+P37+P38+P39+P40+P41</f>
        <v>0</v>
      </c>
      <c r="Q31" s="330" t="e">
        <f t="shared" si="6"/>
        <v>#REF!</v>
      </c>
      <c r="S31" s="16"/>
      <c r="T31" s="16"/>
      <c r="U31" s="16" t="e">
        <f t="shared" si="7"/>
        <v>#REF!</v>
      </c>
      <c r="V31" s="16"/>
      <c r="W31" s="16"/>
      <c r="X31" s="25"/>
      <c r="Z31" s="1952"/>
      <c r="AA31" s="1952"/>
      <c r="AB31" s="1952"/>
      <c r="AC31" s="1952"/>
      <c r="AF31" s="1952"/>
      <c r="AG31" s="1952"/>
    </row>
    <row r="32" spans="1:53" ht="14.25" customHeight="1" x14ac:dyDescent="0.2">
      <c r="B32" s="1959" t="s">
        <v>385</v>
      </c>
      <c r="C32" s="1960"/>
      <c r="D32" s="1960"/>
      <c r="E32" s="1468" t="e">
        <f>+(MANTEN!G42+MANTEN!N42+MANTEN!T42+MANTEN!AA42+MANTEN!#REF!+MANTEN!#REF!)*(1+V4)</f>
        <v>#REF!</v>
      </c>
      <c r="F32" s="1468" t="e">
        <f>+E32-L32-H32-P32-J32-N32</f>
        <v>#REF!</v>
      </c>
      <c r="G32" s="1475" t="e">
        <f t="shared" si="1"/>
        <v>#REF!</v>
      </c>
      <c r="H32" s="1467">
        <v>0</v>
      </c>
      <c r="I32" s="1475" t="e">
        <f t="shared" si="2"/>
        <v>#REF!</v>
      </c>
      <c r="J32" s="1467">
        <v>0</v>
      </c>
      <c r="K32" s="1475" t="e">
        <f t="shared" si="3"/>
        <v>#REF!</v>
      </c>
      <c r="L32" s="1476">
        <v>0</v>
      </c>
      <c r="M32" s="1475" t="e">
        <f t="shared" si="4"/>
        <v>#REF!</v>
      </c>
      <c r="N32" s="1476">
        <v>0</v>
      </c>
      <c r="O32" s="1475" t="e">
        <f t="shared" si="5"/>
        <v>#REF!</v>
      </c>
      <c r="P32" s="1467">
        <v>0</v>
      </c>
      <c r="Q32" s="329" t="e">
        <f t="shared" si="6"/>
        <v>#REF!</v>
      </c>
      <c r="S32" s="16" t="e">
        <f>+F32/E32</f>
        <v>#REF!</v>
      </c>
      <c r="T32" s="16" t="e">
        <f>+H32/E32</f>
        <v>#REF!</v>
      </c>
      <c r="U32" s="16" t="e">
        <f t="shared" si="7"/>
        <v>#REF!</v>
      </c>
      <c r="V32" s="16" t="e">
        <f>+L32/E32</f>
        <v>#REF!</v>
      </c>
      <c r="W32" s="16" t="e">
        <f>+P32/E32</f>
        <v>#REF!</v>
      </c>
      <c r="X32" s="25"/>
      <c r="Z32" s="26"/>
      <c r="AA32" s="27"/>
      <c r="AB32" s="28"/>
      <c r="AC32" s="27"/>
      <c r="AF32" s="26"/>
      <c r="AG32" s="27"/>
    </row>
    <row r="33" spans="2:33" ht="14.25" customHeight="1" x14ac:dyDescent="0.2">
      <c r="B33" s="1959" t="s">
        <v>386</v>
      </c>
      <c r="C33" s="1960"/>
      <c r="D33" s="1960"/>
      <c r="E33" s="1468" t="e">
        <f>+(MANTEN!G43+MANTEN!N43+MANTEN!T43+MANTEN!AA43+MANTEN!#REF!+MANTEN!#REF!)*(1+V4)</f>
        <v>#REF!</v>
      </c>
      <c r="F33" s="1468" t="e">
        <f t="shared" ref="F33:F41" si="8">+E33-L33-H33-P33-J33-N33</f>
        <v>#REF!</v>
      </c>
      <c r="G33" s="1475" t="e">
        <f t="shared" si="1"/>
        <v>#REF!</v>
      </c>
      <c r="H33" s="1467">
        <v>0</v>
      </c>
      <c r="I33" s="1475" t="e">
        <f t="shared" si="2"/>
        <v>#REF!</v>
      </c>
      <c r="J33" s="1467">
        <v>0</v>
      </c>
      <c r="K33" s="1475" t="e">
        <f t="shared" si="3"/>
        <v>#REF!</v>
      </c>
      <c r="L33" s="1476">
        <v>0</v>
      </c>
      <c r="M33" s="1475" t="e">
        <f t="shared" si="4"/>
        <v>#REF!</v>
      </c>
      <c r="N33" s="1476">
        <v>0</v>
      </c>
      <c r="O33" s="1475" t="e">
        <f t="shared" si="5"/>
        <v>#REF!</v>
      </c>
      <c r="P33" s="1467">
        <v>0</v>
      </c>
      <c r="Q33" s="329" t="e">
        <f t="shared" si="6"/>
        <v>#REF!</v>
      </c>
      <c r="S33" s="16" t="e">
        <f>+F33/E33</f>
        <v>#REF!</v>
      </c>
      <c r="T33" s="16" t="e">
        <f>+H33/E33</f>
        <v>#REF!</v>
      </c>
      <c r="U33" s="16" t="e">
        <f t="shared" si="7"/>
        <v>#REF!</v>
      </c>
      <c r="V33" s="16" t="e">
        <f>+L33/E33</f>
        <v>#REF!</v>
      </c>
      <c r="W33" s="16" t="e">
        <f>+P33/E33</f>
        <v>#REF!</v>
      </c>
      <c r="X33" s="25"/>
      <c r="Z33" s="26"/>
      <c r="AA33" s="27"/>
      <c r="AB33" s="28"/>
      <c r="AC33" s="27"/>
      <c r="AF33" s="26"/>
      <c r="AG33" s="27"/>
    </row>
    <row r="34" spans="2:33" ht="14.25" hidden="1" customHeight="1" x14ac:dyDescent="0.2">
      <c r="B34" s="1959" t="s">
        <v>387</v>
      </c>
      <c r="C34" s="1960"/>
      <c r="D34" s="1960"/>
      <c r="E34" s="1468" t="e">
        <f>+(MANTEN!G44+MANTEN!N44+MANTEN!T44+MANTEN!AA44+MANTEN!#REF!+MANTEN!#REF!)*(1+V4)</f>
        <v>#REF!</v>
      </c>
      <c r="F34" s="1468" t="e">
        <f t="shared" si="8"/>
        <v>#REF!</v>
      </c>
      <c r="G34" s="1475" t="e">
        <f t="shared" si="1"/>
        <v>#REF!</v>
      </c>
      <c r="H34" s="1467">
        <v>0</v>
      </c>
      <c r="I34" s="1475" t="e">
        <f t="shared" si="2"/>
        <v>#REF!</v>
      </c>
      <c r="J34" s="1467">
        <v>0</v>
      </c>
      <c r="K34" s="1475" t="e">
        <f t="shared" si="3"/>
        <v>#REF!</v>
      </c>
      <c r="L34" s="1476">
        <v>0</v>
      </c>
      <c r="M34" s="1475" t="e">
        <f t="shared" si="4"/>
        <v>#REF!</v>
      </c>
      <c r="N34" s="1476">
        <v>0</v>
      </c>
      <c r="O34" s="1475" t="e">
        <f t="shared" si="5"/>
        <v>#REF!</v>
      </c>
      <c r="P34" s="1467">
        <v>0</v>
      </c>
      <c r="Q34" s="329" t="e">
        <f t="shared" si="6"/>
        <v>#REF!</v>
      </c>
      <c r="S34" s="16"/>
      <c r="T34" s="16"/>
      <c r="U34" s="16"/>
      <c r="V34" s="16"/>
      <c r="W34" s="16" t="e">
        <f>+P34/E34</f>
        <v>#REF!</v>
      </c>
      <c r="X34" s="25"/>
      <c r="AB34" s="677"/>
      <c r="AC34" s="29"/>
      <c r="AF34" s="26"/>
      <c r="AG34" s="27"/>
    </row>
    <row r="35" spans="2:33" ht="14.25" hidden="1" customHeight="1" x14ac:dyDescent="0.2">
      <c r="B35" s="1959" t="s">
        <v>388</v>
      </c>
      <c r="C35" s="1960"/>
      <c r="D35" s="1960"/>
      <c r="E35" s="1468" t="e">
        <f>+(MANTEN!G45+MANTEN!N45+MANTEN!T45+MANTEN!AA45+MANTEN!#REF!+MANTEN!#REF!)*(1+V4)</f>
        <v>#REF!</v>
      </c>
      <c r="F35" s="1468" t="e">
        <f t="shared" si="8"/>
        <v>#REF!</v>
      </c>
      <c r="G35" s="1475" t="e">
        <f t="shared" si="1"/>
        <v>#REF!</v>
      </c>
      <c r="H35" s="1467">
        <v>0</v>
      </c>
      <c r="I35" s="1475" t="e">
        <f t="shared" si="2"/>
        <v>#REF!</v>
      </c>
      <c r="J35" s="1467">
        <v>0</v>
      </c>
      <c r="K35" s="1475" t="e">
        <f t="shared" si="3"/>
        <v>#REF!</v>
      </c>
      <c r="L35" s="1476">
        <v>0</v>
      </c>
      <c r="M35" s="1475" t="e">
        <f t="shared" si="4"/>
        <v>#REF!</v>
      </c>
      <c r="N35" s="1476">
        <v>0</v>
      </c>
      <c r="O35" s="1475" t="e">
        <f t="shared" si="5"/>
        <v>#REF!</v>
      </c>
      <c r="P35" s="1467">
        <v>0</v>
      </c>
      <c r="Q35" s="329" t="e">
        <f t="shared" si="6"/>
        <v>#REF!</v>
      </c>
      <c r="S35" s="16" t="e">
        <f t="shared" ref="S35:S42" si="9">+F35/E35</f>
        <v>#REF!</v>
      </c>
      <c r="T35" s="16" t="e">
        <f t="shared" ref="T35:T42" si="10">+H35/E35</f>
        <v>#REF!</v>
      </c>
      <c r="U35" s="16" t="e">
        <f t="shared" si="7"/>
        <v>#REF!</v>
      </c>
      <c r="V35" s="16" t="e">
        <f t="shared" ref="V35:V46" si="11">+L35/E35</f>
        <v>#REF!</v>
      </c>
      <c r="W35" s="16" t="e">
        <f t="shared" ref="W35:W46" si="12">+P35/E35</f>
        <v>#REF!</v>
      </c>
      <c r="X35" s="25"/>
      <c r="Z35" s="26"/>
      <c r="AA35" s="27"/>
      <c r="AB35" s="28"/>
      <c r="AC35" s="27"/>
      <c r="AF35" s="23"/>
      <c r="AG35" s="29"/>
    </row>
    <row r="36" spans="2:33" ht="14.25" customHeight="1" x14ac:dyDescent="0.2">
      <c r="B36" s="1959" t="s">
        <v>1348</v>
      </c>
      <c r="C36" s="1960"/>
      <c r="D36" s="1960"/>
      <c r="E36" s="1468" t="e">
        <f>+(MANTEN!G46+MANTEN!N46+MANTEN!T46+MANTEN!AA46+MANTEN!#REF!+MANTEN!#REF!)*(1+V4)</f>
        <v>#REF!</v>
      </c>
      <c r="F36" s="1468" t="e">
        <f t="shared" si="8"/>
        <v>#REF!</v>
      </c>
      <c r="G36" s="1475" t="e">
        <f t="shared" si="1"/>
        <v>#REF!</v>
      </c>
      <c r="H36" s="1467">
        <v>0</v>
      </c>
      <c r="I36" s="1475" t="e">
        <f t="shared" si="2"/>
        <v>#REF!</v>
      </c>
      <c r="J36" s="1467">
        <v>0</v>
      </c>
      <c r="K36" s="1475" t="e">
        <f t="shared" si="3"/>
        <v>#REF!</v>
      </c>
      <c r="L36" s="1476">
        <v>0</v>
      </c>
      <c r="M36" s="1475" t="e">
        <f t="shared" si="4"/>
        <v>#REF!</v>
      </c>
      <c r="N36" s="1476">
        <v>0</v>
      </c>
      <c r="O36" s="1475" t="e">
        <f t="shared" si="5"/>
        <v>#REF!</v>
      </c>
      <c r="P36" s="1467">
        <v>0</v>
      </c>
      <c r="Q36" s="329" t="e">
        <f t="shared" si="6"/>
        <v>#REF!</v>
      </c>
      <c r="S36" s="16" t="e">
        <f t="shared" si="9"/>
        <v>#REF!</v>
      </c>
      <c r="T36" s="16" t="e">
        <f t="shared" si="10"/>
        <v>#REF!</v>
      </c>
      <c r="U36" s="16" t="e">
        <f t="shared" si="7"/>
        <v>#REF!</v>
      </c>
      <c r="V36" s="16" t="e">
        <f t="shared" si="11"/>
        <v>#REF!</v>
      </c>
      <c r="W36" s="16" t="e">
        <f t="shared" si="12"/>
        <v>#REF!</v>
      </c>
      <c r="X36" s="25"/>
      <c r="Z36" s="26"/>
      <c r="AA36" s="27"/>
      <c r="AB36" s="28"/>
      <c r="AC36" s="27"/>
      <c r="AD36" s="26"/>
    </row>
    <row r="37" spans="2:33" ht="14.25" customHeight="1" x14ac:dyDescent="0.2">
      <c r="B37" s="1959" t="s">
        <v>1347</v>
      </c>
      <c r="C37" s="1960"/>
      <c r="D37" s="1960"/>
      <c r="E37" s="1468" t="e">
        <f>+(MANTEN!G47+MANTEN!N47+MANTEN!T47+MANTEN!AA47+MANTEN!#REF!+MANTEN!#REF!)*(1+V4)</f>
        <v>#REF!</v>
      </c>
      <c r="F37" s="1468" t="e">
        <f t="shared" si="8"/>
        <v>#REF!</v>
      </c>
      <c r="G37" s="1475" t="e">
        <f t="shared" si="1"/>
        <v>#REF!</v>
      </c>
      <c r="H37" s="1467">
        <v>0</v>
      </c>
      <c r="I37" s="1475" t="e">
        <f t="shared" si="2"/>
        <v>#REF!</v>
      </c>
      <c r="J37" s="1467">
        <v>0</v>
      </c>
      <c r="K37" s="1475" t="e">
        <f t="shared" si="3"/>
        <v>#REF!</v>
      </c>
      <c r="L37" s="1476">
        <v>0</v>
      </c>
      <c r="M37" s="1475" t="e">
        <f t="shared" si="4"/>
        <v>#REF!</v>
      </c>
      <c r="N37" s="1476">
        <v>0</v>
      </c>
      <c r="O37" s="1475" t="e">
        <f t="shared" si="5"/>
        <v>#REF!</v>
      </c>
      <c r="P37" s="1467">
        <v>0</v>
      </c>
      <c r="Q37" s="329" t="e">
        <f t="shared" si="6"/>
        <v>#REF!</v>
      </c>
      <c r="S37" s="16" t="e">
        <f t="shared" si="9"/>
        <v>#REF!</v>
      </c>
      <c r="T37" s="16" t="e">
        <f t="shared" si="10"/>
        <v>#REF!</v>
      </c>
      <c r="U37" s="16" t="e">
        <f t="shared" si="7"/>
        <v>#REF!</v>
      </c>
      <c r="V37" s="16" t="e">
        <f t="shared" si="11"/>
        <v>#REF!</v>
      </c>
      <c r="W37" s="16" t="e">
        <f t="shared" si="12"/>
        <v>#REF!</v>
      </c>
      <c r="X37" s="25"/>
      <c r="Z37" s="26"/>
      <c r="AA37" s="27"/>
      <c r="AB37" s="26"/>
      <c r="AC37" s="27"/>
      <c r="AD37" s="26"/>
    </row>
    <row r="38" spans="2:33" ht="14.25" hidden="1" customHeight="1" x14ac:dyDescent="0.2">
      <c r="B38" s="1959" t="s">
        <v>389</v>
      </c>
      <c r="C38" s="1960"/>
      <c r="D38" s="1960"/>
      <c r="E38" s="1468">
        <f>+(MANTEN!AH38+MANTEN!AH39+Aisl.!H36+Aisl.!H37)*(1+V4)</f>
        <v>0</v>
      </c>
      <c r="F38" s="1468">
        <f t="shared" si="8"/>
        <v>0</v>
      </c>
      <c r="G38" s="1475" t="e">
        <f t="shared" si="1"/>
        <v>#REF!</v>
      </c>
      <c r="H38" s="1467">
        <v>0</v>
      </c>
      <c r="I38" s="1475" t="e">
        <f t="shared" si="2"/>
        <v>#REF!</v>
      </c>
      <c r="J38" s="1467">
        <v>0</v>
      </c>
      <c r="K38" s="1475" t="e">
        <f t="shared" si="3"/>
        <v>#REF!</v>
      </c>
      <c r="L38" s="1476">
        <v>0</v>
      </c>
      <c r="M38" s="1475" t="e">
        <f t="shared" si="4"/>
        <v>#REF!</v>
      </c>
      <c r="N38" s="1476">
        <v>0</v>
      </c>
      <c r="O38" s="1475" t="e">
        <f t="shared" si="5"/>
        <v>#REF!</v>
      </c>
      <c r="P38" s="1467">
        <v>0</v>
      </c>
      <c r="Q38" s="329" t="e">
        <f t="shared" si="6"/>
        <v>#REF!</v>
      </c>
      <c r="S38" s="16" t="e">
        <f t="shared" si="9"/>
        <v>#DIV/0!</v>
      </c>
      <c r="T38" s="16" t="e">
        <f t="shared" si="10"/>
        <v>#DIV/0!</v>
      </c>
      <c r="U38" s="16" t="e">
        <f t="shared" si="7"/>
        <v>#DIV/0!</v>
      </c>
      <c r="V38" s="16" t="e">
        <f t="shared" si="11"/>
        <v>#DIV/0!</v>
      </c>
      <c r="W38" s="16" t="e">
        <f t="shared" si="12"/>
        <v>#DIV/0!</v>
      </c>
      <c r="X38" s="25"/>
      <c r="Z38" s="23"/>
      <c r="AA38" s="29"/>
      <c r="AB38" s="26"/>
      <c r="AC38" s="27"/>
      <c r="AD38" s="26"/>
    </row>
    <row r="39" spans="2:33" ht="14.25" hidden="1" customHeight="1" x14ac:dyDescent="0.2">
      <c r="B39" s="1959" t="s">
        <v>390</v>
      </c>
      <c r="C39" s="1960"/>
      <c r="D39" s="1960"/>
      <c r="E39" s="1468">
        <f>+(MANTEN!AH37+Aisl.!H35)*(1+V4)</f>
        <v>0</v>
      </c>
      <c r="F39" s="1468">
        <f t="shared" si="8"/>
        <v>0</v>
      </c>
      <c r="G39" s="1475" t="e">
        <f t="shared" si="1"/>
        <v>#REF!</v>
      </c>
      <c r="H39" s="1467">
        <v>0</v>
      </c>
      <c r="I39" s="1475" t="e">
        <f t="shared" si="2"/>
        <v>#REF!</v>
      </c>
      <c r="J39" s="1467">
        <v>0</v>
      </c>
      <c r="K39" s="1475" t="e">
        <f t="shared" si="3"/>
        <v>#REF!</v>
      </c>
      <c r="L39" s="1476">
        <v>0</v>
      </c>
      <c r="M39" s="1475" t="e">
        <f t="shared" si="4"/>
        <v>#REF!</v>
      </c>
      <c r="N39" s="1476">
        <v>0</v>
      </c>
      <c r="O39" s="1475" t="e">
        <f t="shared" si="5"/>
        <v>#REF!</v>
      </c>
      <c r="P39" s="1467">
        <v>0</v>
      </c>
      <c r="Q39" s="329" t="e">
        <f t="shared" si="6"/>
        <v>#REF!</v>
      </c>
      <c r="S39" s="16" t="e">
        <f t="shared" si="9"/>
        <v>#DIV/0!</v>
      </c>
      <c r="T39" s="16" t="e">
        <f t="shared" si="10"/>
        <v>#DIV/0!</v>
      </c>
      <c r="U39" s="16" t="e">
        <f t="shared" si="7"/>
        <v>#DIV/0!</v>
      </c>
      <c r="V39" s="16" t="e">
        <f t="shared" si="11"/>
        <v>#DIV/0!</v>
      </c>
      <c r="W39" s="16" t="e">
        <f t="shared" si="12"/>
        <v>#DIV/0!</v>
      </c>
      <c r="X39" s="25"/>
      <c r="Z39" s="30"/>
      <c r="AA39" s="27"/>
      <c r="AB39" s="26"/>
      <c r="AC39" s="26"/>
      <c r="AD39" s="26"/>
    </row>
    <row r="40" spans="2:33" ht="14.25" hidden="1" customHeight="1" x14ac:dyDescent="0.2">
      <c r="B40" s="1959" t="s">
        <v>391</v>
      </c>
      <c r="C40" s="1960"/>
      <c r="D40" s="1960"/>
      <c r="E40" s="1468">
        <f>+(MANTEN!AH40+Aisl.!H38)*(1+V4)</f>
        <v>0</v>
      </c>
      <c r="F40" s="1468">
        <f t="shared" si="8"/>
        <v>0</v>
      </c>
      <c r="G40" s="1475" t="e">
        <f t="shared" si="1"/>
        <v>#REF!</v>
      </c>
      <c r="H40" s="1467">
        <v>0</v>
      </c>
      <c r="I40" s="1475" t="e">
        <f t="shared" si="2"/>
        <v>#REF!</v>
      </c>
      <c r="J40" s="1467">
        <v>0</v>
      </c>
      <c r="K40" s="1475" t="e">
        <f t="shared" si="3"/>
        <v>#REF!</v>
      </c>
      <c r="L40" s="1476">
        <v>0</v>
      </c>
      <c r="M40" s="1475" t="e">
        <f t="shared" si="4"/>
        <v>#REF!</v>
      </c>
      <c r="N40" s="1476">
        <v>0</v>
      </c>
      <c r="O40" s="1475" t="e">
        <f t="shared" si="5"/>
        <v>#REF!</v>
      </c>
      <c r="P40" s="1467">
        <v>0</v>
      </c>
      <c r="Q40" s="329" t="e">
        <f t="shared" si="6"/>
        <v>#REF!</v>
      </c>
      <c r="S40" s="16" t="e">
        <f t="shared" si="9"/>
        <v>#DIV/0!</v>
      </c>
      <c r="T40" s="16" t="e">
        <f t="shared" si="10"/>
        <v>#DIV/0!</v>
      </c>
      <c r="U40" s="16" t="e">
        <f t="shared" si="7"/>
        <v>#DIV/0!</v>
      </c>
      <c r="V40" s="16" t="e">
        <f t="shared" si="11"/>
        <v>#DIV/0!</v>
      </c>
      <c r="W40" s="16" t="e">
        <f t="shared" si="12"/>
        <v>#DIV/0!</v>
      </c>
      <c r="X40" s="25"/>
      <c r="Z40" s="25"/>
      <c r="AA40" s="25"/>
    </row>
    <row r="41" spans="2:33" ht="14.25" customHeight="1" x14ac:dyDescent="0.2">
      <c r="B41" s="1959" t="s">
        <v>392</v>
      </c>
      <c r="C41" s="1960"/>
      <c r="D41" s="1960"/>
      <c r="E41" s="1468" t="e">
        <f>+(MANTEN!G52+MANTEN!N52+MANTEN!T52+MANTEN!AA52+MANTEN!#REF!+MANTEN!#REF!+MANTEN!AH42+Aisl.!H40)</f>
        <v>#REF!</v>
      </c>
      <c r="F41" s="1468" t="e">
        <f t="shared" si="8"/>
        <v>#REF!</v>
      </c>
      <c r="G41" s="1475" t="e">
        <f t="shared" si="1"/>
        <v>#REF!</v>
      </c>
      <c r="H41" s="1467">
        <v>0</v>
      </c>
      <c r="I41" s="1475" t="e">
        <f t="shared" si="2"/>
        <v>#REF!</v>
      </c>
      <c r="J41" s="1467">
        <v>0</v>
      </c>
      <c r="K41" s="1475" t="e">
        <f t="shared" si="3"/>
        <v>#REF!</v>
      </c>
      <c r="L41" s="1476">
        <v>0</v>
      </c>
      <c r="M41" s="1475" t="e">
        <f t="shared" si="4"/>
        <v>#REF!</v>
      </c>
      <c r="N41" s="1476">
        <v>0</v>
      </c>
      <c r="O41" s="1475" t="e">
        <f t="shared" si="5"/>
        <v>#REF!</v>
      </c>
      <c r="P41" s="1467">
        <v>0</v>
      </c>
      <c r="Q41" s="329" t="e">
        <f t="shared" si="6"/>
        <v>#REF!</v>
      </c>
      <c r="S41" s="16" t="e">
        <f t="shared" si="9"/>
        <v>#REF!</v>
      </c>
      <c r="T41" s="16" t="e">
        <f t="shared" si="10"/>
        <v>#REF!</v>
      </c>
      <c r="U41" s="16" t="e">
        <f t="shared" si="7"/>
        <v>#REF!</v>
      </c>
      <c r="V41" s="16" t="e">
        <f t="shared" si="11"/>
        <v>#REF!</v>
      </c>
      <c r="W41" s="16" t="e">
        <f t="shared" si="12"/>
        <v>#REF!</v>
      </c>
      <c r="X41" s="25"/>
      <c r="Z41" s="677"/>
      <c r="AD41" s="677"/>
    </row>
    <row r="42" spans="2:33" ht="21" customHeight="1" x14ac:dyDescent="0.2">
      <c r="B42" s="2015" t="s">
        <v>393</v>
      </c>
      <c r="C42" s="2016"/>
      <c r="D42" s="2016"/>
      <c r="E42" s="1473" t="e">
        <f>+IF(GESTION!D11=0,0,GESTION!I16+GESTION!I17)</f>
        <v>#REF!</v>
      </c>
      <c r="F42" s="1473" t="e">
        <f>+E42-L42-H42-P42-J42-N42</f>
        <v>#REF!</v>
      </c>
      <c r="G42" s="1477" t="e">
        <f t="shared" si="1"/>
        <v>#REF!</v>
      </c>
      <c r="H42" s="1478">
        <v>0</v>
      </c>
      <c r="I42" s="1477" t="e">
        <f t="shared" si="2"/>
        <v>#REF!</v>
      </c>
      <c r="J42" s="1478">
        <v>0</v>
      </c>
      <c r="K42" s="1477" t="e">
        <f t="shared" si="3"/>
        <v>#REF!</v>
      </c>
      <c r="L42" s="1479">
        <v>0</v>
      </c>
      <c r="M42" s="1477" t="e">
        <f t="shared" si="4"/>
        <v>#REF!</v>
      </c>
      <c r="N42" s="1479">
        <v>0</v>
      </c>
      <c r="O42" s="1477" t="e">
        <f t="shared" si="5"/>
        <v>#REF!</v>
      </c>
      <c r="P42" s="1478">
        <v>0</v>
      </c>
      <c r="Q42" s="330" t="e">
        <f t="shared" si="6"/>
        <v>#REF!</v>
      </c>
      <c r="S42" s="16" t="e">
        <f t="shared" si="9"/>
        <v>#REF!</v>
      </c>
      <c r="T42" s="16" t="e">
        <f t="shared" si="10"/>
        <v>#REF!</v>
      </c>
      <c r="U42" s="16" t="e">
        <f t="shared" si="7"/>
        <v>#REF!</v>
      </c>
      <c r="V42" s="16" t="e">
        <f t="shared" si="11"/>
        <v>#REF!</v>
      </c>
      <c r="W42" s="16" t="e">
        <f t="shared" si="12"/>
        <v>#REF!</v>
      </c>
      <c r="X42" s="25"/>
      <c r="Z42" s="31"/>
      <c r="AA42" s="677"/>
      <c r="AB42" s="677"/>
      <c r="AC42" s="677"/>
      <c r="AD42" s="32"/>
      <c r="AE42" s="33"/>
      <c r="AG42" s="34"/>
    </row>
    <row r="43" spans="2:33" ht="21" customHeight="1" x14ac:dyDescent="0.2">
      <c r="B43" s="2015" t="s">
        <v>377</v>
      </c>
      <c r="C43" s="2016"/>
      <c r="D43" s="2016"/>
      <c r="E43" s="1473" t="e">
        <f>+(MANTEN!G40+MANTEN!N40+MANTEN!T40+MANTEN!AA40+MANTEN!#REF!+MANTEN!#REF!+MANTEN!AH35+Aisl.!H33)*(1+V4)</f>
        <v>#REF!</v>
      </c>
      <c r="F43" s="1473" t="e">
        <f>+E43-L43-H43-P43-J43-N43</f>
        <v>#REF!</v>
      </c>
      <c r="G43" s="1477" t="e">
        <f t="shared" si="1"/>
        <v>#REF!</v>
      </c>
      <c r="H43" s="1478">
        <v>0</v>
      </c>
      <c r="I43" s="1477" t="e">
        <f t="shared" si="2"/>
        <v>#REF!</v>
      </c>
      <c r="J43" s="1478">
        <v>0</v>
      </c>
      <c r="K43" s="1477" t="e">
        <f t="shared" si="3"/>
        <v>#REF!</v>
      </c>
      <c r="L43" s="1479">
        <v>0</v>
      </c>
      <c r="M43" s="1477" t="e">
        <f t="shared" si="4"/>
        <v>#REF!</v>
      </c>
      <c r="N43" s="1479">
        <v>0</v>
      </c>
      <c r="O43" s="1477" t="e">
        <f t="shared" si="5"/>
        <v>#REF!</v>
      </c>
      <c r="P43" s="1480">
        <v>0</v>
      </c>
      <c r="Q43" s="330" t="e">
        <f t="shared" si="6"/>
        <v>#REF!</v>
      </c>
      <c r="R43" s="391"/>
      <c r="S43" s="16" t="e">
        <f>+F43/E43</f>
        <v>#REF!</v>
      </c>
      <c r="T43" s="16" t="e">
        <f>+H43/E43</f>
        <v>#REF!</v>
      </c>
      <c r="U43" s="16" t="e">
        <f>+J43/E43</f>
        <v>#REF!</v>
      </c>
      <c r="V43" s="16" t="e">
        <f t="shared" si="11"/>
        <v>#REF!</v>
      </c>
      <c r="W43" s="16" t="e">
        <f>+P43/E43</f>
        <v>#REF!</v>
      </c>
      <c r="X43" s="25"/>
      <c r="Z43" s="25"/>
      <c r="AA43" s="35"/>
      <c r="AB43" s="35"/>
      <c r="AC43" s="35"/>
      <c r="AD43" s="36"/>
      <c r="AG43" s="37"/>
    </row>
    <row r="44" spans="2:33" ht="21" customHeight="1" x14ac:dyDescent="0.2">
      <c r="B44" s="2015" t="s">
        <v>1525</v>
      </c>
      <c r="C44" s="2016"/>
      <c r="D44" s="2016"/>
      <c r="E44" s="1473" t="e">
        <f>IF(GESTION!D11=0,0,GESTION!I19+GESTION!I20+GESTION!I21+GESTION!I22+GESTION!I23)</f>
        <v>#REF!</v>
      </c>
      <c r="F44" s="1473" t="e">
        <f>+E44-L44-H44-P44-J44-N44</f>
        <v>#REF!</v>
      </c>
      <c r="G44" s="1477" t="e">
        <f t="shared" si="1"/>
        <v>#REF!</v>
      </c>
      <c r="H44" s="1478">
        <v>0</v>
      </c>
      <c r="I44" s="1477" t="e">
        <f t="shared" si="2"/>
        <v>#REF!</v>
      </c>
      <c r="J44" s="1478">
        <v>0</v>
      </c>
      <c r="K44" s="1477" t="e">
        <f t="shared" si="3"/>
        <v>#REF!</v>
      </c>
      <c r="L44" s="1479">
        <v>0</v>
      </c>
      <c r="M44" s="1477" t="e">
        <f t="shared" si="4"/>
        <v>#REF!</v>
      </c>
      <c r="N44" s="1479">
        <v>0</v>
      </c>
      <c r="O44" s="1477" t="e">
        <f t="shared" si="5"/>
        <v>#REF!</v>
      </c>
      <c r="P44" s="1478">
        <v>0</v>
      </c>
      <c r="Q44" s="330" t="e">
        <f t="shared" si="6"/>
        <v>#REF!</v>
      </c>
      <c r="R44" s="391"/>
      <c r="S44" s="16" t="e">
        <f>+F44/E44</f>
        <v>#REF!</v>
      </c>
      <c r="T44" s="16" t="e">
        <f>+H44/E44</f>
        <v>#REF!</v>
      </c>
      <c r="U44" s="16" t="e">
        <f t="shared" si="7"/>
        <v>#REF!</v>
      </c>
      <c r="V44" s="16" t="e">
        <f t="shared" si="11"/>
        <v>#REF!</v>
      </c>
      <c r="W44" s="16" t="e">
        <f t="shared" si="12"/>
        <v>#REF!</v>
      </c>
      <c r="X44" s="25"/>
      <c r="Z44" s="25"/>
      <c r="AA44" s="38"/>
      <c r="AD44" s="39"/>
      <c r="AE44" s="33"/>
      <c r="AG44" s="37"/>
    </row>
    <row r="45" spans="2:33" ht="21" customHeight="1" x14ac:dyDescent="0.2">
      <c r="B45" s="2011" t="s">
        <v>394</v>
      </c>
      <c r="C45" s="2012"/>
      <c r="D45" s="2012"/>
      <c r="E45" s="1473">
        <f>+GESTION!I27</f>
        <v>0</v>
      </c>
      <c r="F45" s="1473">
        <f>+E45-L45-H45-P45-J45-N45</f>
        <v>0</v>
      </c>
      <c r="G45" s="1477" t="e">
        <f t="shared" si="1"/>
        <v>#REF!</v>
      </c>
      <c r="H45" s="1478">
        <v>0</v>
      </c>
      <c r="I45" s="1481" t="e">
        <f t="shared" si="2"/>
        <v>#REF!</v>
      </c>
      <c r="J45" s="1478">
        <v>0</v>
      </c>
      <c r="K45" s="1477" t="e">
        <f t="shared" si="3"/>
        <v>#REF!</v>
      </c>
      <c r="L45" s="1479">
        <v>0</v>
      </c>
      <c r="M45" s="1477" t="e">
        <f t="shared" si="4"/>
        <v>#REF!</v>
      </c>
      <c r="N45" s="1479">
        <v>0</v>
      </c>
      <c r="O45" s="1477" t="e">
        <f t="shared" si="5"/>
        <v>#REF!</v>
      </c>
      <c r="P45" s="1478">
        <v>0</v>
      </c>
      <c r="Q45" s="330" t="e">
        <f t="shared" si="6"/>
        <v>#REF!</v>
      </c>
      <c r="S45" s="16" t="e">
        <f>+F45/E45</f>
        <v>#DIV/0!</v>
      </c>
      <c r="T45" s="16" t="e">
        <f>+H45/E45</f>
        <v>#DIV/0!</v>
      </c>
      <c r="U45" s="16" t="e">
        <f t="shared" ref="U45" si="13">+J45/E45</f>
        <v>#DIV/0!</v>
      </c>
      <c r="V45" s="16" t="e">
        <f t="shared" ref="V45" si="14">+L45/E45</f>
        <v>#DIV/0!</v>
      </c>
      <c r="W45" s="16" t="e">
        <f t="shared" ref="W45" si="15">+P45/E45</f>
        <v>#DIV/0!</v>
      </c>
      <c r="X45" s="25"/>
      <c r="AG45" s="37"/>
    </row>
    <row r="46" spans="2:33" ht="21" customHeight="1" x14ac:dyDescent="0.2">
      <c r="B46" s="2011" t="s">
        <v>1526</v>
      </c>
      <c r="C46" s="2012"/>
      <c r="D46" s="2012"/>
      <c r="E46" s="1473" t="e">
        <f>+MANTEN!$G$62+MANTEN!$N$62+MANTEN!$T$62+MANTEN!$AA$62+MANTEN!#REF!+MANTEN!#REF!</f>
        <v>#REF!</v>
      </c>
      <c r="F46" s="1473" t="e">
        <f>+E46-L46-H46-P46-J46-N46</f>
        <v>#REF!</v>
      </c>
      <c r="G46" s="1477" t="e">
        <f t="shared" si="1"/>
        <v>#REF!</v>
      </c>
      <c r="H46" s="1478">
        <v>0</v>
      </c>
      <c r="I46" s="1481" t="e">
        <f t="shared" si="2"/>
        <v>#REF!</v>
      </c>
      <c r="J46" s="1478">
        <v>0</v>
      </c>
      <c r="K46" s="1477" t="e">
        <f t="shared" si="3"/>
        <v>#REF!</v>
      </c>
      <c r="L46" s="1479">
        <v>0</v>
      </c>
      <c r="M46" s="1477" t="e">
        <f t="shared" si="4"/>
        <v>#REF!</v>
      </c>
      <c r="N46" s="1479">
        <v>0</v>
      </c>
      <c r="O46" s="1477" t="e">
        <f t="shared" si="5"/>
        <v>#REF!</v>
      </c>
      <c r="P46" s="1478">
        <v>0</v>
      </c>
      <c r="Q46" s="330" t="e">
        <f t="shared" si="6"/>
        <v>#REF!</v>
      </c>
      <c r="S46" s="16" t="e">
        <f>+F46/E46</f>
        <v>#REF!</v>
      </c>
      <c r="T46" s="16" t="e">
        <f>+H46/E46</f>
        <v>#REF!</v>
      </c>
      <c r="U46" s="16" t="e">
        <f t="shared" si="7"/>
        <v>#REF!</v>
      </c>
      <c r="V46" s="16" t="e">
        <f t="shared" si="11"/>
        <v>#REF!</v>
      </c>
      <c r="W46" s="16" t="e">
        <f t="shared" si="12"/>
        <v>#REF!</v>
      </c>
      <c r="X46" s="25"/>
      <c r="AG46" s="37"/>
    </row>
    <row r="47" spans="2:33" ht="29.25" customHeight="1" thickBot="1" x14ac:dyDescent="0.25">
      <c r="B47" s="2017" t="s">
        <v>66</v>
      </c>
      <c r="C47" s="2018"/>
      <c r="D47" s="2018"/>
      <c r="E47" s="1483" t="e">
        <f>+E28+E31+E42+E43+E44+E46+E45</f>
        <v>#REF!</v>
      </c>
      <c r="F47" s="1483" t="e">
        <f t="shared" ref="F47:P47" si="16">+F28+F31+F42+F43+F44+F46</f>
        <v>#REF!</v>
      </c>
      <c r="G47" s="1484">
        <f>IFERROR((G28+G31+G42+G43+G44+G46),0)</f>
        <v>0</v>
      </c>
      <c r="H47" s="1483">
        <f t="shared" si="16"/>
        <v>0</v>
      </c>
      <c r="I47" s="1484">
        <f>IFERROR((I28+I31+I42+I43+I44+I46),0)</f>
        <v>0</v>
      </c>
      <c r="J47" s="1483">
        <f t="shared" si="16"/>
        <v>0</v>
      </c>
      <c r="K47" s="1484">
        <f>IFERROR((K28+K31+K42+K43+K44+K46),0)</f>
        <v>0</v>
      </c>
      <c r="L47" s="1483">
        <f t="shared" si="16"/>
        <v>0</v>
      </c>
      <c r="M47" s="1484" t="e">
        <f t="shared" si="16"/>
        <v>#REF!</v>
      </c>
      <c r="N47" s="1483">
        <f t="shared" si="16"/>
        <v>0</v>
      </c>
      <c r="O47" s="1484" t="e">
        <f t="shared" si="16"/>
        <v>#REF!</v>
      </c>
      <c r="P47" s="1483">
        <f t="shared" si="16"/>
        <v>0</v>
      </c>
      <c r="Q47" s="1485">
        <f>IFERROR((Q28+Q31+Q42+Q43+Q44+Q46),0)</f>
        <v>0</v>
      </c>
      <c r="S47" s="17"/>
      <c r="T47" s="17"/>
      <c r="U47" s="17"/>
      <c r="V47" s="17"/>
      <c r="W47" s="17"/>
      <c r="X47" s="25"/>
      <c r="Z47" s="36"/>
      <c r="AA47" s="25"/>
      <c r="AB47" s="25"/>
      <c r="AG47" s="40"/>
    </row>
    <row r="48" spans="2:33" ht="29.25" customHeight="1" x14ac:dyDescent="0.2">
      <c r="B48" s="2013"/>
      <c r="C48" s="2013"/>
      <c r="D48" s="2013"/>
      <c r="E48" s="2013"/>
      <c r="F48" s="2013"/>
      <c r="G48" s="2013"/>
      <c r="H48" s="2013"/>
      <c r="I48" s="2013"/>
      <c r="J48" s="2013"/>
      <c r="K48" s="2013"/>
      <c r="L48" s="2013"/>
      <c r="M48" s="2013"/>
      <c r="N48" s="2013"/>
      <c r="O48" s="2013"/>
      <c r="P48" s="2013"/>
      <c r="Q48" s="2013"/>
      <c r="S48" s="1045"/>
      <c r="T48" s="1045"/>
      <c r="U48" s="1045"/>
      <c r="V48" s="1045"/>
      <c r="W48" s="1045"/>
      <c r="X48" s="25"/>
      <c r="Z48" s="36"/>
      <c r="AA48" s="25"/>
      <c r="AB48" s="25"/>
      <c r="AG48" s="40"/>
    </row>
    <row r="49" spans="1:54" s="42" customFormat="1" ht="29.25" hidden="1" customHeight="1" x14ac:dyDescent="0.2">
      <c r="A49" s="352"/>
      <c r="F49" s="52" t="e">
        <f>F47+H47+J47+L47+N47+P47</f>
        <v>#REF!</v>
      </c>
      <c r="G49" s="53">
        <f>G47+I47+K47+Q47</f>
        <v>0</v>
      </c>
      <c r="H49" s="52"/>
      <c r="I49" s="53"/>
      <c r="J49" s="52"/>
      <c r="K49" s="53"/>
      <c r="L49" s="52"/>
      <c r="M49" s="53"/>
      <c r="N49" s="53"/>
      <c r="O49" s="53"/>
      <c r="P49" s="52"/>
      <c r="Q49" s="53"/>
      <c r="R49" s="352"/>
      <c r="S49" s="54"/>
      <c r="X49" s="41"/>
      <c r="Z49" s="41"/>
      <c r="AA49" s="41"/>
      <c r="AD49" s="41"/>
      <c r="AQ49" s="352"/>
      <c r="AR49" s="352"/>
      <c r="AS49" s="352"/>
      <c r="AT49" s="352"/>
      <c r="AU49" s="352"/>
      <c r="AV49" s="352"/>
      <c r="AW49" s="352"/>
      <c r="AX49" s="352"/>
      <c r="AY49" s="352"/>
      <c r="AZ49" s="352"/>
      <c r="BA49" s="352"/>
    </row>
    <row r="50" spans="1:54" ht="29.25" hidden="1" customHeight="1" x14ac:dyDescent="0.2">
      <c r="G50" s="102"/>
      <c r="H50" s="103" t="s">
        <v>301</v>
      </c>
      <c r="I50" s="103"/>
      <c r="J50" s="103" t="str">
        <f>+H27</f>
        <v>PGN / APN</v>
      </c>
      <c r="K50" s="103"/>
      <c r="L50" s="103" t="str">
        <f>+J27</f>
        <v>Recursos Propios</v>
      </c>
      <c r="M50" s="103"/>
      <c r="N50" s="103"/>
      <c r="O50" s="104"/>
      <c r="P50" s="104"/>
      <c r="Q50" s="104"/>
      <c r="R50" s="393" t="str">
        <f>+P27</f>
        <v>Otros</v>
      </c>
      <c r="Y50" s="1951"/>
      <c r="Z50" s="1951"/>
      <c r="AA50" s="722"/>
      <c r="AB50" s="42"/>
      <c r="AC50" s="42"/>
      <c r="AD50" s="42"/>
      <c r="AE50" s="42"/>
      <c r="AF50" s="42"/>
      <c r="AG50" s="42"/>
      <c r="AH50" s="42"/>
      <c r="AI50" s="42"/>
      <c r="AJ50" s="42"/>
      <c r="AK50" s="42"/>
      <c r="AL50" s="42"/>
      <c r="AM50" s="42"/>
      <c r="AN50" s="42"/>
      <c r="AO50" s="42"/>
      <c r="AP50" s="42"/>
      <c r="BB50" s="42"/>
    </row>
    <row r="51" spans="1:54" ht="29.25" hidden="1" customHeight="1" x14ac:dyDescent="0.2">
      <c r="B51" s="94" t="str">
        <f>'POA-1'!I33</f>
        <v>Aprestamiento del proyecto (Gestión)</v>
      </c>
      <c r="F51" s="100" t="e">
        <f>+G51+I51+K51+M51+O51+Q51</f>
        <v>#REF!</v>
      </c>
      <c r="G51" s="95" t="e">
        <f>+G44+G30</f>
        <v>#REF!</v>
      </c>
      <c r="H51" s="101" t="e">
        <f>IF($F$51&gt;0,G51/$F$51,0)</f>
        <v>#REF!</v>
      </c>
      <c r="I51" s="96" t="e">
        <f>+I44+I30</f>
        <v>#REF!</v>
      </c>
      <c r="J51" s="101" t="e">
        <f>IF($F$51&gt;0,I51/$F$51,0)</f>
        <v>#REF!</v>
      </c>
      <c r="K51" s="96" t="e">
        <f>+K44+K30</f>
        <v>#REF!</v>
      </c>
      <c r="L51" s="101" t="e">
        <f>IF($F$51&gt;0,K51/$F$51,0)</f>
        <v>#REF!</v>
      </c>
      <c r="M51" s="96"/>
      <c r="N51" s="101"/>
      <c r="O51" s="96"/>
      <c r="P51" s="101"/>
      <c r="Q51" s="96" t="e">
        <f>+Q44+Q30</f>
        <v>#REF!</v>
      </c>
      <c r="R51" s="394" t="e">
        <f>IF($F$51&gt;0,Q51/$F$51,0)</f>
        <v>#REF!</v>
      </c>
      <c r="Y51" s="1951"/>
      <c r="Z51" s="1951"/>
      <c r="AA51" s="722"/>
      <c r="AB51" s="42"/>
      <c r="AC51" s="42"/>
      <c r="AD51" s="42"/>
      <c r="AE51" s="42"/>
      <c r="AF51" s="42"/>
      <c r="AG51" s="42"/>
      <c r="AH51" s="42"/>
      <c r="AI51" s="42"/>
      <c r="AJ51" s="42"/>
      <c r="AK51" s="42"/>
      <c r="AL51" s="42"/>
      <c r="AM51" s="42"/>
      <c r="AN51" s="42"/>
      <c r="AO51" s="42"/>
      <c r="AP51" s="42"/>
      <c r="BB51" s="42"/>
    </row>
    <row r="52" spans="1:54" ht="29.25" hidden="1" customHeight="1" x14ac:dyDescent="0.2">
      <c r="B52" s="94" t="str">
        <f>'POA-1'!I34</f>
        <v>Mantenimiento</v>
      </c>
      <c r="F52" s="100" t="e">
        <f>+G52+I52+K52+M52+O52+Q52</f>
        <v>#REF!</v>
      </c>
      <c r="G52" s="95" t="e">
        <f>+G60+G32+G33+G34+G35+G36+G37+G57+G63</f>
        <v>#REF!</v>
      </c>
      <c r="H52" s="101" t="e">
        <f>IF($F$52&gt;0,G52/$F$52,0)</f>
        <v>#REF!</v>
      </c>
      <c r="I52" s="96" t="e">
        <f>+I60+I32+I33+I34+I35+I36+I37+I57+I63</f>
        <v>#REF!</v>
      </c>
      <c r="J52" s="101" t="e">
        <f>IF($F$52&gt;0,I52/$F$52,0)</f>
        <v>#REF!</v>
      </c>
      <c r="K52" s="96" t="e">
        <f>+K60+K32+K33+K34+K35+K36+K37+K57+K63</f>
        <v>#REF!</v>
      </c>
      <c r="L52" s="101" t="e">
        <f>IF($F$52&gt;0,K52/$F$52,0)</f>
        <v>#REF!</v>
      </c>
      <c r="M52" s="96"/>
      <c r="N52" s="101"/>
      <c r="O52" s="96"/>
      <c r="P52" s="101"/>
      <c r="Q52" s="96" t="e">
        <f>+Q60+Q32+Q33+Q34+Q35+Q36+Q37+Q57+Q63</f>
        <v>#REF!</v>
      </c>
      <c r="R52" s="394" t="e">
        <f>IF($F$52&gt;0,Q52/$F$52,0)</f>
        <v>#REF!</v>
      </c>
      <c r="Y52" s="1951"/>
      <c r="Z52" s="1951"/>
      <c r="AA52" s="722"/>
      <c r="AB52" s="42"/>
      <c r="AC52" s="42"/>
      <c r="AD52" s="42"/>
      <c r="AE52" s="42"/>
      <c r="AF52" s="42"/>
      <c r="AG52" s="42"/>
      <c r="AH52" s="42"/>
      <c r="AI52" s="42"/>
      <c r="AJ52" s="42"/>
      <c r="AK52" s="42"/>
      <c r="AL52" s="42"/>
      <c r="AM52" s="42"/>
      <c r="AN52" s="42"/>
      <c r="AO52" s="42"/>
      <c r="AP52" s="42"/>
      <c r="BB52" s="42"/>
    </row>
    <row r="53" spans="1:54" ht="29.25" hidden="1" customHeight="1" x14ac:dyDescent="0.2">
      <c r="B53" s="94" t="str">
        <f>'POA-1'!I35</f>
        <v>Aislamiento</v>
      </c>
      <c r="F53" s="100" t="e">
        <f>+G53+I53+K53+M53+O53+Q53</f>
        <v>#REF!</v>
      </c>
      <c r="G53" s="95" t="e">
        <f>+G38+G39+G40+G58+G61+G64</f>
        <v>#REF!</v>
      </c>
      <c r="H53" s="101" t="e">
        <f>IF($F$53&gt;0,G53/$F$53,0)</f>
        <v>#REF!</v>
      </c>
      <c r="I53" s="96" t="e">
        <f>+I38+I39+I40+I58+I61+I64</f>
        <v>#REF!</v>
      </c>
      <c r="J53" s="101" t="e">
        <f>IF($F$53&gt;0,I53/$F$53,0)</f>
        <v>#REF!</v>
      </c>
      <c r="K53" s="96" t="e">
        <f>+K38+K39+K40+K58+K61+K64</f>
        <v>#REF!</v>
      </c>
      <c r="L53" s="101" t="e">
        <f>IF($F$53&gt;0,K53/$F$53,0)</f>
        <v>#REF!</v>
      </c>
      <c r="M53" s="96"/>
      <c r="N53" s="101"/>
      <c r="O53" s="96"/>
      <c r="P53" s="101"/>
      <c r="Q53" s="96" t="e">
        <f>+Q38+Q39+Q40+Q58+Q61+Q64</f>
        <v>#REF!</v>
      </c>
      <c r="R53" s="394" t="e">
        <f>IF($F$53&gt;0,Q53/$F$53,0)</f>
        <v>#REF!</v>
      </c>
      <c r="Y53" s="1949"/>
      <c r="Z53" s="1949"/>
      <c r="AA53" s="1949"/>
      <c r="AB53" s="42"/>
      <c r="AC53" s="42"/>
      <c r="AD53" s="42"/>
      <c r="AE53" s="42"/>
      <c r="AF53" s="42"/>
      <c r="AG53" s="42"/>
      <c r="AH53" s="42"/>
      <c r="AI53" s="42"/>
      <c r="AJ53" s="42"/>
      <c r="AK53" s="42"/>
      <c r="AL53" s="42"/>
      <c r="AM53" s="42"/>
      <c r="AN53" s="42"/>
      <c r="AO53" s="42"/>
      <c r="AP53" s="42"/>
      <c r="BB53" s="42"/>
    </row>
    <row r="54" spans="1:54" ht="29.25" hidden="1" customHeight="1" x14ac:dyDescent="0.2">
      <c r="B54" s="94" t="str">
        <f>'POA-1'!I36</f>
        <v>Divulgación, Capacitación y Seguimiento</v>
      </c>
      <c r="F54" s="100" t="e">
        <f>+G54+I54+K54+M54+O54+Q54</f>
        <v>#REF!</v>
      </c>
      <c r="G54" s="95" t="e">
        <f>+G42+G46</f>
        <v>#REF!</v>
      </c>
      <c r="H54" s="101" t="e">
        <f>IF($F$54&gt;0,G54/$F$54,0)</f>
        <v>#REF!</v>
      </c>
      <c r="I54" s="96" t="e">
        <f>+I42+I46</f>
        <v>#REF!</v>
      </c>
      <c r="J54" s="101" t="e">
        <f>IF($F$54&gt;0,I54/$F$54,0)</f>
        <v>#REF!</v>
      </c>
      <c r="K54" s="96" t="e">
        <f>+K42+K46</f>
        <v>#REF!</v>
      </c>
      <c r="L54" s="101" t="e">
        <f>IF($F$54&gt;0,K54/$F$54,0)</f>
        <v>#REF!</v>
      </c>
      <c r="M54" s="96"/>
      <c r="N54" s="101"/>
      <c r="O54" s="96"/>
      <c r="P54" s="101"/>
      <c r="Q54" s="96" t="e">
        <f>+Q42+Q46</f>
        <v>#REF!</v>
      </c>
      <c r="R54" s="394" t="e">
        <f>IF($F$54&gt;0,Q54/$F$54,0)</f>
        <v>#REF!</v>
      </c>
      <c r="Y54" s="42"/>
      <c r="Z54" s="42"/>
      <c r="AA54" s="42"/>
      <c r="AB54" s="42"/>
      <c r="AC54" s="42"/>
      <c r="AD54" s="42"/>
      <c r="AE54" s="42"/>
      <c r="AF54" s="42"/>
      <c r="AG54" s="42"/>
      <c r="AH54" s="42"/>
      <c r="AI54" s="42"/>
      <c r="AJ54" s="42"/>
      <c r="AK54" s="42"/>
      <c r="AL54" s="42"/>
      <c r="AM54" s="42"/>
      <c r="AN54" s="42"/>
      <c r="AO54" s="42"/>
      <c r="AP54" s="42"/>
      <c r="BB54" s="42"/>
    </row>
    <row r="55" spans="1:54" ht="29.25" hidden="1" customHeight="1" x14ac:dyDescent="0.2">
      <c r="Y55" s="42"/>
      <c r="Z55" s="42"/>
      <c r="AA55" s="42"/>
      <c r="AB55" s="42"/>
      <c r="AC55" s="42"/>
      <c r="AD55" s="42"/>
      <c r="AE55" s="42"/>
      <c r="AF55" s="42"/>
      <c r="AG55" s="42"/>
      <c r="AH55" s="42"/>
      <c r="AI55" s="42"/>
      <c r="AJ55" s="42"/>
      <c r="AK55" s="42"/>
      <c r="AL55" s="42"/>
      <c r="AM55" s="42"/>
      <c r="AN55" s="42"/>
      <c r="AO55" s="42"/>
      <c r="AP55" s="42"/>
      <c r="BB55" s="42"/>
    </row>
    <row r="56" spans="1:54" ht="29.25" hidden="1" customHeight="1" x14ac:dyDescent="0.2">
      <c r="G56" s="498"/>
      <c r="H56" s="498"/>
      <c r="O56" s="8"/>
      <c r="R56" s="356"/>
      <c r="Y56" s="42"/>
      <c r="Z56" s="42"/>
      <c r="AA56" s="42"/>
      <c r="AB56" s="42"/>
      <c r="AC56" s="42"/>
      <c r="AD56" s="42"/>
      <c r="AE56" s="42"/>
      <c r="AF56" s="42"/>
      <c r="AG56" s="42"/>
      <c r="AH56" s="42"/>
      <c r="AI56" s="42"/>
      <c r="AJ56" s="42"/>
      <c r="AK56" s="42"/>
      <c r="AL56" s="42"/>
      <c r="AM56" s="42"/>
      <c r="AN56" s="42"/>
      <c r="AO56" s="42"/>
      <c r="AP56" s="42"/>
      <c r="BB56" s="42"/>
    </row>
    <row r="57" spans="1:54" ht="29.25" hidden="1" customHeight="1" x14ac:dyDescent="0.2">
      <c r="B57" s="94" t="s">
        <v>336</v>
      </c>
      <c r="D57" s="51"/>
      <c r="E57" s="97" t="e">
        <f>+E41-E58</f>
        <v>#REF!</v>
      </c>
      <c r="F57" s="99" t="e">
        <f>+(MANTEN!G52+MANTEN!N52+MANTEN!T52+MANTEN!AA52+MANTEN!#REF!+MANTEN!#REF!+MANTEN!AH42)/FINANC!E41</f>
        <v>#REF!</v>
      </c>
      <c r="G57" s="499" t="e">
        <f>+G41*$F$57</f>
        <v>#REF!</v>
      </c>
      <c r="H57" s="498"/>
      <c r="I57" s="96" t="e">
        <f>+I41*$F$57</f>
        <v>#REF!</v>
      </c>
      <c r="K57" s="96" t="e">
        <f>+K41*$F$57</f>
        <v>#REF!</v>
      </c>
      <c r="M57" s="96" t="e">
        <f>+M41*$F$57</f>
        <v>#REF!</v>
      </c>
      <c r="O57" s="96" t="e">
        <f>+O41*$F$57</f>
        <v>#REF!</v>
      </c>
      <c r="Q57" s="96" t="e">
        <f>+Q41*$F$57</f>
        <v>#REF!</v>
      </c>
      <c r="R57" s="356"/>
      <c r="Y57" s="42"/>
      <c r="Z57" s="42"/>
      <c r="AA57" s="42"/>
      <c r="AB57" s="42"/>
      <c r="AC57" s="42"/>
      <c r="AD57" s="42"/>
      <c r="AE57" s="42"/>
      <c r="AF57" s="42"/>
      <c r="AG57" s="42"/>
      <c r="AH57" s="42"/>
      <c r="AI57" s="42"/>
      <c r="AJ57" s="42"/>
      <c r="AK57" s="42"/>
      <c r="AL57" s="42"/>
      <c r="AM57" s="42"/>
      <c r="AN57" s="42"/>
      <c r="AO57" s="42"/>
      <c r="AP57" s="42"/>
      <c r="BB57" s="42"/>
    </row>
    <row r="58" spans="1:54" ht="29.25" hidden="1" customHeight="1" x14ac:dyDescent="0.2">
      <c r="B58" s="94" t="s">
        <v>337</v>
      </c>
      <c r="D58" s="51"/>
      <c r="E58" s="97">
        <f>+Aisl.!H40</f>
        <v>0</v>
      </c>
      <c r="F58" s="99" t="e">
        <f>+Aisl.!H40/FINANC!E41</f>
        <v>#REF!</v>
      </c>
      <c r="G58" s="499" t="e">
        <f>+G41*$F$58</f>
        <v>#REF!</v>
      </c>
      <c r="H58" s="498"/>
      <c r="I58" s="96" t="e">
        <f>+I41*$F$58</f>
        <v>#REF!</v>
      </c>
      <c r="K58" s="96" t="e">
        <f>+K41*$F$58</f>
        <v>#REF!</v>
      </c>
      <c r="M58" s="96" t="e">
        <f>+M41*$F$58</f>
        <v>#REF!</v>
      </c>
      <c r="O58" s="96" t="e">
        <f>+O41*$F$58</f>
        <v>#REF!</v>
      </c>
      <c r="Q58" s="96" t="e">
        <f>+Q41*$F$58</f>
        <v>#REF!</v>
      </c>
      <c r="R58" s="356"/>
      <c r="Y58" s="42"/>
      <c r="Z58" s="42"/>
      <c r="AA58" s="42"/>
      <c r="AB58" s="42"/>
      <c r="AC58" s="42"/>
      <c r="AD58" s="42"/>
      <c r="AE58" s="42"/>
      <c r="AF58" s="42"/>
      <c r="AG58" s="42"/>
      <c r="AH58" s="42"/>
      <c r="AI58" s="42"/>
      <c r="AJ58" s="42"/>
      <c r="AK58" s="42"/>
      <c r="AL58" s="42"/>
      <c r="AM58" s="42"/>
      <c r="AN58" s="42"/>
      <c r="AO58" s="42"/>
      <c r="AP58" s="42"/>
      <c r="BB58" s="42"/>
    </row>
    <row r="59" spans="1:54" ht="29.25" hidden="1" customHeight="1" x14ac:dyDescent="0.2">
      <c r="B59" s="94"/>
      <c r="F59" s="51"/>
      <c r="G59" s="499"/>
      <c r="H59" s="498"/>
      <c r="O59" s="8"/>
      <c r="R59" s="356"/>
      <c r="Y59" s="42"/>
      <c r="Z59" s="42"/>
      <c r="AA59" s="42"/>
      <c r="AB59" s="42"/>
      <c r="AC59" s="42"/>
      <c r="AD59" s="42"/>
      <c r="AE59" s="42"/>
      <c r="AF59" s="42"/>
      <c r="AG59" s="42"/>
      <c r="AH59" s="42"/>
      <c r="AI59" s="42"/>
      <c r="AJ59" s="42"/>
      <c r="AK59" s="42"/>
      <c r="AL59" s="42"/>
      <c r="AM59" s="42"/>
      <c r="AN59" s="42"/>
      <c r="AO59" s="42"/>
      <c r="AP59" s="42"/>
      <c r="BB59" s="42"/>
    </row>
    <row r="60" spans="1:54" ht="29.25" hidden="1" customHeight="1" x14ac:dyDescent="0.2">
      <c r="B60" s="94" t="s">
        <v>340</v>
      </c>
      <c r="D60" s="98"/>
      <c r="E60" s="97" t="e">
        <f>+E29-E61</f>
        <v>#REF!</v>
      </c>
      <c r="F60" s="99" t="e">
        <f>+E60/E29</f>
        <v>#REF!</v>
      </c>
      <c r="G60" s="499" t="e">
        <f>+G29*$F$60</f>
        <v>#REF!</v>
      </c>
      <c r="H60" s="498"/>
      <c r="I60" s="96" t="e">
        <f>+I29*$F$60</f>
        <v>#REF!</v>
      </c>
      <c r="K60" s="96" t="e">
        <f>+K29*$F$60</f>
        <v>#REF!</v>
      </c>
      <c r="M60" s="96" t="e">
        <f>+M29*$F$60</f>
        <v>#REF!</v>
      </c>
      <c r="O60" s="96" t="e">
        <f>+O29*$F$60</f>
        <v>#REF!</v>
      </c>
      <c r="Q60" s="96" t="e">
        <f>+Q29*$F$60</f>
        <v>#REF!</v>
      </c>
      <c r="R60" s="356"/>
      <c r="Y60" s="1950"/>
      <c r="Z60" s="1950"/>
      <c r="AA60" s="1950"/>
      <c r="AB60" s="1950"/>
      <c r="AC60" s="1950"/>
      <c r="AD60" s="1950"/>
      <c r="AE60" s="1950"/>
      <c r="AF60" s="678"/>
      <c r="AG60" s="678"/>
      <c r="AH60" s="678"/>
      <c r="AI60" s="678"/>
      <c r="AJ60" s="42"/>
      <c r="AK60" s="42"/>
      <c r="AL60" s="42"/>
      <c r="AM60" s="42"/>
      <c r="AN60" s="42"/>
      <c r="AO60" s="42"/>
      <c r="AP60" s="42"/>
      <c r="BB60" s="42"/>
    </row>
    <row r="61" spans="1:54" ht="29.25" hidden="1" customHeight="1" x14ac:dyDescent="0.2">
      <c r="B61" s="94" t="s">
        <v>341</v>
      </c>
      <c r="D61" s="98"/>
      <c r="E61" s="97">
        <f>+Aisl.!H41</f>
        <v>0</v>
      </c>
      <c r="F61" s="99" t="e">
        <f>+E61/E29</f>
        <v>#REF!</v>
      </c>
      <c r="G61" s="499" t="e">
        <f>+G29*$F$61</f>
        <v>#REF!</v>
      </c>
      <c r="H61" s="498"/>
      <c r="I61" s="96" t="e">
        <f>+I29*$F$61</f>
        <v>#REF!</v>
      </c>
      <c r="K61" s="96" t="e">
        <f>+K29*$F$61</f>
        <v>#REF!</v>
      </c>
      <c r="M61" s="96" t="e">
        <f>+M29*$F$61</f>
        <v>#REF!</v>
      </c>
      <c r="O61" s="96" t="e">
        <f>+O29*$F$61</f>
        <v>#REF!</v>
      </c>
      <c r="Q61" s="96" t="e">
        <f>+Q29*$F$61</f>
        <v>#REF!</v>
      </c>
      <c r="R61" s="356"/>
      <c r="Y61" s="1950"/>
      <c r="Z61" s="1950"/>
      <c r="AA61" s="1950"/>
      <c r="AB61" s="678"/>
      <c r="AC61" s="678"/>
      <c r="AD61" s="678"/>
      <c r="AE61" s="1950"/>
      <c r="AF61" s="43"/>
      <c r="AG61" s="42"/>
      <c r="AH61" s="678"/>
      <c r="AI61" s="678"/>
      <c r="AJ61" s="42"/>
      <c r="AK61" s="42"/>
      <c r="AL61" s="42"/>
      <c r="AM61" s="42"/>
      <c r="AN61" s="42"/>
      <c r="AO61" s="42"/>
      <c r="AP61" s="42"/>
      <c r="BB61" s="42"/>
    </row>
    <row r="62" spans="1:54" ht="29.25" hidden="1" customHeight="1" x14ac:dyDescent="0.2">
      <c r="B62" s="94"/>
      <c r="G62" s="498"/>
      <c r="H62" s="498"/>
      <c r="O62" s="8"/>
      <c r="R62" s="356"/>
      <c r="Y62" s="1951"/>
      <c r="Z62" s="1951"/>
      <c r="AA62" s="722"/>
      <c r="AB62" s="723"/>
      <c r="AC62" s="723"/>
      <c r="AD62" s="723"/>
      <c r="AE62" s="723"/>
      <c r="AF62" s="724"/>
      <c r="AG62" s="725"/>
      <c r="AH62" s="723"/>
      <c r="AI62" s="723"/>
      <c r="AJ62" s="42"/>
      <c r="AK62" s="42"/>
      <c r="AL62" s="42"/>
      <c r="AM62" s="42"/>
      <c r="AN62" s="42"/>
      <c r="AO62" s="42"/>
      <c r="AP62" s="42"/>
      <c r="BB62" s="42"/>
    </row>
    <row r="63" spans="1:54" ht="29.25" hidden="1" customHeight="1" x14ac:dyDescent="0.2">
      <c r="B63" s="94" t="s">
        <v>342</v>
      </c>
      <c r="E63" s="97" t="e">
        <f>+E43-E64</f>
        <v>#REF!</v>
      </c>
      <c r="F63" s="99" t="e">
        <f>+E63/E43</f>
        <v>#REF!</v>
      </c>
      <c r="G63" s="499" t="e">
        <f>+G43*$F$63</f>
        <v>#REF!</v>
      </c>
      <c r="H63" s="498"/>
      <c r="I63" s="96" t="e">
        <f>+I43*$F$63</f>
        <v>#REF!</v>
      </c>
      <c r="K63" s="96" t="e">
        <f>+K43*$F$63</f>
        <v>#REF!</v>
      </c>
      <c r="M63" s="96" t="e">
        <f>+M43*$F$63</f>
        <v>#REF!</v>
      </c>
      <c r="O63" s="96" t="e">
        <f>+O43*$F$63</f>
        <v>#REF!</v>
      </c>
      <c r="Q63" s="96" t="e">
        <f>+Q43*$F$63</f>
        <v>#REF!</v>
      </c>
      <c r="R63" s="356"/>
      <c r="Y63" s="1951"/>
      <c r="Z63" s="1951"/>
      <c r="AA63" s="722"/>
      <c r="AB63" s="723"/>
      <c r="AC63" s="723"/>
      <c r="AD63" s="723"/>
      <c r="AE63" s="723"/>
      <c r="AF63" s="724"/>
      <c r="AG63" s="44"/>
      <c r="AH63" s="42"/>
      <c r="AI63" s="42"/>
      <c r="AJ63" s="42"/>
      <c r="AK63" s="42"/>
      <c r="AL63" s="42"/>
      <c r="AM63" s="42"/>
      <c r="AN63" s="42"/>
      <c r="AO63" s="42"/>
      <c r="AP63" s="42"/>
      <c r="BB63" s="42"/>
    </row>
    <row r="64" spans="1:54" ht="29.25" hidden="1" customHeight="1" x14ac:dyDescent="0.2">
      <c r="B64" s="94" t="s">
        <v>338</v>
      </c>
      <c r="E64" s="97">
        <f>+Aisl.!H33*(1+Aisl.!D23)</f>
        <v>0</v>
      </c>
      <c r="F64" s="99" t="e">
        <f>+E64/E43</f>
        <v>#REF!</v>
      </c>
      <c r="G64" s="499" t="e">
        <f>+G43*$F$64</f>
        <v>#REF!</v>
      </c>
      <c r="H64" s="498"/>
      <c r="I64" s="96" t="e">
        <f>+I43*$F$64</f>
        <v>#REF!</v>
      </c>
      <c r="K64" s="96" t="e">
        <f>+K43*$F$64</f>
        <v>#REF!</v>
      </c>
      <c r="M64" s="96" t="e">
        <f>+M43*$F$64</f>
        <v>#REF!</v>
      </c>
      <c r="O64" s="96" t="e">
        <f>+O43*$F$64</f>
        <v>#REF!</v>
      </c>
      <c r="Q64" s="96" t="e">
        <f>+Q43*$F$64</f>
        <v>#REF!</v>
      </c>
      <c r="R64" s="356"/>
      <c r="Y64" s="1951"/>
      <c r="Z64" s="1951"/>
      <c r="AA64" s="722"/>
      <c r="AB64" s="723"/>
      <c r="AC64" s="723"/>
      <c r="AD64" s="723"/>
      <c r="AE64" s="723"/>
      <c r="AF64" s="724"/>
      <c r="AG64" s="44"/>
      <c r="AH64" s="42"/>
      <c r="AI64" s="42"/>
      <c r="AJ64" s="42"/>
      <c r="AK64" s="42"/>
      <c r="AL64" s="42"/>
      <c r="AM64" s="42"/>
      <c r="AN64" s="42"/>
      <c r="AO64" s="42"/>
      <c r="AP64" s="42"/>
      <c r="BB64" s="42"/>
    </row>
    <row r="65" spans="1:54" ht="29.25" hidden="1" customHeight="1" x14ac:dyDescent="0.2">
      <c r="Y65" s="1951"/>
      <c r="Z65" s="1951"/>
      <c r="AA65" s="722"/>
      <c r="AB65" s="723"/>
      <c r="AC65" s="723"/>
      <c r="AD65" s="723"/>
      <c r="AE65" s="723"/>
      <c r="AF65" s="724"/>
      <c r="AG65" s="44"/>
      <c r="AH65" s="42"/>
      <c r="AI65" s="42"/>
      <c r="AJ65" s="42"/>
      <c r="AK65" s="42"/>
      <c r="AL65" s="42"/>
      <c r="AM65" s="42"/>
      <c r="AN65" s="42"/>
      <c r="AO65" s="42"/>
      <c r="AP65" s="42"/>
      <c r="BB65" s="42"/>
    </row>
    <row r="66" spans="1:54" s="45" customFormat="1" ht="29.25" hidden="1" customHeight="1" x14ac:dyDescent="0.2">
      <c r="A66" s="387"/>
      <c r="B66" s="55"/>
      <c r="C66" s="55"/>
      <c r="D66" s="55"/>
      <c r="E66" s="55"/>
      <c r="F66" s="55"/>
      <c r="G66" s="55"/>
      <c r="H66" s="55"/>
      <c r="I66" s="55"/>
      <c r="J66" s="55"/>
      <c r="K66" s="55"/>
      <c r="L66" s="55"/>
      <c r="M66" s="55"/>
      <c r="N66" s="55"/>
      <c r="O66" s="55"/>
      <c r="P66" s="55"/>
      <c r="R66" s="387"/>
      <c r="Y66" s="1950"/>
      <c r="Z66" s="1950"/>
      <c r="AA66" s="1950"/>
      <c r="AB66" s="46"/>
      <c r="AC66" s="46"/>
      <c r="AD66" s="46"/>
      <c r="AE66" s="46"/>
      <c r="AF66" s="47"/>
      <c r="AG66" s="47"/>
      <c r="AH66" s="48"/>
      <c r="AI66" s="48"/>
      <c r="AJ66" s="48"/>
      <c r="AK66" s="48"/>
      <c r="AL66" s="48"/>
      <c r="AM66" s="48"/>
      <c r="AN66" s="48"/>
      <c r="AO66" s="48"/>
      <c r="AP66" s="48"/>
      <c r="AQ66" s="387"/>
      <c r="AR66" s="387"/>
      <c r="AS66" s="387"/>
      <c r="AT66" s="387"/>
      <c r="AU66" s="387"/>
      <c r="AV66" s="387"/>
      <c r="AW66" s="387"/>
      <c r="AX66" s="387"/>
      <c r="AY66" s="387"/>
      <c r="AZ66" s="387"/>
      <c r="BA66" s="387"/>
      <c r="BB66" s="48"/>
    </row>
    <row r="67" spans="1:54" ht="29.25" hidden="1" customHeight="1" x14ac:dyDescent="0.2">
      <c r="Y67" s="42"/>
      <c r="Z67" s="42"/>
      <c r="AA67" s="42"/>
      <c r="AB67" s="42"/>
      <c r="AC67" s="42"/>
      <c r="AD67" s="42"/>
      <c r="AE67" s="42"/>
      <c r="AF67" s="42"/>
      <c r="AG67" s="42"/>
      <c r="AH67" s="42"/>
      <c r="AI67" s="42"/>
      <c r="AJ67" s="42"/>
      <c r="AK67" s="42"/>
      <c r="AL67" s="42"/>
      <c r="AM67" s="42"/>
      <c r="AN67" s="42"/>
      <c r="AO67" s="42"/>
      <c r="AP67" s="42"/>
      <c r="BB67" s="42"/>
    </row>
    <row r="68" spans="1:54" ht="29.25" hidden="1" customHeight="1" x14ac:dyDescent="0.2">
      <c r="Y68" s="42"/>
      <c r="Z68" s="42"/>
      <c r="AA68" s="42"/>
      <c r="AB68" s="42"/>
      <c r="AC68" s="42"/>
      <c r="AD68" s="42"/>
      <c r="AE68" s="42"/>
      <c r="AF68" s="42"/>
      <c r="AG68" s="42"/>
      <c r="AH68" s="42"/>
      <c r="AI68" s="42"/>
      <c r="AJ68" s="42"/>
      <c r="AK68" s="42"/>
      <c r="AL68" s="42"/>
      <c r="AM68" s="42"/>
      <c r="AN68" s="42"/>
      <c r="AO68" s="42"/>
      <c r="AP68" s="42"/>
      <c r="BB68" s="42"/>
    </row>
    <row r="69" spans="1:54" ht="29.25" hidden="1" customHeight="1" x14ac:dyDescent="0.2">
      <c r="Y69" s="42"/>
      <c r="Z69" s="42"/>
      <c r="AA69" s="42"/>
      <c r="AB69" s="42"/>
      <c r="AC69" s="42"/>
      <c r="AD69" s="42"/>
      <c r="AE69" s="42"/>
      <c r="AF69" s="42"/>
      <c r="AG69" s="42"/>
      <c r="AH69" s="42"/>
      <c r="AI69" s="42"/>
      <c r="AJ69" s="42"/>
      <c r="AK69" s="42"/>
      <c r="AL69" s="42"/>
      <c r="AM69" s="42"/>
      <c r="AN69" s="42"/>
      <c r="AO69" s="42"/>
      <c r="AP69" s="42"/>
      <c r="BB69" s="42"/>
    </row>
    <row r="70" spans="1:54" ht="29.25" hidden="1" customHeight="1" x14ac:dyDescent="0.2">
      <c r="B70" s="2014" t="s">
        <v>427</v>
      </c>
      <c r="C70" s="2014"/>
      <c r="D70" s="2014"/>
      <c r="E70" s="2014"/>
      <c r="Y70" s="42"/>
      <c r="Z70" s="42"/>
      <c r="AA70" s="42"/>
      <c r="AB70" s="42"/>
      <c r="AC70" s="42"/>
      <c r="AD70" s="42"/>
      <c r="AE70" s="42"/>
      <c r="AF70" s="42"/>
      <c r="AG70" s="42"/>
      <c r="AH70" s="42"/>
      <c r="AI70" s="42"/>
      <c r="AJ70" s="42"/>
      <c r="AK70" s="42"/>
      <c r="AL70" s="42"/>
      <c r="AM70" s="42"/>
      <c r="AN70" s="42"/>
      <c r="AO70" s="42"/>
      <c r="AP70" s="42"/>
      <c r="BB70" s="42"/>
    </row>
    <row r="71" spans="1:54" ht="29.25" hidden="1" customHeight="1" x14ac:dyDescent="0.2">
      <c r="B71" s="675" t="s">
        <v>1198</v>
      </c>
      <c r="C71" s="675"/>
      <c r="D71" s="675"/>
      <c r="E71" s="476">
        <f>GESTION!I14+GESTION!I19+GESTION!I20+GESTION!I21+GESTION!I22+GESTION!I23</f>
        <v>0</v>
      </c>
      <c r="F71" s="477" t="e">
        <f>E71*H51</f>
        <v>#REF!</v>
      </c>
      <c r="G71" s="477" t="e">
        <f>E71*J51</f>
        <v>#REF!</v>
      </c>
      <c r="H71" s="477" t="e">
        <f>E71*L51</f>
        <v>#REF!</v>
      </c>
      <c r="I71" s="477" t="e">
        <f>E71*R51</f>
        <v>#REF!</v>
      </c>
      <c r="Y71" s="42"/>
      <c r="Z71" s="42"/>
      <c r="AA71" s="42"/>
      <c r="AB71" s="42"/>
      <c r="AC71" s="42"/>
      <c r="AD71" s="42"/>
      <c r="AE71" s="42"/>
      <c r="AF71" s="42"/>
      <c r="AG71" s="42"/>
      <c r="AH71" s="42"/>
      <c r="AI71" s="42"/>
      <c r="AJ71" s="42"/>
      <c r="AK71" s="42"/>
      <c r="AL71" s="42"/>
      <c r="AM71" s="42"/>
      <c r="AN71" s="42"/>
      <c r="AO71" s="42"/>
      <c r="AP71" s="42"/>
      <c r="BB71" s="42"/>
    </row>
    <row r="72" spans="1:54" ht="29.25" hidden="1" customHeight="1" x14ac:dyDescent="0.2">
      <c r="B72" s="326" t="s">
        <v>1328</v>
      </c>
      <c r="C72" s="678"/>
      <c r="D72" s="678"/>
      <c r="E72" s="52" t="e">
        <f>MANTEN!G55+MANTEN!N55+MANTEN!T55+MANTEN!AA55+MANTEN!#REF!+MANTEN!#REF!+MANTEN!AH45</f>
        <v>#REF!</v>
      </c>
      <c r="F72" s="477" t="e">
        <f t="shared" ref="F72:F74" si="17">E72*H52</f>
        <v>#REF!</v>
      </c>
      <c r="G72" s="477" t="e">
        <f t="shared" ref="G72:G74" si="18">E72*J52</f>
        <v>#REF!</v>
      </c>
      <c r="H72" s="477" t="e">
        <f t="shared" ref="H72:H74" si="19">E72*L52</f>
        <v>#REF!</v>
      </c>
      <c r="I72" s="477" t="e">
        <f t="shared" ref="I72:I74" si="20">E72*R52</f>
        <v>#REF!</v>
      </c>
      <c r="Y72" s="42"/>
      <c r="Z72" s="42"/>
      <c r="AA72" s="42"/>
      <c r="AB72" s="42"/>
      <c r="AC72" s="42"/>
      <c r="AD72" s="42"/>
      <c r="AE72" s="42"/>
      <c r="AF72" s="42"/>
      <c r="AG72" s="42"/>
      <c r="AH72" s="42"/>
      <c r="AI72" s="42"/>
      <c r="AJ72" s="42"/>
      <c r="AK72" s="42"/>
      <c r="AL72" s="42"/>
      <c r="AM72" s="42"/>
      <c r="AN72" s="42"/>
      <c r="AO72" s="42"/>
      <c r="AP72" s="42"/>
      <c r="BB72" s="42"/>
    </row>
    <row r="73" spans="1:54" ht="29.25" hidden="1" customHeight="1" x14ac:dyDescent="0.2">
      <c r="B73" s="7" t="s">
        <v>425</v>
      </c>
      <c r="E73" s="327">
        <f>Aisl.!H43</f>
        <v>0</v>
      </c>
      <c r="F73" s="477" t="e">
        <f t="shared" si="17"/>
        <v>#REF!</v>
      </c>
      <c r="G73" s="477" t="e">
        <f t="shared" si="18"/>
        <v>#REF!</v>
      </c>
      <c r="H73" s="477" t="e">
        <f t="shared" si="19"/>
        <v>#REF!</v>
      </c>
      <c r="I73" s="477" t="e">
        <f t="shared" si="20"/>
        <v>#REF!</v>
      </c>
      <c r="Y73" s="42"/>
      <c r="Z73" s="42"/>
      <c r="AA73" s="42"/>
      <c r="AB73" s="42"/>
      <c r="AC73" s="42"/>
      <c r="AD73" s="42"/>
      <c r="AE73" s="42"/>
      <c r="AF73" s="42"/>
      <c r="AG73" s="42"/>
      <c r="AH73" s="42"/>
      <c r="AI73" s="42"/>
      <c r="AJ73" s="42"/>
      <c r="AK73" s="42"/>
      <c r="AL73" s="42"/>
      <c r="AM73" s="42"/>
      <c r="AN73" s="42"/>
      <c r="AO73" s="42"/>
      <c r="AP73" s="42"/>
      <c r="BB73" s="42"/>
    </row>
    <row r="74" spans="1:54" ht="29.25" hidden="1" customHeight="1" x14ac:dyDescent="0.2">
      <c r="B74" s="7" t="s">
        <v>1199</v>
      </c>
      <c r="E74" s="327">
        <f>GESTION!I16+GESTION!I17+GESTION!I25+GESTION!I26+GESTION!I27+GESTION!I28</f>
        <v>0</v>
      </c>
      <c r="F74" s="477" t="e">
        <f t="shared" si="17"/>
        <v>#REF!</v>
      </c>
      <c r="G74" s="477" t="e">
        <f t="shared" si="18"/>
        <v>#REF!</v>
      </c>
      <c r="H74" s="477" t="e">
        <f t="shared" si="19"/>
        <v>#REF!</v>
      </c>
      <c r="I74" s="477" t="e">
        <f t="shared" si="20"/>
        <v>#REF!</v>
      </c>
      <c r="Y74" s="42"/>
      <c r="Z74" s="42"/>
      <c r="AA74" s="42"/>
      <c r="AB74" s="42"/>
      <c r="AC74" s="42"/>
      <c r="AD74" s="42"/>
      <c r="AE74" s="42"/>
      <c r="AF74" s="42"/>
      <c r="AG74" s="42"/>
      <c r="AH74" s="42"/>
      <c r="AI74" s="42"/>
      <c r="AJ74" s="42"/>
      <c r="AK74" s="42"/>
      <c r="AL74" s="42"/>
      <c r="AM74" s="42"/>
      <c r="AN74" s="42"/>
      <c r="AO74" s="42"/>
      <c r="AP74" s="42"/>
      <c r="BB74" s="42"/>
    </row>
    <row r="75" spans="1:54" ht="29.25" hidden="1" customHeight="1" x14ac:dyDescent="0.2">
      <c r="E75" s="327"/>
      <c r="Y75" s="42"/>
      <c r="Z75" s="42"/>
      <c r="AA75" s="42"/>
      <c r="AB75" s="42"/>
      <c r="AC75" s="42"/>
      <c r="AD75" s="42"/>
      <c r="AE75" s="42"/>
      <c r="AF75" s="42"/>
      <c r="AG75" s="42"/>
      <c r="AH75" s="42"/>
      <c r="AI75" s="42"/>
      <c r="AJ75" s="42"/>
      <c r="AK75" s="42"/>
      <c r="AL75" s="42"/>
      <c r="AM75" s="42"/>
      <c r="AN75" s="42"/>
      <c r="AO75" s="42"/>
      <c r="AP75" s="42"/>
      <c r="BB75" s="42"/>
    </row>
    <row r="76" spans="1:54" ht="29.25" hidden="1" customHeight="1" x14ac:dyDescent="0.2">
      <c r="E76" s="478" t="e">
        <f>SUM(E71:E74)</f>
        <v>#REF!</v>
      </c>
      <c r="F76" s="478" t="e">
        <f t="shared" ref="F76:I76" si="21">SUM(F71:F74)</f>
        <v>#REF!</v>
      </c>
      <c r="G76" s="478" t="e">
        <f t="shared" si="21"/>
        <v>#REF!</v>
      </c>
      <c r="H76" s="478" t="e">
        <f t="shared" si="21"/>
        <v>#REF!</v>
      </c>
      <c r="I76" s="478" t="e">
        <f t="shared" si="21"/>
        <v>#REF!</v>
      </c>
      <c r="Y76" s="42"/>
      <c r="Z76" s="42"/>
      <c r="AA76" s="42"/>
      <c r="AB76" s="42"/>
      <c r="AC76" s="42"/>
      <c r="AD76" s="42"/>
      <c r="AE76" s="42"/>
      <c r="AF76" s="42"/>
      <c r="AG76" s="42"/>
      <c r="AH76" s="42"/>
      <c r="AI76" s="42"/>
      <c r="AJ76" s="42"/>
      <c r="AK76" s="42"/>
      <c r="AL76" s="42"/>
      <c r="AM76" s="42"/>
      <c r="AN76" s="42"/>
      <c r="AO76" s="42"/>
      <c r="AP76" s="42"/>
      <c r="BB76" s="42"/>
    </row>
    <row r="77" spans="1:54" s="352" customFormat="1" ht="29.25" hidden="1" customHeight="1" x14ac:dyDescent="0.2">
      <c r="B77" s="356"/>
      <c r="C77" s="356"/>
      <c r="D77" s="356"/>
      <c r="E77" s="479"/>
      <c r="F77" s="479"/>
      <c r="G77" s="479"/>
      <c r="H77" s="479"/>
      <c r="I77" s="479"/>
      <c r="J77" s="356"/>
      <c r="K77" s="356"/>
      <c r="L77" s="356"/>
      <c r="M77" s="356"/>
      <c r="N77" s="356"/>
      <c r="O77" s="356"/>
      <c r="P77" s="356"/>
    </row>
    <row r="78" spans="1:54" s="352" customFormat="1" ht="29.25" hidden="1" customHeight="1" x14ac:dyDescent="0.2">
      <c r="B78" s="356"/>
      <c r="C78" s="356"/>
      <c r="D78" s="356"/>
      <c r="E78" s="479"/>
      <c r="F78" s="480" t="e">
        <f>SUM(F76:H76)</f>
        <v>#REF!</v>
      </c>
      <c r="G78" s="479"/>
      <c r="H78" s="479"/>
      <c r="I78" s="479"/>
      <c r="J78" s="356"/>
      <c r="K78" s="356"/>
      <c r="L78" s="356"/>
      <c r="M78" s="356"/>
      <c r="N78" s="356"/>
      <c r="O78" s="356"/>
      <c r="P78" s="356"/>
    </row>
    <row r="79" spans="1:54" s="352" customFormat="1" ht="29.25" hidden="1" customHeight="1" x14ac:dyDescent="0.2">
      <c r="B79" s="356"/>
      <c r="C79" s="356"/>
      <c r="D79" s="356"/>
      <c r="E79" s="356"/>
      <c r="F79" s="356"/>
      <c r="G79" s="356"/>
      <c r="H79" s="356"/>
      <c r="I79" s="356"/>
      <c r="J79" s="356"/>
      <c r="K79" s="356"/>
      <c r="L79" s="356"/>
      <c r="M79" s="356"/>
      <c r="N79" s="356"/>
      <c r="O79" s="356"/>
      <c r="P79" s="356"/>
    </row>
    <row r="80" spans="1:54" s="352" customFormat="1" ht="29.25" hidden="1" customHeight="1" x14ac:dyDescent="0.2">
      <c r="B80" s="356"/>
      <c r="C80" s="356"/>
      <c r="D80" s="356"/>
      <c r="E80" s="356"/>
      <c r="F80" s="356"/>
      <c r="G80" s="356"/>
      <c r="H80" s="356"/>
      <c r="I80" s="356"/>
      <c r="J80" s="356"/>
      <c r="K80" s="356"/>
      <c r="L80" s="356"/>
      <c r="M80" s="356"/>
      <c r="N80" s="356"/>
      <c r="O80" s="356"/>
      <c r="P80" s="356"/>
    </row>
    <row r="81" spans="2:54" ht="29.25" hidden="1" customHeight="1" x14ac:dyDescent="0.2">
      <c r="B81" s="94" t="s">
        <v>334</v>
      </c>
      <c r="F81" s="495" t="e">
        <f>$E$47*F51</f>
        <v>#REF!</v>
      </c>
      <c r="G81" s="95"/>
      <c r="H81" s="496" t="e">
        <f>F81*H51</f>
        <v>#REF!</v>
      </c>
      <c r="I81" s="96"/>
      <c r="J81" s="496" t="e">
        <f>F81*J51</f>
        <v>#REF!</v>
      </c>
      <c r="K81" s="496"/>
      <c r="L81" s="496" t="e">
        <f>F81*L51</f>
        <v>#REF!</v>
      </c>
      <c r="M81" s="496"/>
      <c r="N81" s="496"/>
      <c r="O81" s="496"/>
      <c r="P81" s="496"/>
      <c r="Q81" s="496"/>
      <c r="R81" s="496" t="e">
        <f>F81*R51</f>
        <v>#REF!</v>
      </c>
      <c r="Y81" s="352"/>
      <c r="Z81" s="352"/>
      <c r="AA81" s="722"/>
      <c r="AB81" s="42"/>
      <c r="AC81" s="42"/>
      <c r="AD81" s="42"/>
      <c r="AE81" s="42"/>
      <c r="AF81" s="42"/>
      <c r="AG81" s="42"/>
      <c r="AH81" s="42"/>
      <c r="AI81" s="42"/>
      <c r="AJ81" s="42"/>
      <c r="AK81" s="42"/>
      <c r="AL81" s="42"/>
      <c r="AM81" s="42"/>
      <c r="AN81" s="42"/>
      <c r="AO81" s="42"/>
      <c r="AP81" s="42"/>
      <c r="BB81" s="42"/>
    </row>
    <row r="82" spans="2:54" ht="29.25" hidden="1" customHeight="1" x14ac:dyDescent="0.2">
      <c r="B82" s="94" t="s">
        <v>1328</v>
      </c>
      <c r="F82" s="495" t="e">
        <f t="shared" ref="F82:F84" si="22">$E$47*F52</f>
        <v>#REF!</v>
      </c>
      <c r="G82" s="95"/>
      <c r="H82" s="496" t="e">
        <f t="shared" ref="H82:H84" si="23">F82*H52</f>
        <v>#REF!</v>
      </c>
      <c r="I82" s="96"/>
      <c r="J82" s="496" t="e">
        <f>F82*J52</f>
        <v>#REF!</v>
      </c>
      <c r="K82" s="496"/>
      <c r="L82" s="496" t="e">
        <f>F82*L52</f>
        <v>#REF!</v>
      </c>
      <c r="M82" s="496"/>
      <c r="N82" s="496"/>
      <c r="O82" s="496"/>
      <c r="P82" s="496"/>
      <c r="Q82" s="496"/>
      <c r="R82" s="496" t="e">
        <f>F82*R52</f>
        <v>#REF!</v>
      </c>
      <c r="Y82" s="352"/>
      <c r="Z82" s="352"/>
      <c r="AA82" s="722"/>
      <c r="AB82" s="42"/>
      <c r="AC82" s="42"/>
      <c r="AD82" s="42"/>
      <c r="AE82" s="42"/>
      <c r="AF82" s="42"/>
      <c r="AG82" s="42"/>
      <c r="AH82" s="42"/>
      <c r="AI82" s="42"/>
      <c r="AJ82" s="42"/>
      <c r="AK82" s="42"/>
      <c r="AL82" s="42"/>
      <c r="AM82" s="42"/>
      <c r="AN82" s="42"/>
      <c r="AO82" s="42"/>
      <c r="AP82" s="42"/>
      <c r="BB82" s="42"/>
    </row>
    <row r="83" spans="2:54" ht="29.25" hidden="1" customHeight="1" x14ac:dyDescent="0.2">
      <c r="B83" s="94" t="s">
        <v>216</v>
      </c>
      <c r="F83" s="495" t="e">
        <f t="shared" si="22"/>
        <v>#REF!</v>
      </c>
      <c r="G83" s="95"/>
      <c r="H83" s="496" t="e">
        <f t="shared" si="23"/>
        <v>#REF!</v>
      </c>
      <c r="I83" s="96"/>
      <c r="J83" s="496" t="e">
        <f>F83*J53</f>
        <v>#REF!</v>
      </c>
      <c r="K83" s="496"/>
      <c r="L83" s="496" t="e">
        <f>F83*L53</f>
        <v>#REF!</v>
      </c>
      <c r="M83" s="496"/>
      <c r="N83" s="496"/>
      <c r="O83" s="496"/>
      <c r="P83" s="496"/>
      <c r="Q83" s="496"/>
      <c r="R83" s="496" t="e">
        <f>F83*R53</f>
        <v>#REF!</v>
      </c>
      <c r="Y83" s="1949"/>
      <c r="Z83" s="1949"/>
      <c r="AA83" s="1949"/>
      <c r="AB83" s="42"/>
      <c r="AC83" s="42"/>
      <c r="AD83" s="42"/>
      <c r="AE83" s="42"/>
      <c r="AF83" s="42"/>
      <c r="AG83" s="42"/>
      <c r="AH83" s="42"/>
      <c r="AI83" s="42"/>
      <c r="AJ83" s="42"/>
      <c r="AK83" s="42"/>
      <c r="AL83" s="42"/>
      <c r="AM83" s="42"/>
      <c r="AN83" s="42"/>
      <c r="AO83" s="42"/>
      <c r="AP83" s="42"/>
      <c r="BB83" s="42"/>
    </row>
    <row r="84" spans="2:54" ht="29.25" hidden="1" customHeight="1" x14ac:dyDescent="0.2">
      <c r="B84" s="94" t="s">
        <v>418</v>
      </c>
      <c r="F84" s="495" t="e">
        <f t="shared" si="22"/>
        <v>#REF!</v>
      </c>
      <c r="G84" s="95"/>
      <c r="H84" s="496" t="e">
        <f t="shared" si="23"/>
        <v>#REF!</v>
      </c>
      <c r="I84" s="96"/>
      <c r="J84" s="496" t="e">
        <f>F84*J54</f>
        <v>#REF!</v>
      </c>
      <c r="K84" s="496"/>
      <c r="L84" s="496" t="e">
        <f>F84*L54</f>
        <v>#REF!</v>
      </c>
      <c r="M84" s="496"/>
      <c r="N84" s="496"/>
      <c r="O84" s="496"/>
      <c r="P84" s="496"/>
      <c r="Q84" s="496"/>
      <c r="R84" s="496" t="e">
        <f>F84*R54</f>
        <v>#REF!</v>
      </c>
      <c r="Y84" s="42"/>
      <c r="Z84" s="42"/>
      <c r="AA84" s="42"/>
      <c r="AB84" s="42"/>
      <c r="AC84" s="42"/>
      <c r="AD84" s="42"/>
      <c r="AE84" s="42"/>
      <c r="AF84" s="42"/>
      <c r="AG84" s="42"/>
      <c r="AH84" s="42"/>
      <c r="AI84" s="42"/>
      <c r="AJ84" s="42"/>
      <c r="AK84" s="42"/>
      <c r="AL84" s="42"/>
      <c r="AM84" s="42"/>
      <c r="AN84" s="42"/>
      <c r="AO84" s="42"/>
      <c r="AP84" s="42"/>
      <c r="BB84" s="42"/>
    </row>
    <row r="85" spans="2:54" ht="29.25" hidden="1" customHeight="1" x14ac:dyDescent="0.2">
      <c r="F85" s="478" t="e">
        <f>SUM(F81:F84)</f>
        <v>#REF!</v>
      </c>
      <c r="G85" s="478"/>
      <c r="H85" s="478" t="e">
        <f t="shared" ref="H85:R85" si="24">SUM(H81:H84)</f>
        <v>#REF!</v>
      </c>
      <c r="I85" s="478"/>
      <c r="J85" s="478" t="e">
        <f t="shared" si="24"/>
        <v>#REF!</v>
      </c>
      <c r="K85" s="478"/>
      <c r="L85" s="478" t="e">
        <f t="shared" si="24"/>
        <v>#REF!</v>
      </c>
      <c r="M85" s="478"/>
      <c r="N85" s="478"/>
      <c r="O85" s="478"/>
      <c r="P85" s="478"/>
      <c r="Q85" s="478"/>
      <c r="R85" s="478" t="e">
        <f t="shared" si="24"/>
        <v>#REF!</v>
      </c>
      <c r="Y85" s="42"/>
      <c r="Z85" s="42"/>
      <c r="AA85" s="42"/>
      <c r="AB85" s="42"/>
      <c r="AC85" s="42"/>
      <c r="AD85" s="42"/>
      <c r="AE85" s="42"/>
      <c r="AF85" s="42"/>
      <c r="AG85" s="42"/>
      <c r="AH85" s="42"/>
      <c r="AI85" s="42"/>
      <c r="AJ85" s="42"/>
      <c r="AK85" s="42"/>
      <c r="AL85" s="42"/>
      <c r="AM85" s="42"/>
      <c r="AN85" s="42"/>
      <c r="AO85" s="42"/>
      <c r="AP85" s="42"/>
      <c r="BB85" s="42"/>
    </row>
    <row r="86" spans="2:54" ht="29.25" hidden="1" customHeight="1" x14ac:dyDescent="0.2">
      <c r="O86" s="8"/>
      <c r="R86" s="356"/>
      <c r="Y86" s="42"/>
      <c r="Z86" s="42"/>
      <c r="AA86" s="42"/>
      <c r="AB86" s="42"/>
      <c r="AC86" s="42"/>
      <c r="AD86" s="42"/>
      <c r="AE86" s="42"/>
      <c r="AF86" s="42"/>
      <c r="AG86" s="42"/>
      <c r="AH86" s="42"/>
      <c r="AI86" s="42"/>
      <c r="AJ86" s="42"/>
      <c r="AK86" s="42"/>
      <c r="AL86" s="42"/>
      <c r="AM86" s="42"/>
      <c r="AN86" s="42"/>
      <c r="AO86" s="42"/>
      <c r="AP86" s="42"/>
      <c r="BB86" s="42"/>
    </row>
    <row r="87" spans="2:54" s="352" customFormat="1" ht="29.25" customHeight="1" x14ac:dyDescent="0.2">
      <c r="B87" s="356"/>
      <c r="C87" s="356"/>
      <c r="D87" s="356"/>
      <c r="E87" s="356"/>
      <c r="F87" s="356"/>
      <c r="G87" s="356"/>
      <c r="H87" s="356"/>
      <c r="I87" s="356"/>
      <c r="J87" s="356"/>
      <c r="K87" s="356"/>
      <c r="L87" s="356"/>
      <c r="M87" s="356"/>
      <c r="N87" s="356"/>
      <c r="O87" s="356"/>
      <c r="P87" s="356"/>
    </row>
    <row r="88" spans="2:54" s="352" customFormat="1" x14ac:dyDescent="0.2">
      <c r="B88" s="356"/>
      <c r="C88" s="356"/>
      <c r="D88" s="356"/>
      <c r="E88" s="356"/>
      <c r="F88" s="356"/>
      <c r="G88" s="356"/>
      <c r="H88" s="356"/>
      <c r="I88" s="356"/>
      <c r="J88" s="356"/>
      <c r="K88" s="356"/>
      <c r="L88" s="356"/>
      <c r="M88" s="356"/>
      <c r="N88" s="356"/>
      <c r="O88" s="356"/>
      <c r="P88" s="356"/>
    </row>
    <row r="89" spans="2:54" s="352" customFormat="1" x14ac:dyDescent="0.2">
      <c r="B89" s="356"/>
      <c r="C89" s="356"/>
      <c r="D89" s="356"/>
      <c r="E89" s="356"/>
      <c r="F89" s="356"/>
      <c r="G89" s="356"/>
      <c r="H89" s="356"/>
      <c r="I89" s="356"/>
      <c r="J89" s="356"/>
      <c r="K89" s="356"/>
      <c r="L89" s="356"/>
      <c r="M89" s="356"/>
      <c r="N89" s="356"/>
      <c r="O89" s="356"/>
      <c r="P89" s="356"/>
    </row>
    <row r="90" spans="2:54" s="352" customFormat="1" x14ac:dyDescent="0.2">
      <c r="B90" s="356"/>
      <c r="C90" s="356"/>
      <c r="D90" s="356"/>
      <c r="E90" s="356"/>
      <c r="F90" s="356"/>
      <c r="G90" s="356"/>
      <c r="H90" s="356"/>
      <c r="I90" s="356"/>
      <c r="J90" s="356"/>
      <c r="K90" s="356"/>
      <c r="L90" s="356"/>
      <c r="M90" s="356"/>
      <c r="N90" s="356"/>
      <c r="O90" s="356"/>
      <c r="P90" s="356"/>
    </row>
    <row r="91" spans="2:54" s="352" customFormat="1" x14ac:dyDescent="0.2">
      <c r="B91" s="356"/>
      <c r="C91" s="356"/>
      <c r="D91" s="356"/>
      <c r="E91" s="356"/>
      <c r="F91" s="356"/>
      <c r="G91" s="356"/>
      <c r="H91" s="356"/>
      <c r="I91" s="356"/>
      <c r="J91" s="356"/>
      <c r="K91" s="356"/>
      <c r="L91" s="356"/>
      <c r="M91" s="356"/>
      <c r="N91" s="356"/>
      <c r="O91" s="356"/>
      <c r="P91" s="356"/>
    </row>
    <row r="92" spans="2:54" s="352" customFormat="1" x14ac:dyDescent="0.2">
      <c r="B92" s="356"/>
      <c r="C92" s="356"/>
      <c r="D92" s="356"/>
      <c r="E92" s="356"/>
      <c r="F92" s="356"/>
      <c r="G92" s="356"/>
      <c r="H92" s="356"/>
      <c r="I92" s="356"/>
      <c r="J92" s="356"/>
      <c r="K92" s="356"/>
      <c r="L92" s="356"/>
      <c r="M92" s="356"/>
      <c r="N92" s="356"/>
      <c r="O92" s="356"/>
      <c r="P92" s="356"/>
    </row>
    <row r="93" spans="2:54" s="352" customFormat="1" x14ac:dyDescent="0.2">
      <c r="B93" s="356"/>
      <c r="C93" s="356"/>
      <c r="D93" s="356"/>
      <c r="E93" s="356"/>
      <c r="F93" s="356"/>
      <c r="G93" s="356"/>
      <c r="H93" s="356"/>
      <c r="I93" s="356"/>
      <c r="J93" s="356"/>
      <c r="K93" s="356"/>
      <c r="L93" s="356"/>
      <c r="M93" s="356"/>
      <c r="N93" s="356"/>
      <c r="O93" s="356"/>
      <c r="P93" s="356"/>
    </row>
    <row r="94" spans="2:54" s="352" customFormat="1" x14ac:dyDescent="0.2">
      <c r="B94" s="356"/>
      <c r="C94" s="356"/>
      <c r="D94" s="356"/>
      <c r="E94" s="356"/>
      <c r="F94" s="356"/>
      <c r="G94" s="356"/>
      <c r="H94" s="356"/>
      <c r="I94" s="356"/>
      <c r="J94" s="356"/>
      <c r="K94" s="356"/>
      <c r="L94" s="356"/>
      <c r="M94" s="356"/>
      <c r="N94" s="356"/>
      <c r="O94" s="356"/>
      <c r="P94" s="356"/>
    </row>
    <row r="95" spans="2:54" s="352" customFormat="1" x14ac:dyDescent="0.2">
      <c r="B95" s="356"/>
      <c r="C95" s="356"/>
      <c r="D95" s="356"/>
      <c r="E95" s="356"/>
      <c r="F95" s="356"/>
      <c r="G95" s="356"/>
      <c r="H95" s="356"/>
      <c r="I95" s="356"/>
      <c r="J95" s="356"/>
      <c r="K95" s="356"/>
      <c r="L95" s="356"/>
      <c r="M95" s="356"/>
      <c r="N95" s="356"/>
      <c r="O95" s="356"/>
      <c r="P95" s="356"/>
    </row>
    <row r="96" spans="2:54" s="352" customFormat="1" x14ac:dyDescent="0.2">
      <c r="B96" s="356"/>
      <c r="C96" s="356"/>
      <c r="D96" s="356"/>
      <c r="E96" s="356"/>
      <c r="F96" s="356"/>
      <c r="G96" s="356"/>
      <c r="H96" s="356"/>
      <c r="I96" s="356"/>
      <c r="J96" s="356"/>
      <c r="K96" s="356"/>
      <c r="L96" s="356"/>
      <c r="M96" s="356"/>
      <c r="N96" s="356"/>
      <c r="O96" s="356"/>
      <c r="P96" s="356"/>
    </row>
    <row r="97" spans="2:16" s="352" customFormat="1" x14ac:dyDescent="0.2">
      <c r="B97" s="356"/>
      <c r="C97" s="356"/>
      <c r="D97" s="356"/>
      <c r="E97" s="356"/>
      <c r="F97" s="356"/>
      <c r="G97" s="356"/>
      <c r="H97" s="356"/>
      <c r="I97" s="356"/>
      <c r="J97" s="356"/>
      <c r="K97" s="356"/>
      <c r="L97" s="356"/>
      <c r="M97" s="356"/>
      <c r="N97" s="356"/>
      <c r="O97" s="356"/>
      <c r="P97" s="356"/>
    </row>
    <row r="98" spans="2:16" s="352" customFormat="1" x14ac:dyDescent="0.2">
      <c r="B98" s="356"/>
      <c r="C98" s="356"/>
      <c r="D98" s="356"/>
      <c r="E98" s="356"/>
      <c r="F98" s="356"/>
      <c r="G98" s="356"/>
      <c r="H98" s="356"/>
      <c r="I98" s="356"/>
      <c r="J98" s="356"/>
      <c r="K98" s="356"/>
      <c r="L98" s="356"/>
      <c r="M98" s="356"/>
      <c r="N98" s="356"/>
      <c r="O98" s="356"/>
      <c r="P98" s="356"/>
    </row>
    <row r="99" spans="2:16" s="352" customFormat="1" x14ac:dyDescent="0.2">
      <c r="B99" s="356"/>
      <c r="C99" s="356"/>
      <c r="D99" s="356"/>
      <c r="E99" s="356"/>
      <c r="F99" s="356"/>
      <c r="G99" s="356"/>
      <c r="H99" s="356"/>
      <c r="I99" s="356"/>
      <c r="J99" s="356"/>
      <c r="K99" s="356"/>
      <c r="L99" s="356"/>
      <c r="M99" s="356"/>
      <c r="N99" s="356"/>
      <c r="O99" s="356"/>
      <c r="P99" s="356"/>
    </row>
    <row r="100" spans="2:16" s="352" customFormat="1" x14ac:dyDescent="0.2">
      <c r="B100" s="356"/>
      <c r="C100" s="356"/>
      <c r="D100" s="356"/>
      <c r="E100" s="356"/>
      <c r="F100" s="356"/>
      <c r="G100" s="356"/>
      <c r="H100" s="356"/>
      <c r="I100" s="356"/>
      <c r="J100" s="356"/>
      <c r="K100" s="356"/>
      <c r="L100" s="356"/>
      <c r="M100" s="356"/>
      <c r="N100" s="356"/>
      <c r="O100" s="356"/>
      <c r="P100" s="356"/>
    </row>
    <row r="101" spans="2:16" s="352" customFormat="1" x14ac:dyDescent="0.2">
      <c r="B101" s="356"/>
      <c r="C101" s="356"/>
      <c r="D101" s="356"/>
      <c r="E101" s="356"/>
      <c r="F101" s="356"/>
      <c r="G101" s="356"/>
      <c r="H101" s="356"/>
      <c r="I101" s="356"/>
      <c r="J101" s="356"/>
      <c r="K101" s="356"/>
      <c r="L101" s="356"/>
      <c r="M101" s="356"/>
      <c r="N101" s="356"/>
      <c r="O101" s="356"/>
      <c r="P101" s="356"/>
    </row>
    <row r="102" spans="2:16" s="352" customFormat="1" x14ac:dyDescent="0.2">
      <c r="B102" s="356"/>
      <c r="C102" s="356"/>
      <c r="D102" s="356"/>
      <c r="E102" s="356"/>
      <c r="F102" s="356"/>
      <c r="G102" s="356"/>
      <c r="H102" s="356"/>
      <c r="I102" s="356"/>
      <c r="J102" s="356"/>
      <c r="K102" s="356"/>
      <c r="L102" s="356"/>
      <c r="M102" s="356"/>
      <c r="N102" s="356"/>
      <c r="O102" s="356"/>
      <c r="P102" s="356"/>
    </row>
    <row r="103" spans="2:16" s="352" customFormat="1" x14ac:dyDescent="0.2">
      <c r="B103" s="356"/>
      <c r="C103" s="356"/>
      <c r="D103" s="356"/>
      <c r="E103" s="356"/>
      <c r="F103" s="356"/>
      <c r="G103" s="356"/>
      <c r="H103" s="356"/>
      <c r="I103" s="356"/>
      <c r="J103" s="356"/>
      <c r="K103" s="356"/>
      <c r="L103" s="356"/>
      <c r="M103" s="356"/>
      <c r="N103" s="356"/>
      <c r="O103" s="356"/>
      <c r="P103" s="356"/>
    </row>
    <row r="104" spans="2:16" s="352" customFormat="1" x14ac:dyDescent="0.2">
      <c r="B104" s="356"/>
      <c r="C104" s="356"/>
      <c r="D104" s="356"/>
      <c r="E104" s="356"/>
      <c r="F104" s="356"/>
      <c r="G104" s="356"/>
      <c r="H104" s="356"/>
      <c r="I104" s="356"/>
      <c r="J104" s="356"/>
      <c r="K104" s="356"/>
      <c r="L104" s="356"/>
      <c r="M104" s="356"/>
      <c r="N104" s="356"/>
      <c r="O104" s="356"/>
      <c r="P104" s="356"/>
    </row>
    <row r="105" spans="2:16" s="352" customFormat="1" x14ac:dyDescent="0.2">
      <c r="B105" s="356"/>
      <c r="C105" s="356"/>
      <c r="D105" s="356"/>
      <c r="E105" s="356"/>
      <c r="F105" s="356"/>
      <c r="G105" s="356"/>
      <c r="H105" s="356"/>
      <c r="I105" s="356"/>
      <c r="J105" s="356"/>
      <c r="K105" s="356"/>
      <c r="L105" s="356"/>
      <c r="M105" s="356"/>
      <c r="N105" s="356"/>
      <c r="O105" s="356"/>
      <c r="P105" s="356"/>
    </row>
    <row r="106" spans="2:16" s="352" customFormat="1" x14ac:dyDescent="0.2">
      <c r="B106" s="356"/>
      <c r="C106" s="356"/>
      <c r="D106" s="356"/>
      <c r="E106" s="356"/>
      <c r="F106" s="356"/>
      <c r="G106" s="356"/>
      <c r="H106" s="356"/>
      <c r="I106" s="356"/>
      <c r="J106" s="356"/>
      <c r="K106" s="356"/>
      <c r="L106" s="356"/>
      <c r="M106" s="356"/>
      <c r="N106" s="356"/>
      <c r="O106" s="356"/>
      <c r="P106" s="356"/>
    </row>
    <row r="107" spans="2:16" s="352" customFormat="1" x14ac:dyDescent="0.2">
      <c r="B107" s="356"/>
      <c r="C107" s="356"/>
      <c r="D107" s="356"/>
      <c r="E107" s="356"/>
      <c r="F107" s="356"/>
      <c r="G107" s="356"/>
      <c r="H107" s="356"/>
      <c r="I107" s="356"/>
      <c r="J107" s="356"/>
      <c r="K107" s="356"/>
      <c r="L107" s="356"/>
      <c r="M107" s="356"/>
      <c r="N107" s="356"/>
      <c r="O107" s="356"/>
      <c r="P107" s="356"/>
    </row>
    <row r="108" spans="2:16" s="352" customFormat="1" x14ac:dyDescent="0.2">
      <c r="B108" s="356"/>
      <c r="C108" s="356"/>
      <c r="D108" s="356"/>
      <c r="E108" s="356"/>
      <c r="F108" s="356"/>
      <c r="G108" s="356"/>
      <c r="H108" s="356"/>
      <c r="I108" s="356"/>
      <c r="J108" s="356"/>
      <c r="K108" s="356"/>
      <c r="L108" s="356"/>
      <c r="M108" s="356"/>
      <c r="N108" s="356"/>
      <c r="O108" s="356"/>
      <c r="P108" s="356"/>
    </row>
    <row r="109" spans="2:16" s="352" customFormat="1" x14ac:dyDescent="0.2">
      <c r="B109" s="356"/>
      <c r="C109" s="356"/>
      <c r="D109" s="356"/>
      <c r="E109" s="356"/>
      <c r="F109" s="356"/>
      <c r="G109" s="356"/>
      <c r="H109" s="356"/>
      <c r="I109" s="356"/>
      <c r="J109" s="356"/>
      <c r="K109" s="356"/>
      <c r="L109" s="356"/>
      <c r="M109" s="356"/>
      <c r="N109" s="356"/>
      <c r="O109" s="356"/>
      <c r="P109" s="356"/>
    </row>
    <row r="110" spans="2:16" s="352" customFormat="1" x14ac:dyDescent="0.2">
      <c r="B110" s="356"/>
      <c r="C110" s="356"/>
      <c r="D110" s="356"/>
      <c r="E110" s="356"/>
      <c r="F110" s="356"/>
      <c r="G110" s="356"/>
      <c r="H110" s="356"/>
      <c r="I110" s="356"/>
      <c r="J110" s="356"/>
      <c r="K110" s="356"/>
      <c r="L110" s="356"/>
      <c r="M110" s="356"/>
      <c r="N110" s="356"/>
      <c r="O110" s="356"/>
      <c r="P110" s="356"/>
    </row>
    <row r="111" spans="2:16" s="352" customFormat="1" x14ac:dyDescent="0.2">
      <c r="B111" s="356"/>
      <c r="C111" s="356"/>
      <c r="D111" s="356"/>
      <c r="E111" s="356"/>
      <c r="F111" s="356"/>
      <c r="G111" s="356"/>
      <c r="H111" s="356"/>
      <c r="I111" s="356"/>
      <c r="J111" s="356"/>
      <c r="K111" s="356"/>
      <c r="L111" s="356"/>
      <c r="M111" s="356"/>
      <c r="N111" s="356"/>
      <c r="O111" s="356"/>
      <c r="P111" s="356"/>
    </row>
    <row r="112" spans="2:16" s="352" customFormat="1" x14ac:dyDescent="0.2">
      <c r="B112" s="356"/>
      <c r="C112" s="356"/>
      <c r="D112" s="356"/>
      <c r="E112" s="356"/>
      <c r="F112" s="356"/>
      <c r="G112" s="356"/>
      <c r="H112" s="356"/>
      <c r="I112" s="356"/>
      <c r="J112" s="356"/>
      <c r="K112" s="356"/>
      <c r="L112" s="356"/>
      <c r="M112" s="356"/>
      <c r="N112" s="356"/>
      <c r="O112" s="356"/>
      <c r="P112" s="356"/>
    </row>
    <row r="113" spans="2:16" s="352" customFormat="1" x14ac:dyDescent="0.2">
      <c r="B113" s="356"/>
      <c r="C113" s="356"/>
      <c r="D113" s="356"/>
      <c r="E113" s="356"/>
      <c r="F113" s="356"/>
      <c r="G113" s="356"/>
      <c r="H113" s="356"/>
      <c r="I113" s="356"/>
      <c r="J113" s="356"/>
      <c r="K113" s="356"/>
      <c r="L113" s="356"/>
      <c r="M113" s="356"/>
      <c r="N113" s="356"/>
      <c r="O113" s="356"/>
      <c r="P113" s="356"/>
    </row>
    <row r="114" spans="2:16" s="352" customFormat="1" x14ac:dyDescent="0.2">
      <c r="B114" s="356"/>
      <c r="C114" s="356"/>
      <c r="D114" s="356"/>
      <c r="E114" s="356"/>
      <c r="F114" s="356"/>
      <c r="G114" s="356"/>
      <c r="H114" s="356"/>
      <c r="I114" s="356"/>
      <c r="J114" s="356"/>
      <c r="K114" s="356"/>
      <c r="L114" s="356"/>
      <c r="M114" s="356"/>
      <c r="N114" s="356"/>
      <c r="O114" s="356"/>
      <c r="P114" s="356"/>
    </row>
    <row r="115" spans="2:16" s="352" customFormat="1" x14ac:dyDescent="0.2">
      <c r="B115" s="356"/>
      <c r="C115" s="356"/>
      <c r="D115" s="356"/>
      <c r="E115" s="356"/>
      <c r="F115" s="356"/>
      <c r="G115" s="356"/>
      <c r="H115" s="356"/>
      <c r="I115" s="356"/>
      <c r="J115" s="356"/>
      <c r="K115" s="356"/>
      <c r="L115" s="356"/>
      <c r="M115" s="356"/>
      <c r="N115" s="356"/>
      <c r="O115" s="356"/>
      <c r="P115" s="356"/>
    </row>
    <row r="116" spans="2:16" s="352" customFormat="1" x14ac:dyDescent="0.2">
      <c r="B116" s="356"/>
      <c r="C116" s="356"/>
      <c r="D116" s="356"/>
      <c r="E116" s="356"/>
      <c r="F116" s="356"/>
      <c r="G116" s="356"/>
      <c r="H116" s="356"/>
      <c r="I116" s="356"/>
      <c r="J116" s="356"/>
      <c r="K116" s="356"/>
      <c r="L116" s="356"/>
      <c r="M116" s="356"/>
      <c r="N116" s="356"/>
      <c r="O116" s="356"/>
      <c r="P116" s="356"/>
    </row>
    <row r="117" spans="2:16" s="352" customFormat="1" x14ac:dyDescent="0.2">
      <c r="B117" s="356"/>
      <c r="C117" s="356"/>
      <c r="D117" s="356"/>
      <c r="E117" s="356"/>
      <c r="F117" s="356"/>
      <c r="G117" s="356"/>
      <c r="H117" s="356"/>
      <c r="I117" s="356"/>
      <c r="J117" s="356"/>
      <c r="K117" s="356"/>
      <c r="L117" s="356"/>
      <c r="M117" s="356"/>
      <c r="N117" s="356"/>
      <c r="O117" s="356"/>
      <c r="P117" s="356"/>
    </row>
    <row r="118" spans="2:16" s="352" customFormat="1" x14ac:dyDescent="0.2">
      <c r="B118" s="356"/>
      <c r="C118" s="356"/>
      <c r="D118" s="356"/>
      <c r="E118" s="356"/>
      <c r="F118" s="356"/>
      <c r="G118" s="356"/>
      <c r="H118" s="356"/>
      <c r="I118" s="356"/>
      <c r="J118" s="356"/>
      <c r="K118" s="356"/>
      <c r="L118" s="356"/>
      <c r="M118" s="356"/>
      <c r="N118" s="356"/>
      <c r="O118" s="356"/>
      <c r="P118" s="356"/>
    </row>
    <row r="119" spans="2:16" s="352" customFormat="1" x14ac:dyDescent="0.2">
      <c r="B119" s="356"/>
      <c r="C119" s="356"/>
      <c r="D119" s="356"/>
      <c r="E119" s="356"/>
      <c r="F119" s="356"/>
      <c r="G119" s="356"/>
      <c r="H119" s="356"/>
      <c r="I119" s="356"/>
      <c r="J119" s="356"/>
      <c r="K119" s="356"/>
      <c r="L119" s="356"/>
      <c r="M119" s="356"/>
      <c r="N119" s="356"/>
      <c r="O119" s="356"/>
      <c r="P119" s="356"/>
    </row>
    <row r="120" spans="2:16" s="352" customFormat="1" x14ac:dyDescent="0.2">
      <c r="B120" s="356"/>
      <c r="C120" s="356"/>
      <c r="D120" s="356"/>
      <c r="E120" s="356"/>
      <c r="F120" s="356"/>
      <c r="G120" s="356"/>
      <c r="H120" s="356"/>
      <c r="I120" s="356"/>
      <c r="J120" s="356"/>
      <c r="K120" s="356"/>
      <c r="L120" s="356"/>
      <c r="M120" s="356"/>
      <c r="N120" s="356"/>
      <c r="O120" s="356"/>
      <c r="P120" s="356"/>
    </row>
    <row r="121" spans="2:16" s="352" customFormat="1" x14ac:dyDescent="0.2">
      <c r="B121" s="356"/>
      <c r="C121" s="356"/>
      <c r="D121" s="356"/>
      <c r="E121" s="356"/>
      <c r="F121" s="356"/>
      <c r="G121" s="356"/>
      <c r="H121" s="356"/>
      <c r="I121" s="356"/>
      <c r="J121" s="356"/>
      <c r="K121" s="356"/>
      <c r="L121" s="356"/>
      <c r="M121" s="356"/>
      <c r="N121" s="356"/>
      <c r="O121" s="356"/>
      <c r="P121" s="356"/>
    </row>
    <row r="122" spans="2:16" s="352" customFormat="1" x14ac:dyDescent="0.2">
      <c r="B122" s="356"/>
      <c r="C122" s="356"/>
      <c r="D122" s="356"/>
      <c r="E122" s="356"/>
      <c r="F122" s="356"/>
      <c r="G122" s="356"/>
      <c r="H122" s="356"/>
      <c r="I122" s="356"/>
      <c r="J122" s="356"/>
      <c r="K122" s="356"/>
      <c r="L122" s="356"/>
      <c r="M122" s="356"/>
      <c r="N122" s="356"/>
      <c r="O122" s="356"/>
      <c r="P122" s="356"/>
    </row>
    <row r="123" spans="2:16" s="352" customFormat="1" x14ac:dyDescent="0.2">
      <c r="B123" s="356"/>
      <c r="C123" s="356"/>
      <c r="D123" s="356"/>
      <c r="E123" s="356"/>
      <c r="F123" s="356"/>
      <c r="G123" s="356"/>
      <c r="H123" s="356"/>
      <c r="I123" s="356"/>
      <c r="J123" s="356"/>
      <c r="K123" s="356"/>
      <c r="L123" s="356"/>
      <c r="M123" s="356"/>
      <c r="N123" s="356"/>
      <c r="O123" s="356"/>
      <c r="P123" s="356"/>
    </row>
    <row r="124" spans="2:16" s="352" customFormat="1" x14ac:dyDescent="0.2">
      <c r="B124" s="356"/>
      <c r="C124" s="356"/>
      <c r="D124" s="356"/>
      <c r="E124" s="356"/>
      <c r="F124" s="356"/>
      <c r="G124" s="356"/>
      <c r="H124" s="356"/>
      <c r="I124" s="356"/>
      <c r="J124" s="356"/>
      <c r="K124" s="356"/>
      <c r="L124" s="356"/>
      <c r="M124" s="356"/>
      <c r="N124" s="356"/>
      <c r="O124" s="356"/>
      <c r="P124" s="356"/>
    </row>
    <row r="125" spans="2:16" s="352" customFormat="1" x14ac:dyDescent="0.2">
      <c r="B125" s="356"/>
      <c r="C125" s="356"/>
      <c r="D125" s="356"/>
      <c r="E125" s="356"/>
      <c r="F125" s="356"/>
      <c r="G125" s="356"/>
      <c r="H125" s="356"/>
      <c r="I125" s="356"/>
      <c r="J125" s="356"/>
      <c r="K125" s="356"/>
      <c r="L125" s="356"/>
      <c r="M125" s="356"/>
      <c r="N125" s="356"/>
      <c r="O125" s="356"/>
      <c r="P125" s="356"/>
    </row>
    <row r="126" spans="2:16" s="352" customFormat="1" x14ac:dyDescent="0.2">
      <c r="B126" s="356"/>
      <c r="C126" s="356"/>
      <c r="D126" s="356"/>
      <c r="E126" s="356"/>
      <c r="F126" s="356"/>
      <c r="G126" s="356"/>
      <c r="H126" s="356"/>
      <c r="I126" s="356"/>
      <c r="J126" s="356"/>
      <c r="K126" s="356"/>
      <c r="L126" s="356"/>
      <c r="M126" s="356"/>
      <c r="N126" s="356"/>
      <c r="O126" s="356"/>
      <c r="P126" s="356"/>
    </row>
    <row r="127" spans="2:16" s="352" customFormat="1" x14ac:dyDescent="0.2">
      <c r="B127" s="356"/>
      <c r="C127" s="356"/>
      <c r="D127" s="356"/>
      <c r="E127" s="356"/>
      <c r="F127" s="356"/>
      <c r="G127" s="356"/>
      <c r="H127" s="356"/>
      <c r="I127" s="356"/>
      <c r="J127" s="356"/>
      <c r="K127" s="356"/>
      <c r="L127" s="356"/>
      <c r="M127" s="356"/>
      <c r="N127" s="356"/>
      <c r="O127" s="356"/>
      <c r="P127" s="356"/>
    </row>
    <row r="128" spans="2:16" s="352" customFormat="1" x14ac:dyDescent="0.2">
      <c r="B128" s="356"/>
      <c r="C128" s="356"/>
      <c r="D128" s="356"/>
      <c r="E128" s="356"/>
      <c r="F128" s="356"/>
      <c r="G128" s="356"/>
      <c r="H128" s="356"/>
      <c r="I128" s="356"/>
      <c r="J128" s="356"/>
      <c r="K128" s="356"/>
      <c r="L128" s="356"/>
      <c r="M128" s="356"/>
      <c r="N128" s="356"/>
      <c r="O128" s="356"/>
      <c r="P128" s="356"/>
    </row>
    <row r="129" spans="2:16" s="352" customFormat="1" x14ac:dyDescent="0.2">
      <c r="B129" s="356"/>
      <c r="C129" s="356"/>
      <c r="D129" s="356"/>
      <c r="E129" s="356"/>
      <c r="F129" s="356"/>
      <c r="G129" s="356"/>
      <c r="H129" s="356"/>
      <c r="I129" s="356"/>
      <c r="J129" s="356"/>
      <c r="K129" s="356"/>
      <c r="L129" s="356"/>
      <c r="M129" s="356"/>
      <c r="N129" s="356"/>
      <c r="O129" s="356"/>
      <c r="P129" s="356"/>
    </row>
    <row r="130" spans="2:16" s="352" customFormat="1" x14ac:dyDescent="0.2">
      <c r="B130" s="356"/>
      <c r="C130" s="356"/>
      <c r="D130" s="356"/>
      <c r="E130" s="356"/>
      <c r="F130" s="356"/>
      <c r="G130" s="356"/>
      <c r="H130" s="356"/>
      <c r="I130" s="356"/>
      <c r="J130" s="356"/>
      <c r="K130" s="356"/>
      <c r="L130" s="356"/>
      <c r="M130" s="356"/>
      <c r="N130" s="356"/>
      <c r="O130" s="356"/>
      <c r="P130" s="356"/>
    </row>
    <row r="131" spans="2:16" s="352" customFormat="1" x14ac:dyDescent="0.2">
      <c r="B131" s="356"/>
      <c r="C131" s="356"/>
      <c r="D131" s="356"/>
      <c r="E131" s="356"/>
      <c r="F131" s="356"/>
      <c r="G131" s="356"/>
      <c r="H131" s="356"/>
      <c r="I131" s="356"/>
      <c r="J131" s="356"/>
      <c r="K131" s="356"/>
      <c r="L131" s="356"/>
      <c r="M131" s="356"/>
      <c r="N131" s="356"/>
      <c r="O131" s="356"/>
      <c r="P131" s="356"/>
    </row>
    <row r="132" spans="2:16" s="352" customFormat="1" x14ac:dyDescent="0.2">
      <c r="B132" s="356"/>
      <c r="C132" s="356"/>
      <c r="D132" s="356"/>
      <c r="E132" s="356"/>
      <c r="F132" s="356"/>
      <c r="G132" s="356"/>
      <c r="H132" s="356"/>
      <c r="I132" s="356"/>
      <c r="J132" s="356"/>
      <c r="K132" s="356"/>
      <c r="L132" s="356"/>
      <c r="M132" s="356"/>
      <c r="N132" s="356"/>
      <c r="O132" s="356"/>
      <c r="P132" s="356"/>
    </row>
    <row r="133" spans="2:16" s="352" customFormat="1" x14ac:dyDescent="0.2">
      <c r="B133" s="356"/>
      <c r="C133" s="356"/>
      <c r="D133" s="356"/>
      <c r="E133" s="356"/>
      <c r="F133" s="356"/>
      <c r="G133" s="356"/>
      <c r="H133" s="356"/>
      <c r="I133" s="356"/>
      <c r="J133" s="356"/>
      <c r="K133" s="356"/>
      <c r="L133" s="356"/>
      <c r="M133" s="356"/>
      <c r="N133" s="356"/>
      <c r="O133" s="356"/>
      <c r="P133" s="356"/>
    </row>
    <row r="134" spans="2:16" s="352" customFormat="1" x14ac:dyDescent="0.2">
      <c r="B134" s="356"/>
      <c r="C134" s="356"/>
      <c r="D134" s="356"/>
      <c r="E134" s="356"/>
      <c r="F134" s="356"/>
      <c r="G134" s="356"/>
      <c r="H134" s="356"/>
      <c r="I134" s="356"/>
      <c r="J134" s="356"/>
      <c r="K134" s="356"/>
      <c r="L134" s="356"/>
      <c r="M134" s="356"/>
      <c r="N134" s="356"/>
      <c r="O134" s="356"/>
      <c r="P134" s="356"/>
    </row>
    <row r="135" spans="2:16" s="352" customFormat="1" x14ac:dyDescent="0.2">
      <c r="B135" s="356"/>
      <c r="C135" s="356"/>
      <c r="D135" s="356"/>
      <c r="E135" s="356"/>
      <c r="F135" s="356"/>
      <c r="G135" s="356"/>
      <c r="H135" s="356"/>
      <c r="I135" s="356"/>
      <c r="J135" s="356"/>
      <c r="K135" s="356"/>
      <c r="L135" s="356"/>
      <c r="M135" s="356"/>
      <c r="N135" s="356"/>
      <c r="O135" s="356"/>
      <c r="P135" s="356"/>
    </row>
    <row r="136" spans="2:16" s="352" customFormat="1" x14ac:dyDescent="0.2">
      <c r="B136" s="356"/>
      <c r="C136" s="356"/>
      <c r="D136" s="356"/>
      <c r="E136" s="356"/>
      <c r="F136" s="356"/>
      <c r="G136" s="356"/>
      <c r="H136" s="356"/>
      <c r="I136" s="356"/>
      <c r="J136" s="356"/>
      <c r="K136" s="356"/>
      <c r="L136" s="356"/>
      <c r="M136" s="356"/>
      <c r="N136" s="356"/>
      <c r="O136" s="356"/>
      <c r="P136" s="356"/>
    </row>
    <row r="137" spans="2:16" s="352" customFormat="1" x14ac:dyDescent="0.2">
      <c r="B137" s="356"/>
      <c r="C137" s="356"/>
      <c r="D137" s="356"/>
      <c r="E137" s="356"/>
      <c r="F137" s="356"/>
      <c r="G137" s="356"/>
      <c r="H137" s="356"/>
      <c r="I137" s="356"/>
      <c r="J137" s="356"/>
      <c r="K137" s="356"/>
      <c r="L137" s="356"/>
      <c r="M137" s="356"/>
      <c r="N137" s="356"/>
      <c r="O137" s="356"/>
      <c r="P137" s="356"/>
    </row>
  </sheetData>
  <sheetProtection algorithmName="SHA-512" hashValue="+DjlTvxHEyiG0BEN/qKA5lNsfv+Ppnn/qC6H9/OXB2Qzwip1Nx8sPZD6ir2mBITf2Zlckmkw0yLBMH6JZsqPHw==" saltValue="kerEXFrRvEP6GsdAMJRrfw==" spinCount="100000" sheet="1" objects="1" scenarios="1"/>
  <mergeCells count="105">
    <mergeCell ref="B9:G9"/>
    <mergeCell ref="B45:D45"/>
    <mergeCell ref="B48:Q48"/>
    <mergeCell ref="Y83:AA83"/>
    <mergeCell ref="B70:E70"/>
    <mergeCell ref="B44:D44"/>
    <mergeCell ref="B47:D47"/>
    <mergeCell ref="F26:Q26"/>
    <mergeCell ref="B34:D34"/>
    <mergeCell ref="B46:D46"/>
    <mergeCell ref="B40:D40"/>
    <mergeCell ref="B29:D29"/>
    <mergeCell ref="B30:D30"/>
    <mergeCell ref="B35:D35"/>
    <mergeCell ref="B42:D42"/>
    <mergeCell ref="B43:D43"/>
    <mergeCell ref="B31:D31"/>
    <mergeCell ref="B32:D32"/>
    <mergeCell ref="B33:D33"/>
    <mergeCell ref="B38:D38"/>
    <mergeCell ref="B39:D39"/>
    <mergeCell ref="B37:D37"/>
    <mergeCell ref="B41:D41"/>
    <mergeCell ref="B26:D27"/>
    <mergeCell ref="B5:G5"/>
    <mergeCell ref="B7:G7"/>
    <mergeCell ref="AH3:AH4"/>
    <mergeCell ref="AJ3:AJ4"/>
    <mergeCell ref="AG3:AG4"/>
    <mergeCell ref="AI3:AI4"/>
    <mergeCell ref="AP3:AP4"/>
    <mergeCell ref="Z6:Z7"/>
    <mergeCell ref="AA6:AA7"/>
    <mergeCell ref="AB6:AB7"/>
    <mergeCell ref="AC6:AC7"/>
    <mergeCell ref="AD6:AD7"/>
    <mergeCell ref="AE6:AE7"/>
    <mergeCell ref="AP6:AP7"/>
    <mergeCell ref="AI6:AI7"/>
    <mergeCell ref="AJ6:AJ7"/>
    <mergeCell ref="AO6:AO7"/>
    <mergeCell ref="AK6:AK7"/>
    <mergeCell ref="AL6:AL7"/>
    <mergeCell ref="AM6:AM7"/>
    <mergeCell ref="AN6:AN7"/>
    <mergeCell ref="AO3:AO4"/>
    <mergeCell ref="AN3:AN4"/>
    <mergeCell ref="AM3:AM4"/>
    <mergeCell ref="B10:D11"/>
    <mergeCell ref="B12:D12"/>
    <mergeCell ref="B13:D13"/>
    <mergeCell ref="B14:D14"/>
    <mergeCell ref="B15:D15"/>
    <mergeCell ref="B16:D16"/>
    <mergeCell ref="B17:D17"/>
    <mergeCell ref="Z1:AL1"/>
    <mergeCell ref="C8:G8"/>
    <mergeCell ref="C6:G6"/>
    <mergeCell ref="AL3:AL4"/>
    <mergeCell ref="AF6:AF7"/>
    <mergeCell ref="AG6:AG7"/>
    <mergeCell ref="AH6:AH7"/>
    <mergeCell ref="AK3:AK4"/>
    <mergeCell ref="Z3:Z5"/>
    <mergeCell ref="AA3:AA5"/>
    <mergeCell ref="AB3:AB5"/>
    <mergeCell ref="AC3:AC4"/>
    <mergeCell ref="AF3:AF4"/>
    <mergeCell ref="AD3:AD4"/>
    <mergeCell ref="AE3:AE4"/>
    <mergeCell ref="C1:F1"/>
    <mergeCell ref="C3:F3"/>
    <mergeCell ref="AB31:AC31"/>
    <mergeCell ref="AF31:AG31"/>
    <mergeCell ref="Z31:AA31"/>
    <mergeCell ref="AA12:AB12"/>
    <mergeCell ref="B1:B2"/>
    <mergeCell ref="G1:G2"/>
    <mergeCell ref="C2:F2"/>
    <mergeCell ref="Y50:Y52"/>
    <mergeCell ref="Z50:Z52"/>
    <mergeCell ref="B36:D36"/>
    <mergeCell ref="J10:J11"/>
    <mergeCell ref="L10:L11"/>
    <mergeCell ref="C18:D18"/>
    <mergeCell ref="C20:D20"/>
    <mergeCell ref="B4:G4"/>
    <mergeCell ref="F10:G10"/>
    <mergeCell ref="B28:D28"/>
    <mergeCell ref="B23:Q24"/>
    <mergeCell ref="S26:W26"/>
    <mergeCell ref="E10:E11"/>
    <mergeCell ref="B21:G21"/>
    <mergeCell ref="H10:I10"/>
    <mergeCell ref="E26:E27"/>
    <mergeCell ref="B19:D19"/>
    <mergeCell ref="Y53:AA53"/>
    <mergeCell ref="AE60:AE61"/>
    <mergeCell ref="Y66:AA66"/>
    <mergeCell ref="AB60:AD60"/>
    <mergeCell ref="Y60:Y61"/>
    <mergeCell ref="Z60:Z61"/>
    <mergeCell ref="AA60:AA61"/>
    <mergeCell ref="Y62:Y65"/>
    <mergeCell ref="Z62:Z65"/>
  </mergeCells>
  <phoneticPr fontId="6" type="noConversion"/>
  <conditionalFormatting sqref="F28:F46">
    <cfRule type="cellIs" dxfId="190" priority="1" operator="lessThan">
      <formula>0</formula>
    </cfRule>
  </conditionalFormatting>
  <conditionalFormatting sqref="F19:L19 J19:J20 G20 I20:L20">
    <cfRule type="cellIs" dxfId="189" priority="5" stopIfTrue="1" operator="greaterThan">
      <formula>0</formula>
    </cfRule>
  </conditionalFormatting>
  <conditionalFormatting sqref="G28:G47 I28:I47 K28:K47 M28:M47 O28:O47 Q28:Q47">
    <cfRule type="cellIs" dxfId="188" priority="2" stopIfTrue="1" operator="greaterThanOrEqual">
      <formula>0</formula>
    </cfRule>
  </conditionalFormatting>
  <conditionalFormatting sqref="AB6:AB7 AD6:AD7 AF6:AF7 AH6:AH7 AJ6:AJ7 AL6:AL7 AN6:AN7 AP6:AP7 N28:N31 J47 N47">
    <cfRule type="cellIs" dxfId="187" priority="6" stopIfTrue="1" operator="greaterThanOrEqual">
      <formula>0</formula>
    </cfRule>
  </conditionalFormatting>
  <printOptions horizontalCentered="1" verticalCentered="1"/>
  <pageMargins left="0.39370078740157483" right="0.39370078740157483" top="0.39370078740157483" bottom="0.39370078740157483" header="0" footer="0"/>
  <pageSetup scale="69" orientation="landscape" horizontalDpi="300" verticalDpi="300" r:id="rId1"/>
  <headerFooter alignWithMargins="0">
    <oddFooter>&amp;R&amp;"Arial Narrow,Cursiva"&amp;8Página &amp;P de &amp;N</oddFooter>
  </headerFooter>
  <rowBreaks count="1" manualBreakCount="1">
    <brk id="21" min="1" max="1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AO361"/>
  <sheetViews>
    <sheetView showGridLines="0" showZeros="0" zoomScale="110" zoomScaleNormal="110" workbookViewId="0">
      <selection activeCell="D4" sqref="D4:O4"/>
    </sheetView>
  </sheetViews>
  <sheetFormatPr baseColWidth="10" defaultRowHeight="12.75" x14ac:dyDescent="0.2"/>
  <cols>
    <col min="1" max="1" width="3.28515625" style="352" customWidth="1"/>
    <col min="2" max="2" width="17.140625" style="8" customWidth="1"/>
    <col min="3" max="3" width="14.85546875" style="8" customWidth="1"/>
    <col min="4" max="4" width="7.42578125" style="8" customWidth="1"/>
    <col min="5" max="5" width="9" style="8" customWidth="1"/>
    <col min="6" max="6" width="7.85546875" style="8" customWidth="1"/>
    <col min="7" max="7" width="17.5703125" style="8" customWidth="1"/>
    <col min="8" max="8" width="12.5703125" style="8" customWidth="1"/>
    <col min="9" max="9" width="7.5703125" style="8" customWidth="1"/>
    <col min="10" max="10" width="6" style="8" customWidth="1"/>
    <col min="11" max="12" width="8" style="8" customWidth="1"/>
    <col min="13" max="13" width="6.7109375" style="8" customWidth="1"/>
    <col min="14" max="14" width="7.5703125" style="8" customWidth="1"/>
    <col min="15" max="15" width="9.42578125" style="8" customWidth="1"/>
    <col min="16" max="16" width="8.28515625" style="8" customWidth="1"/>
    <col min="17" max="17" width="6.85546875" style="8" customWidth="1"/>
    <col min="18" max="18" width="12.140625" style="8" customWidth="1"/>
    <col min="19" max="19" width="11.42578125" style="352"/>
    <col min="20" max="20" width="31.85546875" style="352" hidden="1" customWidth="1"/>
    <col min="21" max="22" width="11.42578125" style="352" hidden="1" customWidth="1"/>
    <col min="23" max="23" width="0" style="352" hidden="1" customWidth="1"/>
    <col min="24" max="41" width="11.42578125" style="352"/>
    <col min="42" max="16384" width="11.42578125" style="8"/>
  </cols>
  <sheetData>
    <row r="1" spans="1:41" s="352" customFormat="1" ht="7.5" customHeight="1" thickBot="1" x14ac:dyDescent="0.25"/>
    <row r="2" spans="1:41" s="18" customFormat="1" ht="26.25" customHeight="1" x14ac:dyDescent="0.2">
      <c r="A2" s="353"/>
      <c r="B2" s="1955" t="s">
        <v>1532</v>
      </c>
      <c r="C2" s="2115"/>
      <c r="D2" s="1999" t="s">
        <v>1541</v>
      </c>
      <c r="E2" s="1999"/>
      <c r="F2" s="1999"/>
      <c r="G2" s="1999"/>
      <c r="H2" s="1999"/>
      <c r="I2" s="1999"/>
      <c r="J2" s="1999"/>
      <c r="K2" s="1999"/>
      <c r="L2" s="1999"/>
      <c r="M2" s="1999"/>
      <c r="N2" s="1999"/>
      <c r="O2" s="1999"/>
      <c r="P2" s="2026">
        <f>+FINANC!G1</f>
        <v>0</v>
      </c>
      <c r="Q2" s="2026"/>
      <c r="R2" s="2027"/>
      <c r="S2" s="358"/>
      <c r="T2" s="358"/>
      <c r="U2" s="358"/>
      <c r="V2" s="358"/>
      <c r="W2" s="358"/>
      <c r="X2" s="358"/>
      <c r="Y2" s="358"/>
      <c r="Z2" s="358"/>
      <c r="AA2" s="358"/>
      <c r="AB2" s="358"/>
      <c r="AC2" s="358"/>
      <c r="AD2" s="358"/>
      <c r="AE2" s="358"/>
      <c r="AF2" s="358"/>
      <c r="AG2" s="358"/>
      <c r="AH2" s="358"/>
      <c r="AI2" s="358"/>
      <c r="AJ2" s="358"/>
      <c r="AK2" s="358"/>
      <c r="AL2" s="358"/>
      <c r="AM2" s="358"/>
      <c r="AN2" s="358"/>
      <c r="AO2" s="358"/>
    </row>
    <row r="3" spans="1:41" s="18" customFormat="1" ht="18" customHeight="1" x14ac:dyDescent="0.2">
      <c r="A3" s="353"/>
      <c r="B3" s="1956"/>
      <c r="C3" s="2116"/>
      <c r="D3" s="1764" t="s">
        <v>1530</v>
      </c>
      <c r="E3" s="1764"/>
      <c r="F3" s="1764"/>
      <c r="G3" s="1764"/>
      <c r="H3" s="1764"/>
      <c r="I3" s="1764"/>
      <c r="J3" s="1764"/>
      <c r="K3" s="1764"/>
      <c r="L3" s="1764"/>
      <c r="M3" s="1764"/>
      <c r="N3" s="1764"/>
      <c r="O3" s="1764"/>
      <c r="P3" s="2028"/>
      <c r="Q3" s="2028"/>
      <c r="R3" s="2029"/>
      <c r="S3" s="358"/>
      <c r="T3" s="358"/>
      <c r="U3" s="358"/>
      <c r="V3" s="358"/>
      <c r="W3" s="358"/>
      <c r="X3" s="358"/>
      <c r="Y3" s="358"/>
      <c r="Z3" s="358"/>
      <c r="AA3" s="358"/>
      <c r="AB3" s="358"/>
      <c r="AC3" s="358"/>
      <c r="AD3" s="358"/>
      <c r="AE3" s="358"/>
      <c r="AF3" s="358"/>
      <c r="AG3" s="358"/>
      <c r="AH3" s="358"/>
      <c r="AI3" s="358"/>
      <c r="AJ3" s="358"/>
      <c r="AK3" s="358"/>
      <c r="AL3" s="358"/>
      <c r="AM3" s="358"/>
      <c r="AN3" s="358"/>
      <c r="AO3" s="358"/>
    </row>
    <row r="4" spans="1:41" s="18" customFormat="1" ht="13.5" customHeight="1" thickBot="1" x14ac:dyDescent="0.25">
      <c r="A4" s="354"/>
      <c r="B4" s="2023" t="s">
        <v>1529</v>
      </c>
      <c r="C4" s="2024"/>
      <c r="D4" s="2025" t="s">
        <v>1545</v>
      </c>
      <c r="E4" s="2025"/>
      <c r="F4" s="2025"/>
      <c r="G4" s="2025"/>
      <c r="H4" s="2025"/>
      <c r="I4" s="2025"/>
      <c r="J4" s="2025"/>
      <c r="K4" s="2025"/>
      <c r="L4" s="2025"/>
      <c r="M4" s="2025"/>
      <c r="N4" s="2025"/>
      <c r="O4" s="2025"/>
      <c r="P4" s="2025" t="str">
        <f>+FINANC!G3</f>
        <v>Código: F-E-GIP-55</v>
      </c>
      <c r="Q4" s="2117"/>
      <c r="R4" s="2118"/>
      <c r="S4" s="358"/>
      <c r="T4" s="358"/>
      <c r="U4" s="358"/>
      <c r="V4" s="358"/>
      <c r="W4" s="358"/>
      <c r="X4" s="358"/>
      <c r="Y4" s="358"/>
      <c r="Z4" s="358"/>
      <c r="AA4" s="358"/>
      <c r="AB4" s="358"/>
      <c r="AC4" s="358"/>
      <c r="AD4" s="358"/>
      <c r="AE4" s="358"/>
      <c r="AF4" s="358"/>
      <c r="AG4" s="358"/>
      <c r="AH4" s="358"/>
      <c r="AI4" s="358"/>
      <c r="AJ4" s="358"/>
      <c r="AK4" s="358"/>
      <c r="AL4" s="358"/>
      <c r="AM4" s="358"/>
      <c r="AN4" s="358"/>
      <c r="AO4" s="358"/>
    </row>
    <row r="5" spans="1:41" s="18" customFormat="1" ht="18.75" customHeight="1" thickBot="1" x14ac:dyDescent="0.25">
      <c r="A5" s="355"/>
      <c r="B5" s="1776" t="s">
        <v>1357</v>
      </c>
      <c r="C5" s="1777"/>
      <c r="D5" s="1777"/>
      <c r="E5" s="1777"/>
      <c r="F5" s="1777"/>
      <c r="G5" s="1777"/>
      <c r="H5" s="1777"/>
      <c r="I5" s="1777"/>
      <c r="J5" s="1777"/>
      <c r="K5" s="1777"/>
      <c r="L5" s="1777"/>
      <c r="M5" s="1777"/>
      <c r="N5" s="1777"/>
      <c r="O5" s="1777"/>
      <c r="P5" s="1777"/>
      <c r="Q5" s="1777"/>
      <c r="R5" s="1778"/>
      <c r="S5" s="358"/>
      <c r="T5" s="358"/>
      <c r="U5" s="358"/>
      <c r="V5" s="358"/>
      <c r="W5" s="358"/>
      <c r="X5" s="358"/>
      <c r="Y5" s="358"/>
      <c r="Z5" s="358"/>
      <c r="AA5" s="358"/>
      <c r="AB5" s="358"/>
      <c r="AC5" s="358"/>
      <c r="AD5" s="358"/>
      <c r="AE5" s="358"/>
      <c r="AF5" s="358"/>
      <c r="AG5" s="358"/>
      <c r="AH5" s="358"/>
      <c r="AI5" s="358"/>
      <c r="AJ5" s="358"/>
      <c r="AK5" s="358"/>
      <c r="AL5" s="358"/>
      <c r="AM5" s="358"/>
      <c r="AN5" s="358"/>
      <c r="AO5" s="358"/>
    </row>
    <row r="6" spans="1:41" s="18" customFormat="1" ht="5.25" customHeight="1" x14ac:dyDescent="0.2">
      <c r="A6" s="355"/>
      <c r="B6" s="363"/>
      <c r="C6" s="1534"/>
      <c r="D6" s="1534"/>
      <c r="E6" s="1534"/>
      <c r="F6" s="1534"/>
      <c r="G6" s="1534"/>
      <c r="H6" s="1534"/>
      <c r="I6" s="1534"/>
      <c r="J6" s="1534"/>
      <c r="K6" s="1534"/>
      <c r="L6" s="1534"/>
      <c r="M6" s="1534"/>
      <c r="N6" s="1534"/>
      <c r="O6" s="1534"/>
      <c r="P6" s="1534"/>
      <c r="Q6" s="1534"/>
      <c r="R6" s="364"/>
      <c r="S6" s="358"/>
      <c r="T6" s="358"/>
      <c r="U6" s="358"/>
      <c r="V6" s="358"/>
      <c r="W6" s="358"/>
      <c r="X6" s="358"/>
      <c r="Y6" s="358"/>
      <c r="Z6" s="358"/>
      <c r="AA6" s="358"/>
      <c r="AB6" s="358"/>
      <c r="AC6" s="358"/>
      <c r="AD6" s="358"/>
      <c r="AE6" s="358"/>
      <c r="AF6" s="358"/>
      <c r="AG6" s="358"/>
      <c r="AH6" s="358"/>
      <c r="AI6" s="358"/>
      <c r="AJ6" s="358"/>
      <c r="AK6" s="358"/>
      <c r="AL6" s="358"/>
      <c r="AM6" s="358"/>
      <c r="AN6" s="358"/>
      <c r="AO6" s="358"/>
    </row>
    <row r="7" spans="1:41" s="7" customFormat="1" ht="21.75" customHeight="1" x14ac:dyDescent="0.2">
      <c r="A7" s="356"/>
      <c r="B7" s="1042" t="s">
        <v>1364</v>
      </c>
      <c r="C7" s="2141">
        <f>OBJETIVOS!D8</f>
        <v>0</v>
      </c>
      <c r="D7" s="2141"/>
      <c r="E7" s="1536"/>
      <c r="F7" s="1536"/>
      <c r="G7" s="2142" t="s">
        <v>1361</v>
      </c>
      <c r="H7" s="2142"/>
      <c r="I7" s="2143">
        <f>OBJETIVOS!M10</f>
        <v>0</v>
      </c>
      <c r="J7" s="2143"/>
      <c r="L7" s="2130" t="s">
        <v>1360</v>
      </c>
      <c r="M7" s="2130"/>
      <c r="N7" s="2130"/>
      <c r="O7" s="1537" t="s">
        <v>1373</v>
      </c>
      <c r="P7" s="451" t="s">
        <v>1358</v>
      </c>
      <c r="Q7" s="2177"/>
      <c r="R7" s="2178"/>
      <c r="S7" s="356"/>
      <c r="T7" s="356"/>
      <c r="U7" s="356"/>
      <c r="V7" s="356"/>
      <c r="W7" s="356" t="s">
        <v>1373</v>
      </c>
      <c r="X7" s="356"/>
      <c r="Y7" s="356"/>
      <c r="Z7" s="356"/>
      <c r="AA7" s="356"/>
      <c r="AB7" s="356"/>
      <c r="AC7" s="356"/>
      <c r="AD7" s="356"/>
      <c r="AE7" s="356"/>
      <c r="AF7" s="356"/>
      <c r="AG7" s="356"/>
      <c r="AH7" s="356"/>
      <c r="AI7" s="356"/>
      <c r="AJ7" s="356"/>
      <c r="AK7" s="356"/>
      <c r="AL7" s="356"/>
      <c r="AM7" s="356"/>
      <c r="AN7" s="356"/>
      <c r="AO7" s="356"/>
    </row>
    <row r="8" spans="1:41" s="18" customFormat="1" ht="5.25" customHeight="1" x14ac:dyDescent="0.2">
      <c r="A8" s="355"/>
      <c r="B8" s="597"/>
      <c r="C8" s="1538"/>
      <c r="D8" s="1538"/>
      <c r="E8" s="1538"/>
      <c r="F8" s="1538"/>
      <c r="G8" s="1538"/>
      <c r="H8" s="1538"/>
      <c r="I8" s="1538"/>
      <c r="J8" s="1538"/>
      <c r="K8" s="1538"/>
      <c r="L8" s="1538"/>
      <c r="M8" s="1538"/>
      <c r="N8" s="1538"/>
      <c r="O8" s="1538"/>
      <c r="P8" s="1538"/>
      <c r="Q8" s="1538"/>
      <c r="R8" s="598"/>
      <c r="S8" s="358"/>
      <c r="T8" s="358"/>
      <c r="U8" s="358"/>
      <c r="V8" s="358"/>
      <c r="W8" s="352" t="s">
        <v>1374</v>
      </c>
      <c r="X8" s="358"/>
      <c r="Y8" s="358"/>
      <c r="Z8" s="358"/>
      <c r="AA8" s="358"/>
      <c r="AB8" s="358"/>
      <c r="AC8" s="358"/>
      <c r="AD8" s="358"/>
      <c r="AE8" s="358"/>
      <c r="AF8" s="358"/>
      <c r="AG8" s="358"/>
      <c r="AH8" s="358"/>
      <c r="AI8" s="358"/>
      <c r="AJ8" s="358"/>
      <c r="AK8" s="358"/>
      <c r="AL8" s="358"/>
      <c r="AM8" s="358"/>
      <c r="AN8" s="358"/>
      <c r="AO8" s="358"/>
    </row>
    <row r="9" spans="1:41" s="7" customFormat="1" ht="29.25" customHeight="1" x14ac:dyDescent="0.2">
      <c r="A9" s="356"/>
      <c r="B9" s="1043" t="s">
        <v>1363</v>
      </c>
      <c r="C9" s="1535">
        <f>OBJETIVOS!P14</f>
        <v>0</v>
      </c>
      <c r="D9" s="1536" t="s">
        <v>320</v>
      </c>
      <c r="G9" s="1536" t="s">
        <v>1362</v>
      </c>
      <c r="H9" s="2140">
        <f>OBJETIVOS!D10</f>
        <v>0</v>
      </c>
      <c r="I9" s="2140"/>
      <c r="J9" s="2140"/>
      <c r="K9" s="1539"/>
      <c r="L9" s="2179" t="s">
        <v>1359</v>
      </c>
      <c r="M9" s="2179"/>
      <c r="N9" s="1539"/>
      <c r="O9" s="596"/>
      <c r="P9" s="596"/>
      <c r="Q9" s="596"/>
      <c r="R9" s="1044"/>
      <c r="S9" s="356"/>
      <c r="T9" s="356"/>
      <c r="U9" s="356"/>
      <c r="V9" s="356"/>
      <c r="W9" s="356" t="s">
        <v>1375</v>
      </c>
      <c r="X9" s="356"/>
      <c r="Y9" s="356"/>
      <c r="Z9" s="356"/>
      <c r="AA9" s="356"/>
      <c r="AB9" s="356"/>
      <c r="AC9" s="356"/>
      <c r="AD9" s="356"/>
      <c r="AE9" s="356"/>
      <c r="AF9" s="356"/>
      <c r="AG9" s="356"/>
      <c r="AH9" s="356"/>
      <c r="AI9" s="356"/>
      <c r="AJ9" s="356"/>
      <c r="AK9" s="356"/>
      <c r="AL9" s="356"/>
      <c r="AM9" s="356"/>
      <c r="AN9" s="356"/>
      <c r="AO9" s="356"/>
    </row>
    <row r="10" spans="1:41" ht="20.25" customHeight="1" x14ac:dyDescent="0.2">
      <c r="B10" s="365"/>
      <c r="L10" s="2180"/>
      <c r="M10" s="2180"/>
      <c r="N10" s="1540"/>
      <c r="O10" s="1540"/>
      <c r="R10" s="366"/>
      <c r="W10" s="356" t="s">
        <v>1376</v>
      </c>
    </row>
    <row r="11" spans="1:41" s="6" customFormat="1" ht="12" customHeight="1" x14ac:dyDescent="0.2">
      <c r="A11" s="357"/>
      <c r="B11" s="2131" t="s">
        <v>1236</v>
      </c>
      <c r="C11" s="2132"/>
      <c r="D11" s="2132"/>
      <c r="E11" s="2133"/>
      <c r="F11" s="2128" t="s">
        <v>211</v>
      </c>
      <c r="G11" s="2128"/>
      <c r="H11" s="2128"/>
      <c r="I11" s="2128"/>
      <c r="J11" s="2128"/>
      <c r="K11" s="2128"/>
      <c r="L11" s="1274" t="str">
        <f>OBJETIVOS!V26</f>
        <v>x</v>
      </c>
      <c r="M11" s="2128" t="s">
        <v>212</v>
      </c>
      <c r="N11" s="2128"/>
      <c r="O11" s="2128"/>
      <c r="P11" s="2128"/>
      <c r="Q11" s="2128"/>
      <c r="R11" s="652">
        <f>OBJETIVOS!V30</f>
        <v>0</v>
      </c>
      <c r="S11" s="357"/>
      <c r="T11" s="352"/>
      <c r="U11" s="357"/>
      <c r="V11" s="357"/>
      <c r="W11" s="356" t="s">
        <v>1377</v>
      </c>
      <c r="X11" s="357"/>
      <c r="Y11" s="357"/>
      <c r="Z11" s="357"/>
      <c r="AA11" s="357"/>
      <c r="AB11" s="357"/>
      <c r="AC11" s="357"/>
      <c r="AD11" s="357"/>
      <c r="AE11" s="357"/>
      <c r="AF11" s="357"/>
      <c r="AG11" s="357"/>
      <c r="AH11" s="357"/>
      <c r="AI11" s="357"/>
      <c r="AJ11" s="357"/>
      <c r="AK11" s="357"/>
      <c r="AL11" s="357"/>
      <c r="AM11" s="357"/>
      <c r="AN11" s="357"/>
      <c r="AO11" s="357"/>
    </row>
    <row r="12" spans="1:41" s="6" customFormat="1" ht="12" customHeight="1" x14ac:dyDescent="0.2">
      <c r="A12" s="357"/>
      <c r="B12" s="2134"/>
      <c r="C12" s="2135"/>
      <c r="D12" s="2135"/>
      <c r="E12" s="2136"/>
      <c r="F12" s="2128" t="s">
        <v>272</v>
      </c>
      <c r="G12" s="2128"/>
      <c r="H12" s="2128"/>
      <c r="I12" s="2128"/>
      <c r="J12" s="2128"/>
      <c r="K12" s="2128"/>
      <c r="L12" s="81">
        <f>OBJETIVOS!V27</f>
        <v>0</v>
      </c>
      <c r="M12" s="2129" t="s">
        <v>270</v>
      </c>
      <c r="N12" s="2129"/>
      <c r="O12" s="2129"/>
      <c r="P12" s="2129"/>
      <c r="Q12" s="2129"/>
      <c r="R12" s="1048">
        <f>OBJETIVOS!V31</f>
        <v>0</v>
      </c>
      <c r="S12" s="357"/>
      <c r="T12" s="352"/>
      <c r="U12" s="357"/>
      <c r="V12" s="357"/>
      <c r="W12" s="356" t="s">
        <v>1378</v>
      </c>
      <c r="X12" s="357"/>
      <c r="Y12" s="357"/>
      <c r="Z12" s="357"/>
      <c r="AA12" s="357"/>
      <c r="AB12" s="357"/>
      <c r="AC12" s="357"/>
      <c r="AD12" s="357"/>
      <c r="AE12" s="357"/>
      <c r="AF12" s="357"/>
      <c r="AG12" s="357"/>
      <c r="AH12" s="357"/>
      <c r="AI12" s="357"/>
      <c r="AJ12" s="357"/>
      <c r="AK12" s="357"/>
      <c r="AL12" s="357"/>
      <c r="AM12" s="357"/>
      <c r="AN12" s="357"/>
      <c r="AO12" s="357"/>
    </row>
    <row r="13" spans="1:41" s="6" customFormat="1" ht="12" customHeight="1" x14ac:dyDescent="0.2">
      <c r="A13" s="357"/>
      <c r="B13" s="2134"/>
      <c r="C13" s="2135"/>
      <c r="D13" s="2135"/>
      <c r="E13" s="2136"/>
      <c r="F13" s="2128" t="s">
        <v>213</v>
      </c>
      <c r="G13" s="2128"/>
      <c r="H13" s="2128"/>
      <c r="I13" s="2128"/>
      <c r="J13" s="2128"/>
      <c r="K13" s="2128"/>
      <c r="L13" s="1047">
        <f>OBJETIVOS!V28</f>
        <v>0</v>
      </c>
      <c r="M13" s="2144"/>
      <c r="N13" s="2145"/>
      <c r="O13" s="2145"/>
      <c r="P13" s="2145"/>
      <c r="Q13" s="2145"/>
      <c r="R13" s="2146"/>
      <c r="S13" s="357"/>
      <c r="T13" s="352"/>
      <c r="U13" s="357"/>
      <c r="V13" s="357"/>
      <c r="W13" s="356" t="s">
        <v>1379</v>
      </c>
      <c r="X13" s="357"/>
      <c r="Y13" s="357"/>
      <c r="Z13" s="357"/>
      <c r="AA13" s="357"/>
      <c r="AB13" s="357"/>
      <c r="AC13" s="357"/>
      <c r="AD13" s="357"/>
      <c r="AE13" s="357"/>
      <c r="AF13" s="357"/>
      <c r="AG13" s="357"/>
      <c r="AH13" s="357"/>
      <c r="AI13" s="357"/>
      <c r="AJ13" s="357"/>
      <c r="AK13" s="357"/>
      <c r="AL13" s="357"/>
      <c r="AM13" s="357"/>
      <c r="AN13" s="357"/>
      <c r="AO13" s="357"/>
    </row>
    <row r="14" spans="1:41" s="6" customFormat="1" ht="12" customHeight="1" x14ac:dyDescent="0.2">
      <c r="A14" s="357"/>
      <c r="B14" s="2137"/>
      <c r="C14" s="2138"/>
      <c r="D14" s="2138"/>
      <c r="E14" s="2139"/>
      <c r="F14" s="2128" t="s">
        <v>271</v>
      </c>
      <c r="G14" s="2128"/>
      <c r="H14" s="2128"/>
      <c r="I14" s="2128"/>
      <c r="J14" s="2128"/>
      <c r="K14" s="2128"/>
      <c r="L14" s="1047">
        <f>OBJETIVOS!V29</f>
        <v>0</v>
      </c>
      <c r="M14" s="2147"/>
      <c r="N14" s="2148"/>
      <c r="O14" s="2148"/>
      <c r="P14" s="2148"/>
      <c r="Q14" s="2148"/>
      <c r="R14" s="2149"/>
      <c r="S14" s="357"/>
      <c r="T14" s="352"/>
      <c r="U14" s="357"/>
      <c r="V14" s="357"/>
      <c r="W14" s="356" t="s">
        <v>1380</v>
      </c>
      <c r="X14" s="357"/>
      <c r="Y14" s="357"/>
      <c r="Z14" s="357"/>
      <c r="AA14" s="357"/>
      <c r="AB14" s="357"/>
      <c r="AC14" s="357"/>
      <c r="AD14" s="357"/>
      <c r="AE14" s="357"/>
      <c r="AF14" s="357"/>
      <c r="AG14" s="357"/>
      <c r="AH14" s="357"/>
      <c r="AI14" s="357"/>
      <c r="AJ14" s="357"/>
      <c r="AK14" s="357"/>
      <c r="AL14" s="357"/>
      <c r="AM14" s="357"/>
      <c r="AN14" s="357"/>
      <c r="AO14" s="357"/>
    </row>
    <row r="15" spans="1:41" s="18" customFormat="1" ht="5.25" customHeight="1" thickBot="1" x14ac:dyDescent="0.25">
      <c r="A15" s="358"/>
      <c r="B15" s="367"/>
      <c r="C15" s="1530"/>
      <c r="D15" s="1530"/>
      <c r="E15" s="1530"/>
      <c r="F15" s="1530"/>
      <c r="G15" s="1530"/>
      <c r="H15" s="1530"/>
      <c r="I15" s="1530"/>
      <c r="J15" s="1530"/>
      <c r="K15" s="1530"/>
      <c r="L15" s="1530"/>
      <c r="M15" s="1530"/>
      <c r="N15" s="1530"/>
      <c r="O15" s="1530"/>
      <c r="P15" s="1530"/>
      <c r="Q15" s="1530"/>
      <c r="R15" s="368"/>
      <c r="S15" s="358"/>
      <c r="T15" s="352"/>
      <c r="U15" s="358"/>
      <c r="V15" s="358"/>
      <c r="W15" s="356" t="s">
        <v>1381</v>
      </c>
      <c r="X15" s="358"/>
      <c r="Y15" s="358"/>
      <c r="Z15" s="358"/>
      <c r="AA15" s="358"/>
      <c r="AB15" s="358"/>
      <c r="AC15" s="358"/>
      <c r="AD15" s="358"/>
      <c r="AE15" s="358"/>
      <c r="AF15" s="358"/>
      <c r="AG15" s="358"/>
      <c r="AH15" s="358"/>
      <c r="AI15" s="358"/>
      <c r="AJ15" s="358"/>
      <c r="AK15" s="358"/>
      <c r="AL15" s="358"/>
      <c r="AM15" s="358"/>
      <c r="AN15" s="358"/>
      <c r="AO15" s="358"/>
    </row>
    <row r="16" spans="1:41" s="6" customFormat="1" ht="18.75" customHeight="1" thickBot="1" x14ac:dyDescent="0.25">
      <c r="A16" s="357"/>
      <c r="B16" s="2055" t="s">
        <v>1188</v>
      </c>
      <c r="C16" s="2056"/>
      <c r="D16" s="2056"/>
      <c r="E16" s="2056"/>
      <c r="F16" s="2056"/>
      <c r="G16" s="2056"/>
      <c r="H16" s="2056"/>
      <c r="I16" s="2056"/>
      <c r="J16" s="2056"/>
      <c r="K16" s="2056"/>
      <c r="L16" s="2056"/>
      <c r="M16" s="2056"/>
      <c r="N16" s="2056"/>
      <c r="O16" s="2056"/>
      <c r="P16" s="2056"/>
      <c r="Q16" s="2056"/>
      <c r="R16" s="2057"/>
      <c r="S16" s="357"/>
      <c r="T16" s="352"/>
      <c r="U16" s="357"/>
      <c r="V16" s="357"/>
      <c r="W16" s="356" t="s">
        <v>1382</v>
      </c>
      <c r="X16" s="357"/>
      <c r="Y16" s="357"/>
      <c r="Z16" s="357"/>
      <c r="AA16" s="357"/>
      <c r="AB16" s="357"/>
      <c r="AC16" s="357"/>
      <c r="AD16" s="357"/>
      <c r="AE16" s="357"/>
      <c r="AF16" s="357"/>
      <c r="AG16" s="357"/>
      <c r="AH16" s="357"/>
      <c r="AI16" s="357"/>
      <c r="AJ16" s="357"/>
      <c r="AK16" s="357"/>
      <c r="AL16" s="357"/>
      <c r="AM16" s="357"/>
      <c r="AN16" s="357"/>
      <c r="AO16" s="357"/>
    </row>
    <row r="17" spans="1:41" s="18" customFormat="1" ht="28.5" customHeight="1" thickBot="1" x14ac:dyDescent="0.25">
      <c r="A17" s="358"/>
      <c r="B17" s="2058">
        <f>OBJETIVOS!B19</f>
        <v>0</v>
      </c>
      <c r="C17" s="2059"/>
      <c r="D17" s="2059"/>
      <c r="E17" s="2059"/>
      <c r="F17" s="2059"/>
      <c r="G17" s="2059"/>
      <c r="H17" s="2059"/>
      <c r="I17" s="2059"/>
      <c r="J17" s="2059"/>
      <c r="K17" s="2059"/>
      <c r="L17" s="2059"/>
      <c r="M17" s="2059"/>
      <c r="N17" s="2059"/>
      <c r="O17" s="2059"/>
      <c r="P17" s="2059"/>
      <c r="Q17" s="2059"/>
      <c r="R17" s="2060"/>
      <c r="S17" s="358"/>
      <c r="T17" s="358"/>
      <c r="U17" s="358"/>
      <c r="V17" s="358"/>
      <c r="W17" s="356" t="s">
        <v>1383</v>
      </c>
      <c r="X17" s="358"/>
      <c r="Y17" s="358"/>
      <c r="Z17" s="358"/>
      <c r="AA17" s="358"/>
      <c r="AB17" s="358"/>
      <c r="AC17" s="358"/>
      <c r="AD17" s="358"/>
      <c r="AE17" s="358"/>
      <c r="AF17" s="358"/>
      <c r="AG17" s="358"/>
      <c r="AH17" s="358"/>
      <c r="AI17" s="358"/>
      <c r="AJ17" s="358"/>
      <c r="AK17" s="358"/>
      <c r="AL17" s="358"/>
      <c r="AM17" s="358"/>
      <c r="AN17" s="358"/>
      <c r="AO17" s="358"/>
    </row>
    <row r="18" spans="1:41" s="18" customFormat="1" ht="16.5" customHeight="1" thickBot="1" x14ac:dyDescent="0.25">
      <c r="A18" s="358"/>
      <c r="B18" s="2055" t="s">
        <v>1190</v>
      </c>
      <c r="C18" s="2056"/>
      <c r="D18" s="2056"/>
      <c r="E18" s="2056"/>
      <c r="F18" s="2056"/>
      <c r="G18" s="2056"/>
      <c r="H18" s="2056"/>
      <c r="I18" s="2056"/>
      <c r="J18" s="2056"/>
      <c r="K18" s="2056"/>
      <c r="L18" s="2056"/>
      <c r="M18" s="2056"/>
      <c r="N18" s="2056"/>
      <c r="O18" s="2056"/>
      <c r="P18" s="2056"/>
      <c r="Q18" s="2056"/>
      <c r="R18" s="2057"/>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row>
    <row r="19" spans="1:41" s="6" customFormat="1" ht="31.5" customHeight="1" thickBot="1" x14ac:dyDescent="0.25">
      <c r="A19" s="357"/>
      <c r="B19" s="2058">
        <f>OBJETIVOS!B36</f>
        <v>0</v>
      </c>
      <c r="C19" s="2059"/>
      <c r="D19" s="2059"/>
      <c r="E19" s="2059"/>
      <c r="F19" s="2059"/>
      <c r="G19" s="2059"/>
      <c r="H19" s="2059"/>
      <c r="I19" s="2059"/>
      <c r="J19" s="2059"/>
      <c r="K19" s="2059"/>
      <c r="L19" s="2059"/>
      <c r="M19" s="2059"/>
      <c r="N19" s="2059"/>
      <c r="O19" s="2059"/>
      <c r="P19" s="2059"/>
      <c r="Q19" s="2059"/>
      <c r="R19" s="2060"/>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row>
    <row r="20" spans="1:41" s="6" customFormat="1" ht="17.25" customHeight="1" thickBot="1" x14ac:dyDescent="0.25">
      <c r="A20" s="357"/>
      <c r="B20" s="2061" t="s">
        <v>308</v>
      </c>
      <c r="C20" s="2062"/>
      <c r="D20" s="2062"/>
      <c r="E20" s="2062"/>
      <c r="F20" s="2062"/>
      <c r="G20" s="2062"/>
      <c r="H20" s="2062"/>
      <c r="I20" s="2062"/>
      <c r="J20" s="2062"/>
      <c r="K20" s="2062"/>
      <c r="L20" s="2062"/>
      <c r="M20" s="2062" t="s">
        <v>402</v>
      </c>
      <c r="N20" s="2062"/>
      <c r="O20" s="2062"/>
      <c r="P20" s="2062"/>
      <c r="Q20" s="2062"/>
      <c r="R20" s="2063"/>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row>
    <row r="21" spans="1:41" s="18" customFormat="1" ht="12" customHeight="1" x14ac:dyDescent="0.2">
      <c r="A21" s="358"/>
      <c r="B21" s="2080">
        <f>OBJETIVOS!B39</f>
        <v>1</v>
      </c>
      <c r="C21" s="2064" t="str">
        <f>OBJETIVOS!C39</f>
        <v>Desarrollar labores de mantenimiento del año 2  a plantaciones con procesos de restauracion en las microcuencas de los caños Mojana, Rabon y arroyo Vijagual</v>
      </c>
      <c r="D21" s="2059"/>
      <c r="E21" s="2059"/>
      <c r="F21" s="2059"/>
      <c r="G21" s="2059"/>
      <c r="H21" s="2059"/>
      <c r="I21" s="2059"/>
      <c r="J21" s="2059"/>
      <c r="K21" s="2059"/>
      <c r="L21" s="2065"/>
      <c r="M21" s="2074" t="s">
        <v>334</v>
      </c>
      <c r="N21" s="2075"/>
      <c r="O21" s="2075"/>
      <c r="P21" s="2075"/>
      <c r="Q21" s="2075"/>
      <c r="R21" s="2076"/>
      <c r="S21" s="358"/>
      <c r="T21" s="360" t="s">
        <v>211</v>
      </c>
      <c r="U21" s="361" t="s">
        <v>312</v>
      </c>
      <c r="V21" s="357" t="str">
        <f>+IF(C21&lt;&gt;"","Aislamiento","")</f>
        <v>Aislamiento</v>
      </c>
      <c r="W21" s="358"/>
      <c r="X21" s="358"/>
      <c r="Y21" s="358"/>
      <c r="Z21" s="358"/>
      <c r="AA21" s="358"/>
      <c r="AB21" s="358"/>
      <c r="AC21" s="358"/>
      <c r="AD21" s="358"/>
      <c r="AE21" s="358"/>
      <c r="AF21" s="358"/>
      <c r="AG21" s="358"/>
      <c r="AH21" s="358"/>
      <c r="AI21" s="358"/>
      <c r="AJ21" s="358"/>
      <c r="AK21" s="358"/>
      <c r="AL21" s="358"/>
      <c r="AM21" s="358"/>
      <c r="AN21" s="358"/>
      <c r="AO21" s="358"/>
    </row>
    <row r="22" spans="1:41" s="18" customFormat="1" ht="12" customHeight="1" x14ac:dyDescent="0.2">
      <c r="A22" s="358"/>
      <c r="B22" s="2070"/>
      <c r="C22" s="2064"/>
      <c r="D22" s="2059"/>
      <c r="E22" s="2059"/>
      <c r="F22" s="2059"/>
      <c r="G22" s="2059"/>
      <c r="H22" s="2059"/>
      <c r="I22" s="2059"/>
      <c r="J22" s="2059"/>
      <c r="K22" s="2059"/>
      <c r="L22" s="2065"/>
      <c r="M22" s="2071" t="s">
        <v>1354</v>
      </c>
      <c r="N22" s="2072"/>
      <c r="O22" s="2072"/>
      <c r="P22" s="2072"/>
      <c r="Q22" s="2072"/>
      <c r="R22" s="2073"/>
      <c r="S22" s="358"/>
      <c r="T22" s="360" t="s">
        <v>311</v>
      </c>
      <c r="U22" s="361" t="s">
        <v>313</v>
      </c>
      <c r="V22" s="357" t="str">
        <f>+IF(C25&lt;&gt;"","Aislamiento","")</f>
        <v>Aislamiento</v>
      </c>
      <c r="W22" s="358"/>
      <c r="X22" s="358"/>
      <c r="Y22" s="358"/>
      <c r="Z22" s="358"/>
      <c r="AA22" s="358"/>
      <c r="AB22" s="358"/>
      <c r="AC22" s="358"/>
      <c r="AD22" s="358"/>
      <c r="AE22" s="358"/>
      <c r="AF22" s="358"/>
      <c r="AG22" s="358"/>
      <c r="AH22" s="358"/>
      <c r="AI22" s="358"/>
      <c r="AJ22" s="358"/>
      <c r="AK22" s="358"/>
      <c r="AL22" s="358"/>
      <c r="AM22" s="358"/>
      <c r="AN22" s="358"/>
      <c r="AO22" s="358"/>
    </row>
    <row r="23" spans="1:41" s="18" customFormat="1" ht="0.2" customHeight="1" x14ac:dyDescent="0.2">
      <c r="A23" s="358"/>
      <c r="B23" s="2070"/>
      <c r="C23" s="2064"/>
      <c r="D23" s="2059"/>
      <c r="E23" s="2059"/>
      <c r="F23" s="2059"/>
      <c r="G23" s="2059"/>
      <c r="H23" s="2059"/>
      <c r="I23" s="2059"/>
      <c r="J23" s="2059"/>
      <c r="K23" s="2059"/>
      <c r="L23" s="2065"/>
      <c r="M23" s="2071" t="s">
        <v>216</v>
      </c>
      <c r="N23" s="2072"/>
      <c r="O23" s="2072"/>
      <c r="P23" s="2072"/>
      <c r="Q23" s="2072"/>
      <c r="R23" s="2073"/>
      <c r="S23" s="358"/>
      <c r="T23" s="360" t="s">
        <v>213</v>
      </c>
      <c r="U23" s="361" t="s">
        <v>314</v>
      </c>
      <c r="V23" s="357" t="str">
        <f>+IF(C29&lt;&gt;"","Aislamiento","")</f>
        <v>Aislamiento</v>
      </c>
      <c r="W23" s="358"/>
      <c r="X23" s="358"/>
      <c r="Y23" s="358"/>
      <c r="Z23" s="358"/>
      <c r="AA23" s="358"/>
      <c r="AB23" s="358"/>
      <c r="AC23" s="358"/>
      <c r="AD23" s="358"/>
      <c r="AE23" s="358"/>
      <c r="AF23" s="358"/>
      <c r="AG23" s="358"/>
      <c r="AH23" s="358"/>
      <c r="AI23" s="358"/>
      <c r="AJ23" s="358"/>
      <c r="AK23" s="358"/>
      <c r="AL23" s="358"/>
      <c r="AM23" s="358"/>
      <c r="AN23" s="358"/>
      <c r="AO23" s="358"/>
    </row>
    <row r="24" spans="1:41" s="18" customFormat="1" ht="12" customHeight="1" x14ac:dyDescent="0.2">
      <c r="A24" s="358"/>
      <c r="B24" s="2070"/>
      <c r="C24" s="2066"/>
      <c r="D24" s="2067"/>
      <c r="E24" s="2067"/>
      <c r="F24" s="2067"/>
      <c r="G24" s="2067"/>
      <c r="H24" s="2067"/>
      <c r="I24" s="2067"/>
      <c r="J24" s="2067"/>
      <c r="K24" s="2067"/>
      <c r="L24" s="2068"/>
      <c r="M24" s="2071" t="s">
        <v>1260</v>
      </c>
      <c r="N24" s="2072"/>
      <c r="O24" s="2072"/>
      <c r="P24" s="2072"/>
      <c r="Q24" s="2072"/>
      <c r="R24" s="2073"/>
      <c r="S24" s="358"/>
      <c r="T24" s="360" t="s">
        <v>271</v>
      </c>
      <c r="U24" s="361" t="s">
        <v>315</v>
      </c>
      <c r="V24" s="357" t="str">
        <f>+IF(C33&lt;&gt;"","Aislamiento","")</f>
        <v>Aislamiento</v>
      </c>
      <c r="W24" s="358"/>
      <c r="X24" s="358"/>
      <c r="Y24" s="358"/>
      <c r="Z24" s="358"/>
      <c r="AA24" s="358"/>
      <c r="AB24" s="358"/>
      <c r="AC24" s="358"/>
      <c r="AD24" s="358"/>
      <c r="AE24" s="358"/>
      <c r="AF24" s="358"/>
      <c r="AG24" s="358"/>
      <c r="AH24" s="358"/>
      <c r="AI24" s="358"/>
      <c r="AJ24" s="358"/>
      <c r="AK24" s="358"/>
      <c r="AL24" s="358"/>
      <c r="AM24" s="358"/>
      <c r="AN24" s="358"/>
      <c r="AO24" s="358"/>
    </row>
    <row r="25" spans="1:41" s="18" customFormat="1" ht="12" hidden="1" customHeight="1" x14ac:dyDescent="0.2">
      <c r="A25" s="358"/>
      <c r="B25" s="2070">
        <f>OBJETIVOS!B43</f>
        <v>1</v>
      </c>
      <c r="C25" s="2069" t="str">
        <f>OBJETIVOS!C43</f>
        <v>Objetivo del sistema Corredores Biológicos SIN INCLUIR METAS</v>
      </c>
      <c r="D25" s="2069"/>
      <c r="E25" s="2069"/>
      <c r="F25" s="2069"/>
      <c r="G25" s="2069"/>
      <c r="H25" s="2069"/>
      <c r="I25" s="2069"/>
      <c r="J25" s="2069"/>
      <c r="K25" s="2069"/>
      <c r="L25" s="2069"/>
      <c r="M25" s="2071" t="s">
        <v>334</v>
      </c>
      <c r="N25" s="2072"/>
      <c r="O25" s="2072"/>
      <c r="P25" s="2072"/>
      <c r="Q25" s="2072"/>
      <c r="R25" s="2073"/>
      <c r="S25" s="358"/>
      <c r="T25" s="360" t="s">
        <v>212</v>
      </c>
      <c r="U25" s="361" t="s">
        <v>252</v>
      </c>
      <c r="V25" s="357" t="str">
        <f>+IF(C37&lt;&gt;"","Aislamiento","")</f>
        <v>Aislamiento</v>
      </c>
      <c r="W25" s="358"/>
      <c r="X25" s="358"/>
      <c r="Y25" s="358"/>
      <c r="Z25" s="358"/>
      <c r="AA25" s="358"/>
      <c r="AB25" s="358"/>
      <c r="AC25" s="358"/>
      <c r="AD25" s="358"/>
      <c r="AE25" s="358"/>
      <c r="AF25" s="358"/>
      <c r="AG25" s="358"/>
      <c r="AH25" s="358"/>
      <c r="AI25" s="358"/>
      <c r="AJ25" s="358"/>
      <c r="AK25" s="358"/>
      <c r="AL25" s="358"/>
      <c r="AM25" s="358"/>
      <c r="AN25" s="358"/>
      <c r="AO25" s="358"/>
    </row>
    <row r="26" spans="1:41" s="18" customFormat="1" ht="12" hidden="1" customHeight="1" x14ac:dyDescent="0.2">
      <c r="A26" s="358"/>
      <c r="B26" s="2070"/>
      <c r="C26" s="2069"/>
      <c r="D26" s="2069"/>
      <c r="E26" s="2069"/>
      <c r="F26" s="2069"/>
      <c r="G26" s="2069"/>
      <c r="H26" s="2069"/>
      <c r="I26" s="2069"/>
      <c r="J26" s="2069"/>
      <c r="K26" s="2069"/>
      <c r="L26" s="2069"/>
      <c r="M26" s="2071" t="s">
        <v>1354</v>
      </c>
      <c r="N26" s="2072"/>
      <c r="O26" s="2072"/>
      <c r="P26" s="2072"/>
      <c r="Q26" s="2072"/>
      <c r="R26" s="2073"/>
      <c r="S26" s="358"/>
      <c r="T26" s="360" t="s">
        <v>270</v>
      </c>
      <c r="U26" s="361" t="s">
        <v>274</v>
      </c>
      <c r="V26" s="357" t="str">
        <f>+IF(C40&lt;&gt;"","Aislamiento","")</f>
        <v>Aislamiento</v>
      </c>
      <c r="W26" s="358"/>
      <c r="X26" s="358"/>
      <c r="Y26" s="358"/>
      <c r="Z26" s="358"/>
      <c r="AA26" s="358"/>
      <c r="AB26" s="358"/>
      <c r="AC26" s="358"/>
      <c r="AD26" s="358"/>
      <c r="AE26" s="358"/>
      <c r="AF26" s="358"/>
      <c r="AG26" s="358"/>
      <c r="AH26" s="358"/>
      <c r="AI26" s="358"/>
      <c r="AJ26" s="358"/>
      <c r="AK26" s="358"/>
      <c r="AL26" s="358"/>
      <c r="AM26" s="358"/>
      <c r="AN26" s="358"/>
      <c r="AO26" s="358"/>
    </row>
    <row r="27" spans="1:41" s="18" customFormat="1" ht="0.2" hidden="1" customHeight="1" x14ac:dyDescent="0.2">
      <c r="A27" s="358"/>
      <c r="B27" s="2070"/>
      <c r="C27" s="2069"/>
      <c r="D27" s="2069"/>
      <c r="E27" s="2069"/>
      <c r="F27" s="2069"/>
      <c r="G27" s="2069"/>
      <c r="H27" s="2069"/>
      <c r="I27" s="2069"/>
      <c r="J27" s="2069"/>
      <c r="K27" s="2069"/>
      <c r="L27" s="2069"/>
      <c r="M27" s="2071" t="s">
        <v>216</v>
      </c>
      <c r="N27" s="2072"/>
      <c r="O27" s="2072"/>
      <c r="P27" s="2072"/>
      <c r="Q27" s="2072"/>
      <c r="R27" s="2073"/>
      <c r="S27" s="358"/>
      <c r="T27" s="360" t="s">
        <v>214</v>
      </c>
      <c r="U27" s="361" t="s">
        <v>253</v>
      </c>
      <c r="V27" s="357" t="str">
        <f>+IF(C44&lt;&gt;"","Aislamiento","")</f>
        <v>Aislamiento</v>
      </c>
      <c r="W27" s="358"/>
      <c r="X27" s="358"/>
      <c r="Y27" s="358"/>
      <c r="Z27" s="358"/>
      <c r="AA27" s="358"/>
      <c r="AB27" s="358"/>
      <c r="AC27" s="358"/>
      <c r="AD27" s="358"/>
      <c r="AE27" s="358"/>
      <c r="AF27" s="358"/>
      <c r="AG27" s="358"/>
      <c r="AH27" s="358"/>
      <c r="AI27" s="358"/>
      <c r="AJ27" s="358"/>
      <c r="AK27" s="358"/>
      <c r="AL27" s="358"/>
      <c r="AM27" s="358"/>
      <c r="AN27" s="358"/>
      <c r="AO27" s="358"/>
    </row>
    <row r="28" spans="1:41" s="18" customFormat="1" ht="12" hidden="1" customHeight="1" x14ac:dyDescent="0.2">
      <c r="A28" s="358"/>
      <c r="B28" s="2070"/>
      <c r="C28" s="2069"/>
      <c r="D28" s="2069"/>
      <c r="E28" s="2069"/>
      <c r="F28" s="2069"/>
      <c r="G28" s="2069"/>
      <c r="H28" s="2069"/>
      <c r="I28" s="2069"/>
      <c r="J28" s="2069"/>
      <c r="K28" s="2069"/>
      <c r="L28" s="2069"/>
      <c r="M28" s="2071" t="s">
        <v>1260</v>
      </c>
      <c r="N28" s="2072"/>
      <c r="O28" s="2072"/>
      <c r="P28" s="2072"/>
      <c r="Q28" s="2072"/>
      <c r="R28" s="2073"/>
      <c r="S28" s="358"/>
      <c r="T28" s="360"/>
      <c r="U28" s="361"/>
      <c r="V28" s="358"/>
      <c r="W28" s="358"/>
      <c r="X28" s="358"/>
      <c r="Y28" s="358"/>
      <c r="Z28" s="358"/>
      <c r="AA28" s="358"/>
      <c r="AB28" s="358"/>
      <c r="AC28" s="358"/>
      <c r="AD28" s="358"/>
      <c r="AE28" s="358"/>
      <c r="AF28" s="358"/>
      <c r="AG28" s="358"/>
      <c r="AH28" s="358"/>
      <c r="AI28" s="358"/>
      <c r="AJ28" s="358"/>
      <c r="AK28" s="358"/>
      <c r="AL28" s="358"/>
      <c r="AM28" s="358"/>
      <c r="AN28" s="358"/>
      <c r="AO28" s="358"/>
    </row>
    <row r="29" spans="1:41" s="18" customFormat="1" ht="12" hidden="1" customHeight="1" x14ac:dyDescent="0.2">
      <c r="A29" s="358"/>
      <c r="B29" s="2070">
        <f>OBJETIVOS!B47</f>
        <v>1</v>
      </c>
      <c r="C29" s="2069" t="str">
        <f>OBJETIVOS!C47</f>
        <v>Objetivo del sistema Reforestación Protectora Productora con Guadua SIN INCLUIR METAS</v>
      </c>
      <c r="D29" s="2069"/>
      <c r="E29" s="2069"/>
      <c r="F29" s="2069"/>
      <c r="G29" s="2069"/>
      <c r="H29" s="2069"/>
      <c r="I29" s="2069"/>
      <c r="J29" s="2069"/>
      <c r="K29" s="2069"/>
      <c r="L29" s="2069"/>
      <c r="M29" s="2071" t="s">
        <v>334</v>
      </c>
      <c r="N29" s="2072"/>
      <c r="O29" s="2072"/>
      <c r="P29" s="2072"/>
      <c r="Q29" s="2072"/>
      <c r="R29" s="2073"/>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row>
    <row r="30" spans="1:41" s="18" customFormat="1" ht="12" hidden="1" customHeight="1" x14ac:dyDescent="0.2">
      <c r="A30" s="358"/>
      <c r="B30" s="2070"/>
      <c r="C30" s="2069"/>
      <c r="D30" s="2069"/>
      <c r="E30" s="2069"/>
      <c r="F30" s="2069"/>
      <c r="G30" s="2069"/>
      <c r="H30" s="2069"/>
      <c r="I30" s="2069"/>
      <c r="J30" s="2069"/>
      <c r="K30" s="2069"/>
      <c r="L30" s="2069"/>
      <c r="M30" s="2071" t="s">
        <v>1354</v>
      </c>
      <c r="N30" s="2072"/>
      <c r="O30" s="2072"/>
      <c r="P30" s="2072"/>
      <c r="Q30" s="2072"/>
      <c r="R30" s="2073"/>
      <c r="S30" s="358"/>
      <c r="T30" s="360"/>
      <c r="U30" s="361"/>
      <c r="V30" s="358"/>
      <c r="W30" s="358"/>
      <c r="X30" s="358"/>
      <c r="Y30" s="358"/>
      <c r="Z30" s="358"/>
      <c r="AA30" s="358"/>
      <c r="AB30" s="358"/>
      <c r="AC30" s="358"/>
      <c r="AD30" s="358"/>
      <c r="AE30" s="358"/>
      <c r="AF30" s="358"/>
      <c r="AG30" s="358"/>
      <c r="AH30" s="358"/>
      <c r="AI30" s="358"/>
      <c r="AJ30" s="358"/>
      <c r="AK30" s="358"/>
      <c r="AL30" s="358"/>
      <c r="AM30" s="358"/>
      <c r="AN30" s="358"/>
      <c r="AO30" s="358"/>
    </row>
    <row r="31" spans="1:41" s="18" customFormat="1" ht="0.2" hidden="1" customHeight="1" x14ac:dyDescent="0.2">
      <c r="A31" s="358"/>
      <c r="B31" s="2070"/>
      <c r="C31" s="2069"/>
      <c r="D31" s="2069"/>
      <c r="E31" s="2069"/>
      <c r="F31" s="2069"/>
      <c r="G31" s="2069"/>
      <c r="H31" s="2069"/>
      <c r="I31" s="2069"/>
      <c r="J31" s="2069"/>
      <c r="K31" s="2069"/>
      <c r="L31" s="2069"/>
      <c r="M31" s="2071" t="s">
        <v>216</v>
      </c>
      <c r="N31" s="2072"/>
      <c r="O31" s="2072"/>
      <c r="P31" s="2072"/>
      <c r="Q31" s="2072"/>
      <c r="R31" s="2073"/>
      <c r="S31" s="358"/>
      <c r="T31" s="360"/>
      <c r="U31" s="361"/>
      <c r="V31" s="358"/>
      <c r="W31" s="358"/>
      <c r="X31" s="358"/>
      <c r="Y31" s="358"/>
      <c r="Z31" s="358"/>
      <c r="AA31" s="358"/>
      <c r="AB31" s="358"/>
      <c r="AC31" s="358"/>
      <c r="AD31" s="358"/>
      <c r="AE31" s="358"/>
      <c r="AF31" s="358"/>
      <c r="AG31" s="358"/>
      <c r="AH31" s="358"/>
      <c r="AI31" s="358"/>
      <c r="AJ31" s="358"/>
      <c r="AK31" s="358"/>
      <c r="AL31" s="358"/>
      <c r="AM31" s="358"/>
      <c r="AN31" s="358"/>
      <c r="AO31" s="358"/>
    </row>
    <row r="32" spans="1:41" s="18" customFormat="1" ht="12" hidden="1" customHeight="1" x14ac:dyDescent="0.2">
      <c r="A32" s="358"/>
      <c r="B32" s="2070"/>
      <c r="C32" s="2069"/>
      <c r="D32" s="2069"/>
      <c r="E32" s="2069"/>
      <c r="F32" s="2069"/>
      <c r="G32" s="2069"/>
      <c r="H32" s="2069"/>
      <c r="I32" s="2069"/>
      <c r="J32" s="2069"/>
      <c r="K32" s="2069"/>
      <c r="L32" s="2069"/>
      <c r="M32" s="2071" t="s">
        <v>1260</v>
      </c>
      <c r="N32" s="2072"/>
      <c r="O32" s="2072"/>
      <c r="P32" s="2072"/>
      <c r="Q32" s="2072"/>
      <c r="R32" s="2073"/>
      <c r="S32" s="358"/>
      <c r="T32" s="360"/>
      <c r="U32" s="361"/>
      <c r="V32" s="358"/>
      <c r="W32" s="358"/>
      <c r="X32" s="358"/>
      <c r="Y32" s="358"/>
      <c r="Z32" s="358"/>
      <c r="AA32" s="358"/>
      <c r="AB32" s="358"/>
      <c r="AC32" s="358"/>
      <c r="AD32" s="358"/>
      <c r="AE32" s="358"/>
      <c r="AF32" s="358"/>
      <c r="AG32" s="358"/>
      <c r="AH32" s="358"/>
      <c r="AI32" s="358"/>
      <c r="AJ32" s="358"/>
      <c r="AK32" s="358"/>
      <c r="AL32" s="358"/>
      <c r="AM32" s="358"/>
      <c r="AN32" s="358"/>
      <c r="AO32" s="358"/>
    </row>
    <row r="33" spans="1:41" s="18" customFormat="1" ht="12" hidden="1" customHeight="1" x14ac:dyDescent="0.2">
      <c r="A33" s="358"/>
      <c r="B33" s="2070">
        <f>OBJETIVOS!B51</f>
        <v>1</v>
      </c>
      <c r="C33" s="2069" t="str">
        <f>OBJETIVOS!C51</f>
        <v>Objetivo del sistema Sistemas Agroforestales SIN INCLUIR METAS</v>
      </c>
      <c r="D33" s="2069"/>
      <c r="E33" s="2069"/>
      <c r="F33" s="2069"/>
      <c r="G33" s="2069"/>
      <c r="H33" s="2069"/>
      <c r="I33" s="2069"/>
      <c r="J33" s="2069"/>
      <c r="K33" s="2069"/>
      <c r="L33" s="2069"/>
      <c r="M33" s="2071" t="s">
        <v>334</v>
      </c>
      <c r="N33" s="2072"/>
      <c r="O33" s="2072"/>
      <c r="P33" s="2072"/>
      <c r="Q33" s="2072"/>
      <c r="R33" s="2073"/>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row>
    <row r="34" spans="1:41" s="18" customFormat="1" ht="12" hidden="1" customHeight="1" x14ac:dyDescent="0.2">
      <c r="A34" s="358"/>
      <c r="B34" s="2070"/>
      <c r="C34" s="2069"/>
      <c r="D34" s="2069"/>
      <c r="E34" s="2069"/>
      <c r="F34" s="2069"/>
      <c r="G34" s="2069"/>
      <c r="H34" s="2069"/>
      <c r="I34" s="2069"/>
      <c r="J34" s="2069"/>
      <c r="K34" s="2069"/>
      <c r="L34" s="2069"/>
      <c r="M34" s="2071" t="s">
        <v>1354</v>
      </c>
      <c r="N34" s="2072"/>
      <c r="O34" s="2072"/>
      <c r="P34" s="2072"/>
      <c r="Q34" s="2072"/>
      <c r="R34" s="2073"/>
      <c r="S34" s="358"/>
      <c r="T34" s="360"/>
      <c r="U34" s="361"/>
      <c r="V34" s="358"/>
      <c r="W34" s="358"/>
      <c r="X34" s="358"/>
      <c r="Y34" s="358"/>
      <c r="Z34" s="358"/>
      <c r="AA34" s="358"/>
      <c r="AB34" s="358"/>
      <c r="AC34" s="358"/>
      <c r="AD34" s="358"/>
      <c r="AE34" s="358"/>
      <c r="AF34" s="358"/>
      <c r="AG34" s="358"/>
      <c r="AH34" s="358"/>
      <c r="AI34" s="358"/>
      <c r="AJ34" s="358"/>
      <c r="AK34" s="358"/>
      <c r="AL34" s="358"/>
      <c r="AM34" s="358"/>
      <c r="AN34" s="358"/>
      <c r="AO34" s="358"/>
    </row>
    <row r="35" spans="1:41" s="18" customFormat="1" ht="0.2" hidden="1" customHeight="1" x14ac:dyDescent="0.2">
      <c r="A35" s="358"/>
      <c r="B35" s="2070"/>
      <c r="C35" s="2069"/>
      <c r="D35" s="2069"/>
      <c r="E35" s="2069"/>
      <c r="F35" s="2069"/>
      <c r="G35" s="2069"/>
      <c r="H35" s="2069"/>
      <c r="I35" s="2069"/>
      <c r="J35" s="2069"/>
      <c r="K35" s="2069"/>
      <c r="L35" s="2069"/>
      <c r="M35" s="2071" t="s">
        <v>216</v>
      </c>
      <c r="N35" s="2072"/>
      <c r="O35" s="2072"/>
      <c r="P35" s="2072"/>
      <c r="Q35" s="2072"/>
      <c r="R35" s="2073"/>
      <c r="S35" s="358"/>
      <c r="T35" s="360"/>
      <c r="U35" s="361"/>
      <c r="V35" s="358"/>
      <c r="W35" s="358"/>
      <c r="X35" s="358"/>
      <c r="Y35" s="358"/>
      <c r="Z35" s="358"/>
      <c r="AA35" s="358"/>
      <c r="AB35" s="358"/>
      <c r="AC35" s="358"/>
      <c r="AD35" s="358"/>
      <c r="AE35" s="358"/>
      <c r="AF35" s="358"/>
      <c r="AG35" s="358"/>
      <c r="AH35" s="358"/>
      <c r="AI35" s="358"/>
      <c r="AJ35" s="358"/>
      <c r="AK35" s="358"/>
      <c r="AL35" s="358"/>
      <c r="AM35" s="358"/>
      <c r="AN35" s="358"/>
      <c r="AO35" s="358"/>
    </row>
    <row r="36" spans="1:41" s="18" customFormat="1" ht="12" hidden="1" customHeight="1" x14ac:dyDescent="0.2">
      <c r="A36" s="358"/>
      <c r="B36" s="2070"/>
      <c r="C36" s="2069"/>
      <c r="D36" s="2069"/>
      <c r="E36" s="2069"/>
      <c r="F36" s="2069"/>
      <c r="G36" s="2069"/>
      <c r="H36" s="2069"/>
      <c r="I36" s="2069"/>
      <c r="J36" s="2069"/>
      <c r="K36" s="2069"/>
      <c r="L36" s="2069"/>
      <c r="M36" s="2071" t="s">
        <v>1260</v>
      </c>
      <c r="N36" s="2072"/>
      <c r="O36" s="2072"/>
      <c r="P36" s="2072"/>
      <c r="Q36" s="2072"/>
      <c r="R36" s="2073"/>
      <c r="S36" s="358"/>
      <c r="T36" s="360"/>
      <c r="U36" s="361"/>
      <c r="V36" s="358"/>
      <c r="W36" s="358"/>
      <c r="X36" s="358"/>
      <c r="Y36" s="358"/>
      <c r="Z36" s="358"/>
      <c r="AA36" s="358"/>
      <c r="AB36" s="358"/>
      <c r="AC36" s="358"/>
      <c r="AD36" s="358"/>
      <c r="AE36" s="358"/>
      <c r="AF36" s="358"/>
      <c r="AG36" s="358"/>
      <c r="AH36" s="358"/>
      <c r="AI36" s="358"/>
      <c r="AJ36" s="358"/>
      <c r="AK36" s="358"/>
      <c r="AL36" s="358"/>
      <c r="AM36" s="358"/>
      <c r="AN36" s="358"/>
      <c r="AO36" s="358"/>
    </row>
    <row r="37" spans="1:41" s="18" customFormat="1" ht="12" hidden="1" customHeight="1" x14ac:dyDescent="0.2">
      <c r="A37" s="358"/>
      <c r="B37" s="2070" t="str">
        <f>OBJETIVOS!B55</f>
        <v>XX</v>
      </c>
      <c r="C37" s="2069" t="str">
        <f>OBJETIVOS!C55</f>
        <v>Objetivo del sistema Cercas Vivas SIN INCLUIR METAS</v>
      </c>
      <c r="D37" s="2069"/>
      <c r="E37" s="2069"/>
      <c r="F37" s="2069"/>
      <c r="G37" s="2069"/>
      <c r="H37" s="2069"/>
      <c r="I37" s="2069"/>
      <c r="J37" s="2069"/>
      <c r="K37" s="2069"/>
      <c r="L37" s="2069"/>
      <c r="M37" s="2071" t="s">
        <v>334</v>
      </c>
      <c r="N37" s="2072"/>
      <c r="O37" s="2072"/>
      <c r="P37" s="2072"/>
      <c r="Q37" s="2072"/>
      <c r="R37" s="2073"/>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row>
    <row r="38" spans="1:41" s="18" customFormat="1" ht="12" hidden="1" customHeight="1" x14ac:dyDescent="0.2">
      <c r="A38" s="358"/>
      <c r="B38" s="2070"/>
      <c r="C38" s="2069"/>
      <c r="D38" s="2069"/>
      <c r="E38" s="2069"/>
      <c r="F38" s="2069"/>
      <c r="G38" s="2069"/>
      <c r="H38" s="2069"/>
      <c r="I38" s="2069"/>
      <c r="J38" s="2069"/>
      <c r="K38" s="2069"/>
      <c r="L38" s="2069"/>
      <c r="M38" s="2071" t="s">
        <v>1354</v>
      </c>
      <c r="N38" s="2072"/>
      <c r="O38" s="2072"/>
      <c r="P38" s="2072"/>
      <c r="Q38" s="2072"/>
      <c r="R38" s="2073"/>
      <c r="S38" s="358"/>
      <c r="T38" s="360"/>
      <c r="U38" s="361"/>
      <c r="V38" s="358"/>
      <c r="W38" s="358"/>
      <c r="X38" s="358"/>
      <c r="Y38" s="358"/>
      <c r="Z38" s="358"/>
      <c r="AA38" s="358"/>
      <c r="AB38" s="358"/>
      <c r="AC38" s="358"/>
      <c r="AD38" s="358"/>
      <c r="AE38" s="358"/>
      <c r="AF38" s="358"/>
      <c r="AG38" s="358"/>
      <c r="AH38" s="358"/>
      <c r="AI38" s="358"/>
      <c r="AJ38" s="358"/>
      <c r="AK38" s="358"/>
      <c r="AL38" s="358"/>
      <c r="AM38" s="358"/>
      <c r="AN38" s="358"/>
      <c r="AO38" s="358"/>
    </row>
    <row r="39" spans="1:41" s="18" customFormat="1" ht="12" hidden="1" customHeight="1" x14ac:dyDescent="0.2">
      <c r="A39" s="358"/>
      <c r="B39" s="2070"/>
      <c r="C39" s="2069"/>
      <c r="D39" s="2069"/>
      <c r="E39" s="2069"/>
      <c r="F39" s="2069"/>
      <c r="G39" s="2069"/>
      <c r="H39" s="2069"/>
      <c r="I39" s="2069"/>
      <c r="J39" s="2069"/>
      <c r="K39" s="2069"/>
      <c r="L39" s="2069"/>
      <c r="M39" s="2071" t="s">
        <v>1260</v>
      </c>
      <c r="N39" s="2072"/>
      <c r="O39" s="2072"/>
      <c r="P39" s="2072"/>
      <c r="Q39" s="2072"/>
      <c r="R39" s="2073"/>
      <c r="S39" s="358"/>
      <c r="T39" s="360"/>
      <c r="U39" s="361"/>
      <c r="V39" s="358"/>
      <c r="W39" s="358"/>
      <c r="X39" s="358"/>
      <c r="Y39" s="358"/>
      <c r="Z39" s="358"/>
      <c r="AA39" s="358"/>
      <c r="AB39" s="358"/>
      <c r="AC39" s="358"/>
      <c r="AD39" s="358"/>
      <c r="AE39" s="358"/>
      <c r="AF39" s="358"/>
      <c r="AG39" s="358"/>
      <c r="AH39" s="358"/>
      <c r="AI39" s="358"/>
      <c r="AJ39" s="358"/>
      <c r="AK39" s="358"/>
      <c r="AL39" s="358"/>
      <c r="AM39" s="358"/>
      <c r="AN39" s="358"/>
      <c r="AO39" s="358"/>
    </row>
    <row r="40" spans="1:41" s="18" customFormat="1" ht="12" hidden="1" customHeight="1" x14ac:dyDescent="0.2">
      <c r="A40" s="358"/>
      <c r="B40" s="2070" t="str">
        <f>OBJETIVOS!B59</f>
        <v>xx</v>
      </c>
      <c r="C40" s="2069" t="str">
        <f>OBJETIVOS!C59</f>
        <v>Objetivo del sistema Enriquecimientos Vegetales SIN INCLUIR METAS</v>
      </c>
      <c r="D40" s="2069"/>
      <c r="E40" s="2069"/>
      <c r="F40" s="2069"/>
      <c r="G40" s="2069"/>
      <c r="H40" s="2069"/>
      <c r="I40" s="2069"/>
      <c r="J40" s="2069"/>
      <c r="K40" s="2069"/>
      <c r="L40" s="2069"/>
      <c r="M40" s="2071" t="s">
        <v>334</v>
      </c>
      <c r="N40" s="2072"/>
      <c r="O40" s="2072"/>
      <c r="P40" s="2072"/>
      <c r="Q40" s="2072"/>
      <c r="R40" s="2073"/>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row>
    <row r="41" spans="1:41" s="18" customFormat="1" ht="12" hidden="1" customHeight="1" x14ac:dyDescent="0.2">
      <c r="A41" s="358"/>
      <c r="B41" s="2070"/>
      <c r="C41" s="2069"/>
      <c r="D41" s="2069"/>
      <c r="E41" s="2069"/>
      <c r="F41" s="2069"/>
      <c r="G41" s="2069"/>
      <c r="H41" s="2069"/>
      <c r="I41" s="2069"/>
      <c r="J41" s="2069"/>
      <c r="K41" s="2069"/>
      <c r="L41" s="2069"/>
      <c r="M41" s="2071" t="s">
        <v>1354</v>
      </c>
      <c r="N41" s="2072"/>
      <c r="O41" s="2072"/>
      <c r="P41" s="2072"/>
      <c r="Q41" s="2072"/>
      <c r="R41" s="2073"/>
      <c r="S41" s="358"/>
      <c r="T41" s="360"/>
      <c r="U41" s="361"/>
      <c r="V41" s="358"/>
      <c r="W41" s="358"/>
      <c r="X41" s="358"/>
      <c r="Y41" s="358"/>
      <c r="Z41" s="358"/>
      <c r="AA41" s="358"/>
      <c r="AB41" s="358"/>
      <c r="AC41" s="358"/>
      <c r="AD41" s="358"/>
      <c r="AE41" s="358"/>
      <c r="AF41" s="358"/>
      <c r="AG41" s="358"/>
      <c r="AH41" s="358"/>
      <c r="AI41" s="358"/>
      <c r="AJ41" s="358"/>
      <c r="AK41" s="358"/>
      <c r="AL41" s="358"/>
      <c r="AM41" s="358"/>
      <c r="AN41" s="358"/>
      <c r="AO41" s="358"/>
    </row>
    <row r="42" spans="1:41" s="18" customFormat="1" ht="0.2" hidden="1" customHeight="1" x14ac:dyDescent="0.2">
      <c r="A42" s="358"/>
      <c r="B42" s="2070"/>
      <c r="C42" s="2069"/>
      <c r="D42" s="2069"/>
      <c r="E42" s="2069"/>
      <c r="F42" s="2069"/>
      <c r="G42" s="2069"/>
      <c r="H42" s="2069"/>
      <c r="I42" s="2069"/>
      <c r="J42" s="2069"/>
      <c r="K42" s="2069"/>
      <c r="L42" s="2069"/>
      <c r="M42" s="2071" t="s">
        <v>216</v>
      </c>
      <c r="N42" s="2072"/>
      <c r="O42" s="2072"/>
      <c r="P42" s="2072"/>
      <c r="Q42" s="2072"/>
      <c r="R42" s="2073"/>
      <c r="S42" s="358"/>
      <c r="T42" s="360"/>
      <c r="U42" s="361"/>
      <c r="V42" s="358"/>
      <c r="W42" s="358"/>
      <c r="X42" s="358"/>
      <c r="Y42" s="358"/>
      <c r="Z42" s="358"/>
      <c r="AA42" s="358"/>
      <c r="AB42" s="358"/>
      <c r="AC42" s="358"/>
      <c r="AD42" s="358"/>
      <c r="AE42" s="358"/>
      <c r="AF42" s="358"/>
      <c r="AG42" s="358"/>
      <c r="AH42" s="358"/>
      <c r="AI42" s="358"/>
      <c r="AJ42" s="358"/>
      <c r="AK42" s="358"/>
      <c r="AL42" s="358"/>
      <c r="AM42" s="358"/>
      <c r="AN42" s="358"/>
      <c r="AO42" s="358"/>
    </row>
    <row r="43" spans="1:41" s="18" customFormat="1" ht="12" hidden="1" customHeight="1" x14ac:dyDescent="0.2">
      <c r="A43" s="358"/>
      <c r="B43" s="2070"/>
      <c r="C43" s="2069"/>
      <c r="D43" s="2069"/>
      <c r="E43" s="2069"/>
      <c r="F43" s="2069"/>
      <c r="G43" s="2069"/>
      <c r="H43" s="2069"/>
      <c r="I43" s="2069"/>
      <c r="J43" s="2069"/>
      <c r="K43" s="2069"/>
      <c r="L43" s="2069"/>
      <c r="M43" s="2071" t="s">
        <v>1260</v>
      </c>
      <c r="N43" s="2072"/>
      <c r="O43" s="2072"/>
      <c r="P43" s="2072"/>
      <c r="Q43" s="2072"/>
      <c r="R43" s="2073"/>
      <c r="S43" s="358"/>
      <c r="T43" s="360"/>
      <c r="U43" s="361"/>
      <c r="V43" s="358"/>
      <c r="W43" s="358"/>
      <c r="X43" s="358"/>
      <c r="Y43" s="358"/>
      <c r="Z43" s="358"/>
      <c r="AA43" s="358"/>
      <c r="AB43" s="358"/>
      <c r="AC43" s="358"/>
      <c r="AD43" s="358"/>
      <c r="AE43" s="358"/>
      <c r="AF43" s="358"/>
      <c r="AG43" s="358"/>
      <c r="AH43" s="358"/>
      <c r="AI43" s="358"/>
      <c r="AJ43" s="358"/>
      <c r="AK43" s="358"/>
      <c r="AL43" s="358"/>
      <c r="AM43" s="358"/>
      <c r="AN43" s="358"/>
      <c r="AO43" s="358"/>
    </row>
    <row r="44" spans="1:41" s="18" customFormat="1" ht="12" hidden="1" customHeight="1" x14ac:dyDescent="0.2">
      <c r="A44" s="358"/>
      <c r="B44" s="2070" t="str">
        <f>OBJETIVOS!B63</f>
        <v>xx</v>
      </c>
      <c r="C44" s="2069" t="str">
        <f>OBJETIVOS!C63</f>
        <v>Objetivo del sistema Conservación de Bosque Natural - Aislamiento</v>
      </c>
      <c r="D44" s="2069"/>
      <c r="E44" s="2069"/>
      <c r="F44" s="2069"/>
      <c r="G44" s="2069"/>
      <c r="H44" s="2069"/>
      <c r="I44" s="2069"/>
      <c r="J44" s="2069"/>
      <c r="K44" s="2069"/>
      <c r="L44" s="2069"/>
      <c r="M44" s="2071" t="s">
        <v>334</v>
      </c>
      <c r="N44" s="2072"/>
      <c r="O44" s="2072"/>
      <c r="P44" s="2072"/>
      <c r="Q44" s="2072"/>
      <c r="R44" s="2073"/>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row>
    <row r="45" spans="1:41" s="18" customFormat="1" ht="12" hidden="1" customHeight="1" x14ac:dyDescent="0.2">
      <c r="A45" s="358"/>
      <c r="B45" s="2070"/>
      <c r="C45" s="2069"/>
      <c r="D45" s="2069"/>
      <c r="E45" s="2069"/>
      <c r="F45" s="2069"/>
      <c r="G45" s="2069"/>
      <c r="H45" s="2069"/>
      <c r="I45" s="2069"/>
      <c r="J45" s="2069"/>
      <c r="K45" s="2069"/>
      <c r="L45" s="2069"/>
      <c r="M45" s="2071" t="s">
        <v>335</v>
      </c>
      <c r="N45" s="2072"/>
      <c r="O45" s="2072"/>
      <c r="P45" s="2072"/>
      <c r="Q45" s="2072"/>
      <c r="R45" s="2073"/>
      <c r="S45" s="358"/>
      <c r="T45" s="360"/>
      <c r="U45" s="361"/>
      <c r="V45" s="358"/>
      <c r="W45" s="358"/>
      <c r="X45" s="358"/>
      <c r="Y45" s="358"/>
      <c r="Z45" s="358"/>
      <c r="AA45" s="358"/>
      <c r="AB45" s="358"/>
      <c r="AC45" s="358"/>
      <c r="AD45" s="358"/>
      <c r="AE45" s="358"/>
      <c r="AF45" s="358"/>
      <c r="AG45" s="358"/>
      <c r="AH45" s="358"/>
      <c r="AI45" s="358"/>
      <c r="AJ45" s="358"/>
      <c r="AK45" s="358"/>
      <c r="AL45" s="358"/>
      <c r="AM45" s="358"/>
      <c r="AN45" s="358"/>
      <c r="AO45" s="358"/>
    </row>
    <row r="46" spans="1:41" s="18" customFormat="1" ht="12" hidden="1" customHeight="1" x14ac:dyDescent="0.2">
      <c r="A46" s="358"/>
      <c r="B46" s="2070"/>
      <c r="C46" s="2069"/>
      <c r="D46" s="2069"/>
      <c r="E46" s="2069"/>
      <c r="F46" s="2069"/>
      <c r="G46" s="2069"/>
      <c r="H46" s="2069"/>
      <c r="I46" s="2069"/>
      <c r="J46" s="2069"/>
      <c r="K46" s="2069"/>
      <c r="L46" s="2069"/>
      <c r="M46" s="2071" t="s">
        <v>1260</v>
      </c>
      <c r="N46" s="2072"/>
      <c r="O46" s="2072"/>
      <c r="P46" s="2072"/>
      <c r="Q46" s="2072"/>
      <c r="R46" s="2073"/>
      <c r="S46" s="358"/>
      <c r="T46" s="360"/>
      <c r="U46" s="361"/>
      <c r="V46" s="358"/>
      <c r="W46" s="358"/>
      <c r="X46" s="358"/>
      <c r="Y46" s="358"/>
      <c r="Z46" s="358"/>
      <c r="AA46" s="358"/>
      <c r="AB46" s="358"/>
      <c r="AC46" s="358"/>
      <c r="AD46" s="358"/>
      <c r="AE46" s="358"/>
      <c r="AF46" s="358"/>
      <c r="AG46" s="358"/>
      <c r="AH46" s="358"/>
      <c r="AI46" s="358"/>
      <c r="AJ46" s="358"/>
      <c r="AK46" s="358"/>
      <c r="AL46" s="358"/>
      <c r="AM46" s="358"/>
      <c r="AN46" s="358"/>
      <c r="AO46" s="358"/>
    </row>
    <row r="47" spans="1:41" s="18" customFormat="1" ht="3.75" customHeight="1" x14ac:dyDescent="0.2">
      <c r="A47" s="358"/>
      <c r="B47" s="367"/>
      <c r="C47" s="1530"/>
      <c r="D47" s="1530"/>
      <c r="E47" s="1530"/>
      <c r="F47" s="1530"/>
      <c r="G47" s="1530"/>
      <c r="H47" s="1530"/>
      <c r="I47" s="1530"/>
      <c r="J47" s="1530"/>
      <c r="K47" s="1530"/>
      <c r="L47" s="1530"/>
      <c r="M47" s="1530"/>
      <c r="N47" s="1530"/>
      <c r="O47" s="1530"/>
      <c r="P47" s="1530"/>
      <c r="Q47" s="1530"/>
      <c r="R47" s="36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row>
    <row r="48" spans="1:41" s="6" customFormat="1" ht="18.75" customHeight="1" x14ac:dyDescent="0.2">
      <c r="A48" s="357"/>
      <c r="B48" s="2112" t="s">
        <v>296</v>
      </c>
      <c r="C48" s="2113"/>
      <c r="D48" s="2113"/>
      <c r="E48" s="2113"/>
      <c r="F48" s="2113"/>
      <c r="G48" s="2113"/>
      <c r="H48" s="2113"/>
      <c r="I48" s="2113"/>
      <c r="J48" s="2113"/>
      <c r="K48" s="2113"/>
      <c r="L48" s="2113"/>
      <c r="M48" s="2113"/>
      <c r="N48" s="2113"/>
      <c r="O48" s="2113"/>
      <c r="P48" s="2113"/>
      <c r="Q48" s="2113"/>
      <c r="R48" s="2114"/>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row>
    <row r="49" spans="1:41" s="6" customFormat="1" ht="12.75" customHeight="1" thickBot="1" x14ac:dyDescent="0.25">
      <c r="A49" s="357"/>
      <c r="B49" s="2124" t="s">
        <v>215</v>
      </c>
      <c r="C49" s="2125"/>
      <c r="D49" s="2125"/>
      <c r="E49" s="2125"/>
      <c r="F49" s="2125"/>
      <c r="G49" s="2125"/>
      <c r="H49" s="2119" t="s">
        <v>3</v>
      </c>
      <c r="I49" s="2120"/>
      <c r="J49" s="2091" t="s">
        <v>1242</v>
      </c>
      <c r="K49" s="2092"/>
      <c r="L49" s="2092"/>
      <c r="M49" s="2092"/>
      <c r="N49" s="2092"/>
      <c r="O49" s="2092"/>
      <c r="P49" s="2093"/>
      <c r="Q49" s="2078" t="s">
        <v>1243</v>
      </c>
      <c r="R49" s="2082"/>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row>
    <row r="50" spans="1:41" s="6" customFormat="1" ht="15.75" customHeight="1" thickBot="1" x14ac:dyDescent="0.25">
      <c r="A50" s="357"/>
      <c r="B50" s="2126"/>
      <c r="C50" s="2127"/>
      <c r="D50" s="2127"/>
      <c r="E50" s="2127"/>
      <c r="F50" s="2127"/>
      <c r="G50" s="2127"/>
      <c r="H50" s="2121"/>
      <c r="I50" s="2122"/>
      <c r="J50" s="2091" t="s">
        <v>218</v>
      </c>
      <c r="K50" s="2092"/>
      <c r="L50" s="2092"/>
      <c r="M50" s="2093"/>
      <c r="N50" s="2078" t="s">
        <v>310</v>
      </c>
      <c r="O50" s="2078"/>
      <c r="P50" s="2078"/>
      <c r="Q50" s="2078"/>
      <c r="R50" s="2082"/>
      <c r="S50" s="357"/>
      <c r="T50" s="359">
        <f>(COUNTIF(J51:J54,"X"))+(COUNTIF(J56,"X"))</f>
        <v>0</v>
      </c>
      <c r="U50" s="357"/>
      <c r="V50" s="357"/>
      <c r="W50" s="357"/>
      <c r="X50" s="357"/>
      <c r="Y50" s="357"/>
      <c r="Z50" s="357"/>
      <c r="AA50" s="357"/>
      <c r="AB50" s="357"/>
      <c r="AC50" s="357"/>
      <c r="AD50" s="357"/>
      <c r="AE50" s="357"/>
      <c r="AF50" s="357"/>
      <c r="AG50" s="357"/>
      <c r="AH50" s="357"/>
      <c r="AI50" s="357"/>
      <c r="AJ50" s="357"/>
      <c r="AK50" s="357"/>
      <c r="AL50" s="357"/>
      <c r="AM50" s="357"/>
      <c r="AN50" s="357"/>
      <c r="AO50" s="357"/>
    </row>
    <row r="51" spans="1:41" s="6" customFormat="1" ht="13.5" customHeight="1" x14ac:dyDescent="0.2">
      <c r="A51" s="357"/>
      <c r="B51" s="959">
        <f>B21</f>
        <v>1</v>
      </c>
      <c r="C51" s="2123" t="str">
        <f>FINANC!B12</f>
        <v>Plantación de Material Vegetal en sistema tradicional</v>
      </c>
      <c r="D51" s="2123"/>
      <c r="E51" s="2123"/>
      <c r="F51" s="2123"/>
      <c r="G51" s="2123"/>
      <c r="H51" s="2097">
        <f>FINANC!E12</f>
        <v>10</v>
      </c>
      <c r="I51" s="2111"/>
      <c r="J51" s="2094" t="s">
        <v>1417</v>
      </c>
      <c r="K51" s="2095"/>
      <c r="L51" s="2095"/>
      <c r="M51" s="2096"/>
      <c r="N51" s="2100" t="s">
        <v>1427</v>
      </c>
      <c r="O51" s="2100"/>
      <c r="P51" s="2100"/>
      <c r="Q51" s="2103">
        <v>270</v>
      </c>
      <c r="R51" s="2104"/>
      <c r="S51" s="357"/>
      <c r="T51" s="337" t="s">
        <v>422</v>
      </c>
      <c r="U51" s="357"/>
      <c r="V51" s="357"/>
      <c r="W51" s="357"/>
      <c r="X51" s="357"/>
      <c r="Y51" s="357"/>
      <c r="Z51" s="357"/>
      <c r="AA51" s="357"/>
      <c r="AB51" s="357"/>
      <c r="AC51" s="357"/>
      <c r="AD51" s="357"/>
      <c r="AE51" s="357"/>
      <c r="AF51" s="357"/>
      <c r="AG51" s="357"/>
      <c r="AH51" s="357"/>
      <c r="AI51" s="357"/>
      <c r="AJ51" s="357"/>
      <c r="AK51" s="357"/>
      <c r="AL51" s="357"/>
      <c r="AM51" s="357"/>
      <c r="AN51" s="357"/>
      <c r="AO51" s="357"/>
    </row>
    <row r="52" spans="1:41" s="6" customFormat="1" ht="13.5" hidden="1" customHeight="1" x14ac:dyDescent="0.2">
      <c r="A52" s="357"/>
      <c r="B52" s="959">
        <f>B25</f>
        <v>1</v>
      </c>
      <c r="C52" s="2088" t="str">
        <f>FINANC!B13</f>
        <v>Plantación de Material Vegetal al azar o por núcleos</v>
      </c>
      <c r="D52" s="2089"/>
      <c r="E52" s="2089"/>
      <c r="F52" s="2089"/>
      <c r="G52" s="2090"/>
      <c r="H52" s="2097">
        <f>FINANC!E13</f>
        <v>0</v>
      </c>
      <c r="I52" s="2098"/>
      <c r="J52" s="2094"/>
      <c r="K52" s="2095"/>
      <c r="L52" s="2095"/>
      <c r="M52" s="2096"/>
      <c r="N52" s="2100"/>
      <c r="O52" s="2100"/>
      <c r="P52" s="2100"/>
      <c r="Q52" s="2103"/>
      <c r="R52" s="2104"/>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row>
    <row r="53" spans="1:41" s="6" customFormat="1" ht="13.5" hidden="1" customHeight="1" x14ac:dyDescent="0.2">
      <c r="A53" s="357"/>
      <c r="B53" s="959">
        <f>B29</f>
        <v>1</v>
      </c>
      <c r="C53" s="2088" t="str">
        <f>FINANC!B14</f>
        <v>Reforestación Protectora - Productora con Guadua</v>
      </c>
      <c r="D53" s="2089"/>
      <c r="E53" s="2089"/>
      <c r="F53" s="2089"/>
      <c r="G53" s="2090"/>
      <c r="H53" s="2097">
        <f>FINANC!E14</f>
        <v>0</v>
      </c>
      <c r="I53" s="2098"/>
      <c r="J53" s="2094"/>
      <c r="K53" s="2095"/>
      <c r="L53" s="2095"/>
      <c r="M53" s="2096"/>
      <c r="N53" s="2100"/>
      <c r="O53" s="2100"/>
      <c r="P53" s="2100"/>
      <c r="Q53" s="2103"/>
      <c r="R53" s="2104"/>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row>
    <row r="54" spans="1:41" s="6" customFormat="1" ht="13.5" hidden="1" customHeight="1" x14ac:dyDescent="0.2">
      <c r="A54" s="357"/>
      <c r="B54" s="959">
        <f>B33</f>
        <v>1</v>
      </c>
      <c r="C54" s="2088" t="str">
        <f>FINANC!B15</f>
        <v>Establecimiento de cobertura arbórea mediante Sistemas Agroforestales / Silvopastoriles (SAF/SSP)</v>
      </c>
      <c r="D54" s="2089"/>
      <c r="E54" s="2089"/>
      <c r="F54" s="2089"/>
      <c r="G54" s="2090"/>
      <c r="H54" s="2097">
        <f>FINANC!E15</f>
        <v>0</v>
      </c>
      <c r="I54" s="2098"/>
      <c r="J54" s="2094"/>
      <c r="K54" s="2095"/>
      <c r="L54" s="2095"/>
      <c r="M54" s="2096"/>
      <c r="N54" s="2100"/>
      <c r="O54" s="2100"/>
      <c r="P54" s="2100"/>
      <c r="Q54" s="2103"/>
      <c r="R54" s="2104"/>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row>
    <row r="55" spans="1:41" s="6" customFormat="1" ht="13.5" hidden="1" customHeight="1" x14ac:dyDescent="0.2">
      <c r="A55" s="357"/>
      <c r="B55" s="959" t="str">
        <f>B37</f>
        <v>XX</v>
      </c>
      <c r="C55" s="2088" t="str">
        <f>FINANC!B16</f>
        <v>Cercas o Barreras Vivas (CV - BV)</v>
      </c>
      <c r="D55" s="2089"/>
      <c r="E55" s="2089"/>
      <c r="F55" s="2089"/>
      <c r="G55" s="2090"/>
      <c r="H55" s="2097" t="e">
        <f>FINANC!E16</f>
        <v>#REF!</v>
      </c>
      <c r="I55" s="2098"/>
      <c r="J55" s="2094"/>
      <c r="K55" s="2095"/>
      <c r="L55" s="2095"/>
      <c r="M55" s="2096"/>
      <c r="N55" s="2100"/>
      <c r="O55" s="2100"/>
      <c r="P55" s="2100"/>
      <c r="Q55" s="2103"/>
      <c r="R55" s="2104"/>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row>
    <row r="56" spans="1:41" s="6" customFormat="1" ht="13.5" hidden="1" customHeight="1" x14ac:dyDescent="0.2">
      <c r="A56" s="357"/>
      <c r="B56" s="959" t="str">
        <f>B40</f>
        <v>xx</v>
      </c>
      <c r="C56" s="2088" t="str">
        <f>FINANC!B17</f>
        <v>Enriquecimientos vegetales</v>
      </c>
      <c r="D56" s="2089"/>
      <c r="E56" s="2089"/>
      <c r="F56" s="2089"/>
      <c r="G56" s="2090"/>
      <c r="H56" s="2097" t="e">
        <f>FINANC!E17</f>
        <v>#REF!</v>
      </c>
      <c r="I56" s="2098"/>
      <c r="J56" s="2094"/>
      <c r="K56" s="2095"/>
      <c r="L56" s="2095"/>
      <c r="M56" s="2096"/>
      <c r="N56" s="2100"/>
      <c r="O56" s="2100"/>
      <c r="P56" s="2100"/>
      <c r="Q56" s="2103"/>
      <c r="R56" s="2104"/>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row>
    <row r="57" spans="1:41" s="6" customFormat="1" ht="13.5" hidden="1" customHeight="1" x14ac:dyDescent="0.2">
      <c r="A57" s="357"/>
      <c r="B57" s="959" t="str">
        <f>B44</f>
        <v>xx</v>
      </c>
      <c r="C57" s="2088" t="str">
        <f>FINANC!B18</f>
        <v>Conservación de Bosque Natural - Aislamiento</v>
      </c>
      <c r="D57" s="2089"/>
      <c r="E57" s="2089"/>
      <c r="F57" s="2089"/>
      <c r="G57" s="2090"/>
      <c r="H57" s="2097">
        <f>FINANC!E18</f>
        <v>0</v>
      </c>
      <c r="I57" s="2099"/>
      <c r="J57" s="2101">
        <f>FINANC!C18</f>
        <v>0</v>
      </c>
      <c r="K57" s="2102">
        <f>FINANC!D18</f>
        <v>0</v>
      </c>
      <c r="L57" s="2100"/>
      <c r="M57" s="2100"/>
      <c r="N57" s="2100"/>
      <c r="O57" s="2100"/>
      <c r="P57" s="2100"/>
      <c r="Q57" s="2103"/>
      <c r="R57" s="2104"/>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row>
    <row r="58" spans="1:41" s="6" customFormat="1" ht="13.5" customHeight="1" x14ac:dyDescent="0.2">
      <c r="A58" s="357"/>
      <c r="B58" s="2108" t="s">
        <v>354</v>
      </c>
      <c r="C58" s="2109"/>
      <c r="D58" s="2109"/>
      <c r="E58" s="2109"/>
      <c r="F58" s="2109"/>
      <c r="G58" s="2109"/>
      <c r="H58" s="2110" t="e">
        <f>SUM(H51:I57)</f>
        <v>#REF!</v>
      </c>
      <c r="I58" s="2111"/>
      <c r="J58" s="2173">
        <f>SUM(K51:K57)</f>
        <v>0</v>
      </c>
      <c r="K58" s="2174"/>
      <c r="L58" s="2174"/>
      <c r="M58" s="2174"/>
      <c r="N58" s="1541"/>
      <c r="O58" s="1541"/>
      <c r="P58" s="1541"/>
      <c r="Q58" s="2044">
        <f>+Q51+Q52+Q53+Q54+Q55+Q56+Q57</f>
        <v>270</v>
      </c>
      <c r="R58" s="2045"/>
      <c r="S58" s="357"/>
      <c r="T58" s="357"/>
      <c r="U58" s="360"/>
      <c r="V58" s="357"/>
      <c r="W58" s="357"/>
      <c r="X58" s="357"/>
      <c r="Y58" s="357"/>
      <c r="Z58" s="357"/>
      <c r="AA58" s="357"/>
      <c r="AB58" s="357"/>
      <c r="AC58" s="357"/>
      <c r="AD58" s="357"/>
      <c r="AE58" s="357"/>
      <c r="AF58" s="357"/>
      <c r="AG58" s="357"/>
      <c r="AH58" s="357"/>
      <c r="AI58" s="357"/>
      <c r="AJ58" s="357"/>
      <c r="AK58" s="357"/>
      <c r="AL58" s="357"/>
      <c r="AM58" s="357"/>
      <c r="AN58" s="357"/>
      <c r="AO58" s="357"/>
    </row>
    <row r="59" spans="1:41" s="18" customFormat="1" ht="5.25" customHeight="1" thickBot="1" x14ac:dyDescent="0.25">
      <c r="A59" s="358"/>
      <c r="B59" s="367"/>
      <c r="C59" s="1530"/>
      <c r="D59" s="1530"/>
      <c r="E59" s="1530"/>
      <c r="F59" s="1530"/>
      <c r="G59" s="1530"/>
      <c r="H59" s="1530"/>
      <c r="I59" s="1530"/>
      <c r="J59" s="1530"/>
      <c r="K59" s="1530"/>
      <c r="L59" s="1530"/>
      <c r="M59" s="1530"/>
      <c r="N59" s="1530"/>
      <c r="O59" s="1530"/>
      <c r="P59" s="1530"/>
      <c r="Q59" s="1530"/>
      <c r="R59" s="36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row>
    <row r="60" spans="1:41" s="6" customFormat="1" ht="19.5" customHeight="1" thickBot="1" x14ac:dyDescent="0.25">
      <c r="A60" s="357"/>
      <c r="B60" s="2083" t="s">
        <v>1237</v>
      </c>
      <c r="C60" s="2084"/>
      <c r="D60" s="2084"/>
      <c r="E60" s="2084"/>
      <c r="F60" s="2084"/>
      <c r="G60" s="2084"/>
      <c r="H60" s="2084"/>
      <c r="I60" s="2084"/>
      <c r="J60" s="2084"/>
      <c r="K60" s="2084"/>
      <c r="L60" s="2084"/>
      <c r="M60" s="2084"/>
      <c r="N60" s="2084"/>
      <c r="O60" s="2084"/>
      <c r="P60" s="2084"/>
      <c r="Q60" s="2084"/>
      <c r="R60" s="2085"/>
      <c r="S60" s="357"/>
      <c r="T60" s="357"/>
      <c r="U60" s="360"/>
      <c r="V60" s="357"/>
      <c r="W60" s="357"/>
      <c r="X60" s="357"/>
      <c r="Y60" s="357"/>
      <c r="Z60" s="357"/>
      <c r="AA60" s="357"/>
      <c r="AB60" s="357"/>
      <c r="AC60" s="357"/>
      <c r="AD60" s="357"/>
      <c r="AE60" s="357"/>
      <c r="AF60" s="357"/>
      <c r="AG60" s="357"/>
      <c r="AH60" s="357"/>
      <c r="AI60" s="357"/>
      <c r="AJ60" s="357"/>
      <c r="AK60" s="357"/>
      <c r="AL60" s="357"/>
      <c r="AM60" s="357"/>
      <c r="AN60" s="357"/>
      <c r="AO60" s="357"/>
    </row>
    <row r="61" spans="1:41" s="6" customFormat="1" ht="29.25" customHeight="1" x14ac:dyDescent="0.2">
      <c r="A61" s="357"/>
      <c r="B61" s="2086" t="s">
        <v>218</v>
      </c>
      <c r="C61" s="2077"/>
      <c r="D61" s="2077" t="s">
        <v>219</v>
      </c>
      <c r="E61" s="2077"/>
      <c r="F61" s="2077"/>
      <c r="G61" s="2077" t="s">
        <v>321</v>
      </c>
      <c r="H61" s="2079" t="s">
        <v>1349</v>
      </c>
      <c r="I61" s="2079" t="s">
        <v>220</v>
      </c>
      <c r="J61" s="2105" t="s">
        <v>215</v>
      </c>
      <c r="K61" s="2077" t="s">
        <v>430</v>
      </c>
      <c r="L61" s="2077"/>
      <c r="M61" s="2077"/>
      <c r="N61" s="2077"/>
      <c r="O61" s="2077" t="s">
        <v>323</v>
      </c>
      <c r="P61" s="2077"/>
      <c r="Q61" s="2077" t="s">
        <v>322</v>
      </c>
      <c r="R61" s="2081"/>
      <c r="S61" s="357"/>
      <c r="T61" s="362"/>
      <c r="U61" s="357"/>
      <c r="V61" s="357"/>
      <c r="W61" s="357"/>
      <c r="X61" s="357"/>
      <c r="Y61" s="357"/>
      <c r="Z61" s="357"/>
      <c r="AA61" s="357"/>
      <c r="AB61" s="357"/>
      <c r="AC61" s="357"/>
      <c r="AD61" s="357"/>
      <c r="AE61" s="357"/>
      <c r="AF61" s="357"/>
      <c r="AG61" s="357"/>
      <c r="AH61" s="357"/>
      <c r="AI61" s="357"/>
      <c r="AJ61" s="357"/>
      <c r="AK61" s="357"/>
      <c r="AL61" s="357"/>
      <c r="AM61" s="357"/>
      <c r="AN61" s="357"/>
      <c r="AO61" s="357"/>
    </row>
    <row r="62" spans="1:41" s="6" customFormat="1" ht="16.5" customHeight="1" x14ac:dyDescent="0.2">
      <c r="A62" s="357"/>
      <c r="B62" s="2087"/>
      <c r="C62" s="2078"/>
      <c r="D62" s="2078"/>
      <c r="E62" s="2078"/>
      <c r="F62" s="2078"/>
      <c r="G62" s="2078"/>
      <c r="H62" s="2077"/>
      <c r="I62" s="2077"/>
      <c r="J62" s="2106"/>
      <c r="K62" s="1964" t="s">
        <v>221</v>
      </c>
      <c r="L62" s="1964"/>
      <c r="M62" s="2107" t="s">
        <v>222</v>
      </c>
      <c r="N62" s="2107"/>
      <c r="O62" s="2078"/>
      <c r="P62" s="2078"/>
      <c r="Q62" s="2078"/>
      <c r="R62" s="2082"/>
      <c r="S62" s="357"/>
      <c r="T62" s="362"/>
      <c r="U62" s="357"/>
      <c r="V62" s="357"/>
      <c r="W62" s="357"/>
      <c r="X62" s="357"/>
      <c r="Y62" s="357"/>
      <c r="Z62" s="357"/>
      <c r="AA62" s="357"/>
      <c r="AB62" s="357"/>
      <c r="AC62" s="357"/>
      <c r="AD62" s="357"/>
      <c r="AE62" s="357"/>
      <c r="AF62" s="357"/>
      <c r="AG62" s="357"/>
      <c r="AH62" s="357"/>
      <c r="AI62" s="357"/>
      <c r="AJ62" s="357"/>
      <c r="AK62" s="357"/>
      <c r="AL62" s="357"/>
      <c r="AM62" s="357"/>
      <c r="AN62" s="357"/>
      <c r="AO62" s="357"/>
    </row>
    <row r="63" spans="1:41" s="6" customFormat="1" ht="17.25" customHeight="1" x14ac:dyDescent="0.2">
      <c r="A63" s="357"/>
      <c r="B63" s="2156" t="s">
        <v>1418</v>
      </c>
      <c r="C63" s="2157"/>
      <c r="D63" s="2030" t="s">
        <v>1419</v>
      </c>
      <c r="E63" s="2030"/>
      <c r="F63" s="2030"/>
      <c r="G63" s="1041"/>
      <c r="H63" s="1041"/>
      <c r="I63" s="20">
        <v>28</v>
      </c>
      <c r="J63" s="1046" t="s">
        <v>312</v>
      </c>
      <c r="K63" s="2032" t="s">
        <v>1420</v>
      </c>
      <c r="L63" s="2032"/>
      <c r="M63" s="2030" t="s">
        <v>1421</v>
      </c>
      <c r="N63" s="2030"/>
      <c r="O63" s="2030"/>
      <c r="P63" s="2030"/>
      <c r="Q63" s="2030" t="s">
        <v>1422</v>
      </c>
      <c r="R63" s="2031"/>
      <c r="S63" s="357"/>
      <c r="T63" s="360"/>
      <c r="U63" s="360"/>
      <c r="V63" s="357"/>
      <c r="W63" s="357"/>
      <c r="X63" s="357"/>
      <c r="Y63" s="357"/>
      <c r="Z63" s="357"/>
      <c r="AA63" s="357"/>
      <c r="AB63" s="357"/>
      <c r="AC63" s="357"/>
      <c r="AD63" s="357"/>
      <c r="AE63" s="357"/>
      <c r="AF63" s="357"/>
      <c r="AG63" s="357"/>
      <c r="AH63" s="357"/>
      <c r="AI63" s="357"/>
      <c r="AJ63" s="357"/>
      <c r="AK63" s="357"/>
      <c r="AL63" s="357"/>
      <c r="AM63" s="357"/>
      <c r="AN63" s="357"/>
      <c r="AO63" s="357"/>
    </row>
    <row r="64" spans="1:41" s="6" customFormat="1" ht="17.25" customHeight="1" x14ac:dyDescent="0.2">
      <c r="A64" s="357"/>
      <c r="B64" s="2033"/>
      <c r="C64" s="2034"/>
      <c r="D64" s="2030" t="s">
        <v>1423</v>
      </c>
      <c r="E64" s="2030"/>
      <c r="F64" s="2030"/>
      <c r="G64" s="1041"/>
      <c r="H64" s="1041"/>
      <c r="I64" s="20">
        <v>29</v>
      </c>
      <c r="J64" s="1046" t="s">
        <v>312</v>
      </c>
      <c r="K64" s="2032" t="s">
        <v>1424</v>
      </c>
      <c r="L64" s="2032"/>
      <c r="M64" s="2030" t="s">
        <v>1425</v>
      </c>
      <c r="N64" s="2030"/>
      <c r="O64" s="2030"/>
      <c r="P64" s="2030"/>
      <c r="Q64" s="2030" t="s">
        <v>1434</v>
      </c>
      <c r="R64" s="2031"/>
      <c r="S64" s="357"/>
      <c r="T64" s="360"/>
      <c r="U64" s="360"/>
      <c r="V64" s="357"/>
      <c r="W64" s="357"/>
      <c r="X64" s="357"/>
      <c r="Y64" s="357"/>
      <c r="Z64" s="357"/>
      <c r="AA64" s="357"/>
      <c r="AB64" s="357"/>
      <c r="AC64" s="357"/>
      <c r="AD64" s="357"/>
      <c r="AE64" s="357"/>
      <c r="AF64" s="357"/>
      <c r="AG64" s="357"/>
      <c r="AH64" s="357"/>
      <c r="AI64" s="357"/>
      <c r="AJ64" s="357"/>
      <c r="AK64" s="357"/>
      <c r="AL64" s="357"/>
      <c r="AM64" s="357"/>
      <c r="AN64" s="357"/>
      <c r="AO64" s="357"/>
    </row>
    <row r="65" spans="1:41" s="6" customFormat="1" ht="17.25" customHeight="1" x14ac:dyDescent="0.2">
      <c r="A65" s="357"/>
      <c r="B65" s="2033"/>
      <c r="C65" s="2034"/>
      <c r="D65" s="2030" t="s">
        <v>1428</v>
      </c>
      <c r="E65" s="2030"/>
      <c r="F65" s="2030"/>
      <c r="G65" s="20"/>
      <c r="H65" s="1041"/>
      <c r="I65" s="20">
        <v>133</v>
      </c>
      <c r="J65" s="1046" t="s">
        <v>312</v>
      </c>
      <c r="K65" s="2032" t="s">
        <v>1441</v>
      </c>
      <c r="L65" s="2032"/>
      <c r="M65" s="2030" t="s">
        <v>1442</v>
      </c>
      <c r="N65" s="2030"/>
      <c r="O65" s="2030"/>
      <c r="P65" s="2030"/>
      <c r="Q65" s="2030" t="s">
        <v>1429</v>
      </c>
      <c r="R65" s="2031"/>
      <c r="S65" s="357"/>
      <c r="T65" s="362"/>
      <c r="U65" s="357"/>
      <c r="V65" s="357"/>
      <c r="W65" s="357"/>
      <c r="X65" s="357"/>
      <c r="Y65" s="357"/>
      <c r="Z65" s="357"/>
      <c r="AA65" s="357"/>
      <c r="AB65" s="357"/>
      <c r="AC65" s="357"/>
      <c r="AD65" s="357"/>
      <c r="AE65" s="357"/>
      <c r="AF65" s="357"/>
      <c r="AG65" s="357"/>
      <c r="AH65" s="357"/>
      <c r="AI65" s="357"/>
      <c r="AJ65" s="357"/>
      <c r="AK65" s="357"/>
      <c r="AL65" s="357"/>
      <c r="AM65" s="357"/>
      <c r="AN65" s="357"/>
      <c r="AO65" s="357"/>
    </row>
    <row r="66" spans="1:41" s="6" customFormat="1" ht="17.25" customHeight="1" x14ac:dyDescent="0.2">
      <c r="A66" s="357"/>
      <c r="B66" s="2033"/>
      <c r="C66" s="2034"/>
      <c r="D66" s="2030" t="s">
        <v>1430</v>
      </c>
      <c r="E66" s="2030"/>
      <c r="F66" s="2030"/>
      <c r="G66" s="20"/>
      <c r="H66" s="1041"/>
      <c r="I66" s="20">
        <v>130</v>
      </c>
      <c r="J66" s="1046" t="s">
        <v>312</v>
      </c>
      <c r="K66" s="2154" t="s">
        <v>1439</v>
      </c>
      <c r="L66" s="2155"/>
      <c r="M66" s="2052" t="s">
        <v>1440</v>
      </c>
      <c r="N66" s="2054"/>
      <c r="O66" s="2030"/>
      <c r="P66" s="2030"/>
      <c r="Q66" s="2030" t="s">
        <v>1429</v>
      </c>
      <c r="R66" s="2031"/>
      <c r="S66" s="357"/>
      <c r="T66" s="360"/>
      <c r="U66" s="360"/>
      <c r="V66" s="357"/>
      <c r="W66" s="357"/>
      <c r="X66" s="357"/>
      <c r="Y66" s="357"/>
      <c r="Z66" s="357"/>
      <c r="AA66" s="357"/>
      <c r="AB66" s="357"/>
      <c r="AC66" s="357"/>
      <c r="AD66" s="357"/>
      <c r="AE66" s="357"/>
      <c r="AF66" s="357"/>
      <c r="AG66" s="357"/>
      <c r="AH66" s="357"/>
      <c r="AI66" s="357"/>
      <c r="AJ66" s="357"/>
      <c r="AK66" s="357"/>
      <c r="AL66" s="357"/>
      <c r="AM66" s="357"/>
      <c r="AN66" s="357"/>
      <c r="AO66" s="357"/>
    </row>
    <row r="67" spans="1:41" s="6" customFormat="1" ht="17.25" customHeight="1" x14ac:dyDescent="0.2">
      <c r="A67" s="357"/>
      <c r="B67" s="2033"/>
      <c r="C67" s="2034"/>
      <c r="D67" s="2030" t="s">
        <v>1431</v>
      </c>
      <c r="E67" s="2030"/>
      <c r="F67" s="2030"/>
      <c r="G67" s="20"/>
      <c r="H67" s="1041"/>
      <c r="I67" s="19">
        <v>100</v>
      </c>
      <c r="J67" s="1046" t="s">
        <v>312</v>
      </c>
      <c r="K67" s="2032" t="s">
        <v>1437</v>
      </c>
      <c r="L67" s="2032"/>
      <c r="M67" s="2030" t="s">
        <v>1438</v>
      </c>
      <c r="N67" s="2030"/>
      <c r="O67" s="2030"/>
      <c r="P67" s="2030"/>
      <c r="Q67" s="2030" t="s">
        <v>1433</v>
      </c>
      <c r="R67" s="2031"/>
      <c r="S67" s="357"/>
      <c r="T67" s="362"/>
      <c r="U67" s="357"/>
      <c r="V67" s="357"/>
      <c r="W67" s="357"/>
      <c r="X67" s="357"/>
      <c r="Y67" s="357"/>
      <c r="Z67" s="357"/>
      <c r="AA67" s="357"/>
      <c r="AB67" s="357"/>
      <c r="AC67" s="357"/>
      <c r="AD67" s="357"/>
      <c r="AE67" s="357"/>
      <c r="AF67" s="357"/>
      <c r="AG67" s="357"/>
      <c r="AH67" s="357"/>
      <c r="AI67" s="357"/>
      <c r="AJ67" s="357"/>
      <c r="AK67" s="357"/>
      <c r="AL67" s="357"/>
      <c r="AM67" s="357"/>
      <c r="AN67" s="357"/>
      <c r="AO67" s="357"/>
    </row>
    <row r="68" spans="1:41" s="6" customFormat="1" ht="17.25" customHeight="1" x14ac:dyDescent="0.2">
      <c r="A68" s="357"/>
      <c r="B68" s="2033"/>
      <c r="C68" s="2034"/>
      <c r="D68" s="2030" t="s">
        <v>1417</v>
      </c>
      <c r="E68" s="2030"/>
      <c r="F68" s="2030"/>
      <c r="G68" s="20"/>
      <c r="H68" s="1041"/>
      <c r="I68" s="19">
        <v>100</v>
      </c>
      <c r="J68" s="1046" t="s">
        <v>312</v>
      </c>
      <c r="K68" s="2032" t="s">
        <v>1435</v>
      </c>
      <c r="L68" s="2032"/>
      <c r="M68" s="2030" t="s">
        <v>1436</v>
      </c>
      <c r="N68" s="2030"/>
      <c r="O68" s="2030"/>
      <c r="P68" s="2030"/>
      <c r="Q68" s="2030" t="s">
        <v>1432</v>
      </c>
      <c r="R68" s="2031"/>
      <c r="S68" s="357"/>
      <c r="T68" s="362"/>
      <c r="U68" s="357"/>
      <c r="V68" s="357"/>
      <c r="W68" s="357"/>
      <c r="X68" s="357"/>
      <c r="Y68" s="357"/>
      <c r="Z68" s="357"/>
      <c r="AA68" s="357"/>
      <c r="AB68" s="357"/>
      <c r="AC68" s="357"/>
      <c r="AD68" s="357"/>
      <c r="AE68" s="357"/>
      <c r="AF68" s="357"/>
      <c r="AG68" s="357"/>
      <c r="AH68" s="357"/>
      <c r="AI68" s="357"/>
      <c r="AJ68" s="357"/>
      <c r="AK68" s="357"/>
      <c r="AL68" s="357"/>
      <c r="AM68" s="357"/>
      <c r="AN68" s="357"/>
      <c r="AO68" s="357"/>
    </row>
    <row r="69" spans="1:41" s="6" customFormat="1" ht="17.25" customHeight="1" x14ac:dyDescent="0.2">
      <c r="A69" s="357"/>
      <c r="B69" s="2033"/>
      <c r="C69" s="2034"/>
      <c r="D69" s="2030"/>
      <c r="E69" s="2030"/>
      <c r="F69" s="2030"/>
      <c r="G69" s="1041"/>
      <c r="H69" s="1041"/>
      <c r="I69" s="19"/>
      <c r="J69" s="1046"/>
      <c r="K69" s="2032"/>
      <c r="L69" s="2032"/>
      <c r="M69" s="2030"/>
      <c r="N69" s="2030"/>
      <c r="O69" s="2030"/>
      <c r="P69" s="2030"/>
      <c r="Q69" s="2030"/>
      <c r="R69" s="2031"/>
      <c r="S69" s="357"/>
      <c r="T69" s="360"/>
      <c r="U69" s="360"/>
      <c r="V69" s="357"/>
      <c r="W69" s="357"/>
      <c r="X69" s="357"/>
      <c r="Y69" s="357"/>
      <c r="Z69" s="357"/>
      <c r="AA69" s="357"/>
      <c r="AB69" s="357"/>
      <c r="AC69" s="357"/>
      <c r="AD69" s="357"/>
      <c r="AE69" s="357"/>
      <c r="AF69" s="357"/>
      <c r="AG69" s="357"/>
      <c r="AH69" s="357"/>
      <c r="AI69" s="357"/>
      <c r="AJ69" s="357"/>
      <c r="AK69" s="357"/>
      <c r="AL69" s="357"/>
      <c r="AM69" s="357"/>
      <c r="AN69" s="357"/>
      <c r="AO69" s="357"/>
    </row>
    <row r="70" spans="1:41" s="6" customFormat="1" ht="17.25" customHeight="1" x14ac:dyDescent="0.2">
      <c r="A70" s="357"/>
      <c r="B70" s="2033"/>
      <c r="C70" s="2034"/>
      <c r="D70" s="2030"/>
      <c r="E70" s="2030"/>
      <c r="F70" s="2030"/>
      <c r="G70" s="1041"/>
      <c r="H70" s="1041"/>
      <c r="I70" s="19"/>
      <c r="J70" s="1046"/>
      <c r="K70" s="2032"/>
      <c r="L70" s="2032"/>
      <c r="M70" s="2030"/>
      <c r="N70" s="2030"/>
      <c r="O70" s="2030"/>
      <c r="P70" s="2030"/>
      <c r="Q70" s="2030"/>
      <c r="R70" s="2031"/>
      <c r="S70" s="357"/>
      <c r="T70" s="362"/>
      <c r="U70" s="357"/>
      <c r="V70" s="357"/>
      <c r="W70" s="357"/>
      <c r="X70" s="357"/>
      <c r="Y70" s="357"/>
      <c r="Z70" s="357"/>
      <c r="AA70" s="357"/>
      <c r="AB70" s="357"/>
      <c r="AC70" s="357"/>
      <c r="AD70" s="357"/>
      <c r="AE70" s="357"/>
      <c r="AF70" s="357"/>
      <c r="AG70" s="357"/>
      <c r="AH70" s="357"/>
      <c r="AI70" s="357"/>
      <c r="AJ70" s="357"/>
      <c r="AK70" s="357"/>
      <c r="AL70" s="357"/>
      <c r="AM70" s="357"/>
      <c r="AN70" s="357"/>
      <c r="AO70" s="357"/>
    </row>
    <row r="71" spans="1:41" s="6" customFormat="1" ht="17.25" customHeight="1" x14ac:dyDescent="0.2">
      <c r="A71" s="357"/>
      <c r="B71" s="2033"/>
      <c r="C71" s="2034"/>
      <c r="D71" s="2052"/>
      <c r="E71" s="2053"/>
      <c r="F71" s="2054"/>
      <c r="G71" s="1041"/>
      <c r="H71" s="1041"/>
      <c r="I71" s="19"/>
      <c r="J71" s="1046"/>
      <c r="K71" s="2032"/>
      <c r="L71" s="2032"/>
      <c r="M71" s="2030"/>
      <c r="N71" s="2030"/>
      <c r="O71" s="2030"/>
      <c r="P71" s="2030"/>
      <c r="Q71" s="2030"/>
      <c r="R71" s="2031"/>
      <c r="S71" s="357"/>
      <c r="T71" s="362"/>
      <c r="U71" s="357"/>
      <c r="V71" s="357"/>
      <c r="W71" s="357"/>
      <c r="X71" s="357"/>
      <c r="Y71" s="357"/>
      <c r="Z71" s="357"/>
      <c r="AA71" s="357"/>
      <c r="AB71" s="357"/>
      <c r="AC71" s="357"/>
      <c r="AD71" s="357"/>
      <c r="AE71" s="357"/>
      <c r="AF71" s="357"/>
      <c r="AG71" s="357"/>
      <c r="AH71" s="357"/>
      <c r="AI71" s="357"/>
      <c r="AJ71" s="357"/>
      <c r="AK71" s="357"/>
      <c r="AL71" s="357"/>
      <c r="AM71" s="357"/>
      <c r="AN71" s="357"/>
      <c r="AO71" s="357"/>
    </row>
    <row r="72" spans="1:41" s="6" customFormat="1" ht="17.25" customHeight="1" x14ac:dyDescent="0.2">
      <c r="A72" s="357"/>
      <c r="B72" s="2033"/>
      <c r="C72" s="2034"/>
      <c r="D72" s="2052"/>
      <c r="E72" s="2053"/>
      <c r="F72" s="2054"/>
      <c r="G72" s="1041"/>
      <c r="H72" s="1041"/>
      <c r="I72" s="19"/>
      <c r="J72" s="1046"/>
      <c r="K72" s="2032"/>
      <c r="L72" s="2032"/>
      <c r="M72" s="2030"/>
      <c r="N72" s="2030"/>
      <c r="O72" s="2030"/>
      <c r="P72" s="2030"/>
      <c r="Q72" s="2030"/>
      <c r="R72" s="2031"/>
      <c r="S72" s="357"/>
      <c r="T72" s="362"/>
      <c r="U72" s="357"/>
      <c r="V72" s="357"/>
      <c r="W72" s="357"/>
      <c r="X72" s="357"/>
      <c r="Y72" s="357"/>
      <c r="Z72" s="357"/>
      <c r="AA72" s="357"/>
      <c r="AB72" s="357"/>
      <c r="AC72" s="357"/>
      <c r="AD72" s="357"/>
      <c r="AE72" s="357"/>
      <c r="AF72" s="357"/>
      <c r="AG72" s="357"/>
      <c r="AH72" s="357"/>
      <c r="AI72" s="357"/>
      <c r="AJ72" s="357"/>
      <c r="AK72" s="357"/>
      <c r="AL72" s="357"/>
      <c r="AM72" s="357"/>
      <c r="AN72" s="357"/>
      <c r="AO72" s="357"/>
    </row>
    <row r="73" spans="1:41" s="6" customFormat="1" ht="17.25" customHeight="1" x14ac:dyDescent="0.2">
      <c r="A73" s="357"/>
      <c r="B73" s="2033"/>
      <c r="C73" s="2034"/>
      <c r="D73" s="2052"/>
      <c r="E73" s="2053"/>
      <c r="F73" s="2054"/>
      <c r="G73" s="1041"/>
      <c r="H73" s="1041"/>
      <c r="I73" s="19"/>
      <c r="J73" s="1046"/>
      <c r="K73" s="2032"/>
      <c r="L73" s="2032"/>
      <c r="M73" s="2030"/>
      <c r="N73" s="2030"/>
      <c r="O73" s="2030"/>
      <c r="P73" s="2030"/>
      <c r="Q73" s="2030"/>
      <c r="R73" s="2031"/>
      <c r="S73" s="357"/>
      <c r="T73" s="362"/>
      <c r="U73" s="357"/>
      <c r="V73" s="357"/>
      <c r="W73" s="357"/>
      <c r="X73" s="357"/>
      <c r="Y73" s="357"/>
      <c r="Z73" s="357"/>
      <c r="AA73" s="357"/>
      <c r="AB73" s="357"/>
      <c r="AC73" s="357"/>
      <c r="AD73" s="357"/>
      <c r="AE73" s="357"/>
      <c r="AF73" s="357"/>
      <c r="AG73" s="357"/>
      <c r="AH73" s="357"/>
      <c r="AI73" s="357"/>
      <c r="AJ73" s="357"/>
      <c r="AK73" s="357"/>
      <c r="AL73" s="357"/>
      <c r="AM73" s="357"/>
      <c r="AN73" s="357"/>
      <c r="AO73" s="357"/>
    </row>
    <row r="74" spans="1:41" s="6" customFormat="1" ht="17.25" customHeight="1" x14ac:dyDescent="0.2">
      <c r="A74" s="357"/>
      <c r="B74" s="2033"/>
      <c r="C74" s="2034"/>
      <c r="D74" s="2052"/>
      <c r="E74" s="2053"/>
      <c r="F74" s="2054"/>
      <c r="G74" s="1041"/>
      <c r="H74" s="1041"/>
      <c r="I74" s="19"/>
      <c r="J74" s="1046"/>
      <c r="K74" s="2032"/>
      <c r="L74" s="2032"/>
      <c r="M74" s="2030"/>
      <c r="N74" s="2030"/>
      <c r="O74" s="2030"/>
      <c r="P74" s="2030"/>
      <c r="Q74" s="2030"/>
      <c r="R74" s="2031"/>
      <c r="S74" s="357"/>
      <c r="T74" s="362"/>
      <c r="U74" s="357"/>
      <c r="V74" s="357"/>
      <c r="W74" s="357"/>
      <c r="X74" s="357"/>
      <c r="Y74" s="357"/>
      <c r="Z74" s="357"/>
      <c r="AA74" s="357"/>
      <c r="AB74" s="357"/>
      <c r="AC74" s="357"/>
      <c r="AD74" s="357"/>
      <c r="AE74" s="357"/>
      <c r="AF74" s="357"/>
      <c r="AG74" s="357"/>
      <c r="AH74" s="357"/>
      <c r="AI74" s="357"/>
      <c r="AJ74" s="357"/>
      <c r="AK74" s="357"/>
      <c r="AL74" s="357"/>
      <c r="AM74" s="357"/>
      <c r="AN74" s="357"/>
      <c r="AO74" s="357"/>
    </row>
    <row r="75" spans="1:41" s="6" customFormat="1" ht="17.25" customHeight="1" x14ac:dyDescent="0.2">
      <c r="A75" s="357"/>
      <c r="B75" s="2035"/>
      <c r="C75" s="2036"/>
      <c r="D75" s="2030"/>
      <c r="E75" s="2030"/>
      <c r="F75" s="2030"/>
      <c r="G75" s="1041"/>
      <c r="H75" s="1041"/>
      <c r="I75" s="19"/>
      <c r="J75" s="1046"/>
      <c r="K75" s="2032"/>
      <c r="L75" s="2032"/>
      <c r="M75" s="2030"/>
      <c r="N75" s="2030"/>
      <c r="O75" s="2030"/>
      <c r="P75" s="2030"/>
      <c r="Q75" s="2030"/>
      <c r="R75" s="2031"/>
      <c r="S75" s="357"/>
      <c r="T75" s="362"/>
      <c r="U75" s="357"/>
      <c r="V75" s="357"/>
      <c r="W75" s="357"/>
      <c r="X75" s="357"/>
      <c r="Y75" s="357"/>
      <c r="Z75" s="357"/>
      <c r="AA75" s="357"/>
      <c r="AB75" s="357"/>
      <c r="AC75" s="357"/>
      <c r="AD75" s="357"/>
      <c r="AE75" s="357"/>
      <c r="AF75" s="357"/>
      <c r="AG75" s="357"/>
      <c r="AH75" s="357"/>
      <c r="AI75" s="357"/>
      <c r="AJ75" s="357"/>
      <c r="AK75" s="357"/>
      <c r="AL75" s="357"/>
      <c r="AM75" s="357"/>
      <c r="AN75" s="357"/>
      <c r="AO75" s="357"/>
    </row>
    <row r="76" spans="1:41" s="6" customFormat="1" ht="21" customHeight="1" thickBot="1" x14ac:dyDescent="0.25">
      <c r="A76" s="357"/>
      <c r="B76" s="2167" t="s">
        <v>333</v>
      </c>
      <c r="C76" s="2168"/>
      <c r="D76" s="2168"/>
      <c r="E76" s="2168"/>
      <c r="F76" s="2168"/>
      <c r="G76" s="2168"/>
      <c r="H76" s="2169"/>
      <c r="I76" s="369">
        <f>SUM(I63:I75)</f>
        <v>520</v>
      </c>
      <c r="J76" s="370"/>
      <c r="K76" s="2175">
        <f>SUM(O63:O75)</f>
        <v>0</v>
      </c>
      <c r="L76" s="2168"/>
      <c r="M76" s="2168"/>
      <c r="N76" s="2168"/>
      <c r="O76" s="2168"/>
      <c r="P76" s="2168"/>
      <c r="Q76" s="2168"/>
      <c r="R76" s="2176"/>
      <c r="S76" s="357"/>
      <c r="T76" s="362"/>
      <c r="U76" s="357"/>
      <c r="V76" s="357"/>
      <c r="W76" s="357"/>
      <c r="X76" s="357"/>
      <c r="Y76" s="357"/>
      <c r="Z76" s="357"/>
      <c r="AA76" s="357"/>
      <c r="AB76" s="357"/>
      <c r="AC76" s="357"/>
      <c r="AD76" s="357"/>
      <c r="AE76" s="357"/>
      <c r="AF76" s="357"/>
      <c r="AG76" s="357"/>
      <c r="AH76" s="357"/>
      <c r="AI76" s="357"/>
      <c r="AJ76" s="357"/>
      <c r="AK76" s="357"/>
      <c r="AL76" s="357"/>
      <c r="AM76" s="357"/>
      <c r="AN76" s="357"/>
      <c r="AO76" s="357"/>
    </row>
    <row r="77" spans="1:41" ht="3.75" customHeight="1" x14ac:dyDescent="0.2">
      <c r="B77" s="371"/>
      <c r="C77" s="372"/>
      <c r="D77" s="372"/>
      <c r="E77" s="372"/>
      <c r="F77" s="372"/>
      <c r="G77" s="372"/>
      <c r="H77" s="372"/>
      <c r="I77" s="372"/>
      <c r="J77" s="372"/>
      <c r="K77" s="372"/>
      <c r="L77" s="372"/>
      <c r="M77" s="372"/>
      <c r="N77" s="372"/>
      <c r="O77" s="372"/>
      <c r="P77" s="372"/>
      <c r="Q77" s="372"/>
      <c r="R77" s="373"/>
    </row>
    <row r="78" spans="1:41" s="6" customFormat="1" ht="19.5" customHeight="1" thickBot="1" x14ac:dyDescent="0.25">
      <c r="A78" s="357"/>
      <c r="B78" s="2170" t="s">
        <v>217</v>
      </c>
      <c r="C78" s="2171"/>
      <c r="D78" s="2171"/>
      <c r="E78" s="2171"/>
      <c r="F78" s="2171"/>
      <c r="G78" s="2171"/>
      <c r="H78" s="2171"/>
      <c r="I78" s="2171"/>
      <c r="J78" s="2171"/>
      <c r="K78" s="2171"/>
      <c r="L78" s="2171"/>
      <c r="M78" s="2171"/>
      <c r="N78" s="2171"/>
      <c r="O78" s="2171"/>
      <c r="P78" s="2171"/>
      <c r="Q78" s="2171"/>
      <c r="R78" s="2172"/>
      <c r="S78" s="357"/>
      <c r="T78" s="357"/>
      <c r="U78" s="360"/>
      <c r="V78" s="357"/>
      <c r="W78" s="357"/>
      <c r="X78" s="357"/>
      <c r="Y78" s="357"/>
      <c r="Z78" s="357"/>
      <c r="AA78" s="357"/>
      <c r="AB78" s="357"/>
      <c r="AC78" s="357"/>
      <c r="AD78" s="357"/>
      <c r="AE78" s="357"/>
      <c r="AF78" s="357"/>
      <c r="AG78" s="357"/>
      <c r="AH78" s="357"/>
      <c r="AI78" s="357"/>
      <c r="AJ78" s="357"/>
      <c r="AK78" s="357"/>
      <c r="AL78" s="357"/>
      <c r="AM78" s="357"/>
      <c r="AN78" s="357"/>
      <c r="AO78" s="357"/>
    </row>
    <row r="79" spans="1:41" s="6" customFormat="1" ht="29.25" customHeight="1" x14ac:dyDescent="0.2">
      <c r="A79" s="357"/>
      <c r="B79" s="2150" t="s">
        <v>218</v>
      </c>
      <c r="C79" s="2037"/>
      <c r="D79" s="2037" t="s">
        <v>219</v>
      </c>
      <c r="E79" s="2037"/>
      <c r="F79" s="2037"/>
      <c r="G79" s="2037" t="s">
        <v>321</v>
      </c>
      <c r="H79" s="2039" t="s">
        <v>1349</v>
      </c>
      <c r="I79" s="2039" t="s">
        <v>220</v>
      </c>
      <c r="J79" s="2152" t="s">
        <v>215</v>
      </c>
      <c r="K79" s="2037" t="s">
        <v>430</v>
      </c>
      <c r="L79" s="2037"/>
      <c r="M79" s="2037"/>
      <c r="N79" s="2037"/>
      <c r="O79" s="2037" t="s">
        <v>323</v>
      </c>
      <c r="P79" s="2037"/>
      <c r="Q79" s="2037" t="s">
        <v>322</v>
      </c>
      <c r="R79" s="2048"/>
      <c r="S79" s="357"/>
      <c r="T79" s="362"/>
      <c r="U79" s="357"/>
      <c r="V79" s="357"/>
      <c r="W79" s="357"/>
      <c r="X79" s="357"/>
      <c r="Y79" s="357"/>
      <c r="Z79" s="357"/>
      <c r="AA79" s="357"/>
      <c r="AB79" s="357"/>
      <c r="AC79" s="357"/>
      <c r="AD79" s="357"/>
      <c r="AE79" s="357"/>
      <c r="AF79" s="357"/>
      <c r="AG79" s="357"/>
      <c r="AH79" s="357"/>
      <c r="AI79" s="357"/>
      <c r="AJ79" s="357"/>
      <c r="AK79" s="357"/>
      <c r="AL79" s="357"/>
      <c r="AM79" s="357"/>
      <c r="AN79" s="357"/>
      <c r="AO79" s="357"/>
    </row>
    <row r="80" spans="1:41" s="6" customFormat="1" ht="21" customHeight="1" thickBot="1" x14ac:dyDescent="0.25">
      <c r="A80" s="357"/>
      <c r="B80" s="2151"/>
      <c r="C80" s="2038"/>
      <c r="D80" s="2038"/>
      <c r="E80" s="2038"/>
      <c r="F80" s="2038"/>
      <c r="G80" s="2038"/>
      <c r="H80" s="2040"/>
      <c r="I80" s="2040"/>
      <c r="J80" s="2153"/>
      <c r="K80" s="2047" t="s">
        <v>221</v>
      </c>
      <c r="L80" s="2047"/>
      <c r="M80" s="2046" t="s">
        <v>222</v>
      </c>
      <c r="N80" s="2046"/>
      <c r="O80" s="2038"/>
      <c r="P80" s="2038"/>
      <c r="Q80" s="2038"/>
      <c r="R80" s="2049"/>
      <c r="S80" s="357"/>
      <c r="T80" s="362"/>
      <c r="U80" s="357"/>
      <c r="V80" s="357"/>
      <c r="W80" s="357"/>
      <c r="X80" s="357"/>
      <c r="Y80" s="357"/>
      <c r="Z80" s="357"/>
      <c r="AA80" s="357"/>
      <c r="AB80" s="357"/>
      <c r="AC80" s="357"/>
      <c r="AD80" s="357"/>
      <c r="AE80" s="357"/>
      <c r="AF80" s="357"/>
      <c r="AG80" s="357"/>
      <c r="AH80" s="357"/>
      <c r="AI80" s="357"/>
      <c r="AJ80" s="357"/>
      <c r="AK80" s="357"/>
      <c r="AL80" s="357"/>
      <c r="AM80" s="357"/>
      <c r="AN80" s="357"/>
      <c r="AO80" s="357"/>
    </row>
    <row r="81" spans="1:41" s="6" customFormat="1" ht="21" customHeight="1" x14ac:dyDescent="0.2">
      <c r="A81" s="357"/>
      <c r="B81" s="2033"/>
      <c r="C81" s="2034"/>
      <c r="D81" s="2050"/>
      <c r="E81" s="2050"/>
      <c r="F81" s="2050"/>
      <c r="G81" s="1531"/>
      <c r="H81" s="1531"/>
      <c r="I81" s="1532"/>
      <c r="J81" s="1533"/>
      <c r="K81" s="2158"/>
      <c r="L81" s="2158"/>
      <c r="M81" s="2050"/>
      <c r="N81" s="2050"/>
      <c r="O81" s="2050"/>
      <c r="P81" s="2050"/>
      <c r="Q81" s="2050"/>
      <c r="R81" s="2051"/>
      <c r="S81" s="357"/>
      <c r="T81" s="360"/>
      <c r="U81" s="360"/>
      <c r="V81" s="357"/>
      <c r="W81" s="357"/>
      <c r="X81" s="357"/>
      <c r="Y81" s="357"/>
      <c r="Z81" s="357"/>
      <c r="AA81" s="357"/>
      <c r="AB81" s="357"/>
      <c r="AC81" s="357"/>
      <c r="AD81" s="357"/>
      <c r="AE81" s="357"/>
      <c r="AF81" s="357"/>
      <c r="AG81" s="357"/>
      <c r="AH81" s="357"/>
      <c r="AI81" s="357"/>
      <c r="AJ81" s="357"/>
      <c r="AK81" s="357"/>
      <c r="AL81" s="357"/>
      <c r="AM81" s="357"/>
      <c r="AN81" s="357"/>
      <c r="AO81" s="357"/>
    </row>
    <row r="82" spans="1:41" s="6" customFormat="1" ht="21" customHeight="1" x14ac:dyDescent="0.2">
      <c r="A82" s="357"/>
      <c r="B82" s="2033"/>
      <c r="C82" s="2034"/>
      <c r="D82" s="2030"/>
      <c r="E82" s="2030"/>
      <c r="F82" s="2030"/>
      <c r="G82" s="1041"/>
      <c r="H82" s="1041"/>
      <c r="I82" s="20"/>
      <c r="J82" s="1046"/>
      <c r="K82" s="2032"/>
      <c r="L82" s="2032"/>
      <c r="M82" s="2030"/>
      <c r="N82" s="2030"/>
      <c r="O82" s="2030"/>
      <c r="P82" s="2030"/>
      <c r="Q82" s="2030"/>
      <c r="R82" s="2031"/>
      <c r="S82" s="357"/>
      <c r="T82" s="360"/>
      <c r="U82" s="360"/>
      <c r="V82" s="357"/>
      <c r="W82" s="357"/>
      <c r="X82" s="357"/>
      <c r="Y82" s="357"/>
      <c r="Z82" s="357"/>
      <c r="AA82" s="357"/>
      <c r="AB82" s="357"/>
      <c r="AC82" s="357"/>
      <c r="AD82" s="357"/>
      <c r="AE82" s="357"/>
      <c r="AF82" s="357"/>
      <c r="AG82" s="357"/>
      <c r="AH82" s="357"/>
      <c r="AI82" s="357"/>
      <c r="AJ82" s="357"/>
      <c r="AK82" s="357"/>
      <c r="AL82" s="357"/>
      <c r="AM82" s="357"/>
      <c r="AN82" s="357"/>
      <c r="AO82" s="357"/>
    </row>
    <row r="83" spans="1:41" s="6" customFormat="1" ht="21" customHeight="1" x14ac:dyDescent="0.2">
      <c r="A83" s="357"/>
      <c r="B83" s="2033"/>
      <c r="C83" s="2034"/>
      <c r="D83" s="2030"/>
      <c r="E83" s="2030"/>
      <c r="F83" s="2030"/>
      <c r="G83" s="1041"/>
      <c r="H83" s="1041"/>
      <c r="I83" s="20"/>
      <c r="J83" s="1046"/>
      <c r="K83" s="2032"/>
      <c r="L83" s="2032"/>
      <c r="M83" s="2030"/>
      <c r="N83" s="2030"/>
      <c r="O83" s="2030"/>
      <c r="P83" s="2030"/>
      <c r="Q83" s="2030"/>
      <c r="R83" s="2031"/>
      <c r="S83" s="357"/>
      <c r="T83" s="360"/>
      <c r="U83" s="360"/>
      <c r="V83" s="357"/>
      <c r="W83" s="357"/>
      <c r="X83" s="357"/>
      <c r="Y83" s="357"/>
      <c r="Z83" s="357"/>
      <c r="AA83" s="357"/>
      <c r="AB83" s="357"/>
      <c r="AC83" s="357"/>
      <c r="AD83" s="357"/>
      <c r="AE83" s="357"/>
      <c r="AF83" s="357"/>
      <c r="AG83" s="357"/>
      <c r="AH83" s="357"/>
      <c r="AI83" s="357"/>
      <c r="AJ83" s="357"/>
      <c r="AK83" s="357"/>
      <c r="AL83" s="357"/>
      <c r="AM83" s="357"/>
      <c r="AN83" s="357"/>
      <c r="AO83" s="357"/>
    </row>
    <row r="84" spans="1:41" s="6" customFormat="1" ht="21" customHeight="1" x14ac:dyDescent="0.2">
      <c r="A84" s="357"/>
      <c r="B84" s="2033"/>
      <c r="C84" s="2034"/>
      <c r="D84" s="2030"/>
      <c r="E84" s="2030"/>
      <c r="F84" s="2030"/>
      <c r="G84" s="1041"/>
      <c r="H84" s="1041"/>
      <c r="I84" s="20"/>
      <c r="J84" s="1046"/>
      <c r="K84" s="2032"/>
      <c r="L84" s="2032"/>
      <c r="M84" s="2030"/>
      <c r="N84" s="2030"/>
      <c r="O84" s="2030"/>
      <c r="P84" s="2030"/>
      <c r="Q84" s="2030"/>
      <c r="R84" s="2031"/>
      <c r="S84" s="357"/>
      <c r="T84" s="360"/>
      <c r="U84" s="360"/>
      <c r="V84" s="357"/>
      <c r="W84" s="357"/>
      <c r="X84" s="357"/>
      <c r="Y84" s="357"/>
      <c r="Z84" s="357"/>
      <c r="AA84" s="357"/>
      <c r="AB84" s="357"/>
      <c r="AC84" s="357"/>
      <c r="AD84" s="357"/>
      <c r="AE84" s="357"/>
      <c r="AF84" s="357"/>
      <c r="AG84" s="357"/>
      <c r="AH84" s="357"/>
      <c r="AI84" s="357"/>
      <c r="AJ84" s="357"/>
      <c r="AK84" s="357"/>
      <c r="AL84" s="357"/>
      <c r="AM84" s="357"/>
      <c r="AN84" s="357"/>
      <c r="AO84" s="357"/>
    </row>
    <row r="85" spans="1:41" s="6" customFormat="1" ht="21" customHeight="1" x14ac:dyDescent="0.2">
      <c r="A85" s="357"/>
      <c r="B85" s="2033"/>
      <c r="C85" s="2034"/>
      <c r="D85" s="2030"/>
      <c r="E85" s="2030"/>
      <c r="F85" s="2030"/>
      <c r="G85" s="1041"/>
      <c r="H85" s="1041"/>
      <c r="I85" s="19"/>
      <c r="J85" s="1046"/>
      <c r="K85" s="2032"/>
      <c r="L85" s="2032"/>
      <c r="M85" s="2030"/>
      <c r="N85" s="2030"/>
      <c r="O85" s="2030"/>
      <c r="P85" s="2030"/>
      <c r="Q85" s="2030"/>
      <c r="R85" s="2031"/>
      <c r="S85" s="357"/>
      <c r="T85" s="360"/>
      <c r="U85" s="360"/>
      <c r="V85" s="357"/>
      <c r="W85" s="357"/>
      <c r="X85" s="357"/>
      <c r="Y85" s="357"/>
      <c r="Z85" s="357"/>
      <c r="AA85" s="357"/>
      <c r="AB85" s="357"/>
      <c r="AC85" s="357"/>
      <c r="AD85" s="357"/>
      <c r="AE85" s="357"/>
      <c r="AF85" s="357"/>
      <c r="AG85" s="357"/>
      <c r="AH85" s="357"/>
      <c r="AI85" s="357"/>
      <c r="AJ85" s="357"/>
      <c r="AK85" s="357"/>
      <c r="AL85" s="357"/>
      <c r="AM85" s="357"/>
      <c r="AN85" s="357"/>
      <c r="AO85" s="357"/>
    </row>
    <row r="86" spans="1:41" s="6" customFormat="1" ht="21" customHeight="1" x14ac:dyDescent="0.2">
      <c r="A86" s="357"/>
      <c r="B86" s="2033"/>
      <c r="C86" s="2034"/>
      <c r="D86" s="2030"/>
      <c r="E86" s="2030"/>
      <c r="F86" s="2030"/>
      <c r="G86" s="1041"/>
      <c r="H86" s="1041"/>
      <c r="I86" s="19"/>
      <c r="J86" s="1046"/>
      <c r="K86" s="2032"/>
      <c r="L86" s="2032"/>
      <c r="M86" s="2030"/>
      <c r="N86" s="2030"/>
      <c r="O86" s="2030"/>
      <c r="P86" s="2030"/>
      <c r="Q86" s="2030"/>
      <c r="R86" s="2031"/>
      <c r="S86" s="357"/>
      <c r="T86" s="360"/>
      <c r="U86" s="360"/>
      <c r="V86" s="357"/>
      <c r="W86" s="357"/>
      <c r="X86" s="357"/>
      <c r="Y86" s="357"/>
      <c r="Z86" s="357"/>
      <c r="AA86" s="357"/>
      <c r="AB86" s="357"/>
      <c r="AC86" s="357"/>
      <c r="AD86" s="357"/>
      <c r="AE86" s="357"/>
      <c r="AF86" s="357"/>
      <c r="AG86" s="357"/>
      <c r="AH86" s="357"/>
      <c r="AI86" s="357"/>
      <c r="AJ86" s="357"/>
      <c r="AK86" s="357"/>
      <c r="AL86" s="357"/>
      <c r="AM86" s="357"/>
      <c r="AN86" s="357"/>
      <c r="AO86" s="357"/>
    </row>
    <row r="87" spans="1:41" s="6" customFormat="1" ht="21" customHeight="1" x14ac:dyDescent="0.2">
      <c r="A87" s="357"/>
      <c r="B87" s="2033"/>
      <c r="C87" s="2034"/>
      <c r="D87" s="2030"/>
      <c r="E87" s="2030"/>
      <c r="F87" s="2030"/>
      <c r="G87" s="1041"/>
      <c r="H87" s="1041"/>
      <c r="I87" s="19"/>
      <c r="J87" s="1046"/>
      <c r="K87" s="2032"/>
      <c r="L87" s="2032"/>
      <c r="M87" s="2030"/>
      <c r="N87" s="2030"/>
      <c r="O87" s="2030"/>
      <c r="P87" s="2030"/>
      <c r="Q87" s="2030"/>
      <c r="R87" s="2031"/>
      <c r="S87" s="357"/>
      <c r="T87" s="360"/>
      <c r="U87" s="360"/>
      <c r="V87" s="357"/>
      <c r="W87" s="357"/>
      <c r="X87" s="357"/>
      <c r="Y87" s="357"/>
      <c r="Z87" s="357"/>
      <c r="AA87" s="357"/>
      <c r="AB87" s="357"/>
      <c r="AC87" s="357"/>
      <c r="AD87" s="357"/>
      <c r="AE87" s="357"/>
      <c r="AF87" s="357"/>
      <c r="AG87" s="357"/>
      <c r="AH87" s="357"/>
      <c r="AI87" s="357"/>
      <c r="AJ87" s="357"/>
      <c r="AK87" s="357"/>
      <c r="AL87" s="357"/>
      <c r="AM87" s="357"/>
      <c r="AN87" s="357"/>
      <c r="AO87" s="357"/>
    </row>
    <row r="88" spans="1:41" s="6" customFormat="1" ht="21" customHeight="1" x14ac:dyDescent="0.2">
      <c r="A88" s="357"/>
      <c r="B88" s="2033"/>
      <c r="C88" s="2034"/>
      <c r="D88" s="2030"/>
      <c r="E88" s="2030"/>
      <c r="F88" s="2030"/>
      <c r="G88" s="1041"/>
      <c r="H88" s="1041"/>
      <c r="I88" s="19"/>
      <c r="J88" s="1046"/>
      <c r="K88" s="2032"/>
      <c r="L88" s="2032"/>
      <c r="M88" s="2030"/>
      <c r="N88" s="2030"/>
      <c r="O88" s="2030"/>
      <c r="P88" s="2030"/>
      <c r="Q88" s="2030"/>
      <c r="R88" s="2031"/>
      <c r="S88" s="357"/>
      <c r="T88" s="360"/>
      <c r="U88" s="360"/>
      <c r="V88" s="357"/>
      <c r="W88" s="357"/>
      <c r="X88" s="357"/>
      <c r="Y88" s="357"/>
      <c r="Z88" s="357"/>
      <c r="AA88" s="357"/>
      <c r="AB88" s="357"/>
      <c r="AC88" s="357"/>
      <c r="AD88" s="357"/>
      <c r="AE88" s="357"/>
      <c r="AF88" s="357"/>
      <c r="AG88" s="357"/>
      <c r="AH88" s="357"/>
      <c r="AI88" s="357"/>
      <c r="AJ88" s="357"/>
      <c r="AK88" s="357"/>
      <c r="AL88" s="357"/>
      <c r="AM88" s="357"/>
      <c r="AN88" s="357"/>
      <c r="AO88" s="357"/>
    </row>
    <row r="89" spans="1:41" s="6" customFormat="1" ht="21" customHeight="1" x14ac:dyDescent="0.2">
      <c r="A89" s="357"/>
      <c r="B89" s="2033"/>
      <c r="C89" s="2034"/>
      <c r="D89" s="2030"/>
      <c r="E89" s="2030"/>
      <c r="F89" s="2030"/>
      <c r="G89" s="1041"/>
      <c r="H89" s="1041"/>
      <c r="I89" s="19"/>
      <c r="J89" s="1046"/>
      <c r="K89" s="2032"/>
      <c r="L89" s="2032"/>
      <c r="M89" s="2030"/>
      <c r="N89" s="2030"/>
      <c r="O89" s="2030"/>
      <c r="P89" s="2030"/>
      <c r="Q89" s="2030"/>
      <c r="R89" s="2031"/>
      <c r="S89" s="357"/>
      <c r="T89" s="360"/>
      <c r="U89" s="360"/>
      <c r="V89" s="357"/>
      <c r="W89" s="357"/>
      <c r="X89" s="357"/>
      <c r="Y89" s="357"/>
      <c r="Z89" s="357"/>
      <c r="AA89" s="357"/>
      <c r="AB89" s="357"/>
      <c r="AC89" s="357"/>
      <c r="AD89" s="357"/>
      <c r="AE89" s="357"/>
      <c r="AF89" s="357"/>
      <c r="AG89" s="357"/>
      <c r="AH89" s="357"/>
      <c r="AI89" s="357"/>
      <c r="AJ89" s="357"/>
      <c r="AK89" s="357"/>
      <c r="AL89" s="357"/>
      <c r="AM89" s="357"/>
      <c r="AN89" s="357"/>
      <c r="AO89" s="357"/>
    </row>
    <row r="90" spans="1:41" s="6" customFormat="1" ht="21" customHeight="1" x14ac:dyDescent="0.2">
      <c r="A90" s="357"/>
      <c r="B90" s="2033"/>
      <c r="C90" s="2034"/>
      <c r="D90" s="2030"/>
      <c r="E90" s="2030"/>
      <c r="F90" s="2030"/>
      <c r="G90" s="1041"/>
      <c r="H90" s="1041"/>
      <c r="I90" s="19"/>
      <c r="J90" s="1046"/>
      <c r="K90" s="2032"/>
      <c r="L90" s="2032"/>
      <c r="M90" s="2030"/>
      <c r="N90" s="2030"/>
      <c r="O90" s="2030"/>
      <c r="P90" s="2030"/>
      <c r="Q90" s="2030"/>
      <c r="R90" s="2031"/>
      <c r="S90" s="357"/>
      <c r="T90" s="360"/>
      <c r="U90" s="360"/>
      <c r="V90" s="357"/>
      <c r="W90" s="357"/>
      <c r="X90" s="357"/>
      <c r="Y90" s="357"/>
      <c r="Z90" s="357"/>
      <c r="AA90" s="357"/>
      <c r="AB90" s="357"/>
      <c r="AC90" s="357"/>
      <c r="AD90" s="357"/>
      <c r="AE90" s="357"/>
      <c r="AF90" s="357"/>
      <c r="AG90" s="357"/>
      <c r="AH90" s="357"/>
      <c r="AI90" s="357"/>
      <c r="AJ90" s="357"/>
      <c r="AK90" s="357"/>
      <c r="AL90" s="357"/>
      <c r="AM90" s="357"/>
      <c r="AN90" s="357"/>
      <c r="AO90" s="357"/>
    </row>
    <row r="91" spans="1:41" s="6" customFormat="1" ht="21" customHeight="1" x14ac:dyDescent="0.2">
      <c r="A91" s="357"/>
      <c r="B91" s="2033"/>
      <c r="C91" s="2034"/>
      <c r="D91" s="2030"/>
      <c r="E91" s="2030"/>
      <c r="F91" s="2030"/>
      <c r="G91" s="1041"/>
      <c r="H91" s="1041"/>
      <c r="I91" s="19"/>
      <c r="J91" s="1046"/>
      <c r="K91" s="2032"/>
      <c r="L91" s="2032"/>
      <c r="M91" s="2030"/>
      <c r="N91" s="2030"/>
      <c r="O91" s="2030"/>
      <c r="P91" s="2030"/>
      <c r="Q91" s="2030"/>
      <c r="R91" s="2031"/>
      <c r="S91" s="357"/>
      <c r="T91" s="360"/>
      <c r="U91" s="360"/>
      <c r="V91" s="357"/>
      <c r="W91" s="357"/>
      <c r="X91" s="357"/>
      <c r="Y91" s="357"/>
      <c r="Z91" s="357"/>
      <c r="AA91" s="357"/>
      <c r="AB91" s="357"/>
      <c r="AC91" s="357"/>
      <c r="AD91" s="357"/>
      <c r="AE91" s="357"/>
      <c r="AF91" s="357"/>
      <c r="AG91" s="357"/>
      <c r="AH91" s="357"/>
      <c r="AI91" s="357"/>
      <c r="AJ91" s="357"/>
      <c r="AK91" s="357"/>
      <c r="AL91" s="357"/>
      <c r="AM91" s="357"/>
      <c r="AN91" s="357"/>
      <c r="AO91" s="357"/>
    </row>
    <row r="92" spans="1:41" s="6" customFormat="1" ht="21" customHeight="1" x14ac:dyDescent="0.2">
      <c r="A92" s="357"/>
      <c r="B92" s="2033"/>
      <c r="C92" s="2034"/>
      <c r="D92" s="2030"/>
      <c r="E92" s="2030"/>
      <c r="F92" s="2030"/>
      <c r="G92" s="1041"/>
      <c r="H92" s="1041"/>
      <c r="I92" s="19"/>
      <c r="J92" s="1046"/>
      <c r="K92" s="2032"/>
      <c r="L92" s="2032"/>
      <c r="M92" s="2030"/>
      <c r="N92" s="2030"/>
      <c r="O92" s="2030"/>
      <c r="P92" s="2030"/>
      <c r="Q92" s="2030"/>
      <c r="R92" s="2031"/>
      <c r="S92" s="357"/>
      <c r="T92" s="360"/>
      <c r="U92" s="360"/>
      <c r="V92" s="357"/>
      <c r="W92" s="357"/>
      <c r="X92" s="357"/>
      <c r="Y92" s="357"/>
      <c r="Z92" s="357"/>
      <c r="AA92" s="357"/>
      <c r="AB92" s="357"/>
      <c r="AC92" s="357"/>
      <c r="AD92" s="357"/>
      <c r="AE92" s="357"/>
      <c r="AF92" s="357"/>
      <c r="AG92" s="357"/>
      <c r="AH92" s="357"/>
      <c r="AI92" s="357"/>
      <c r="AJ92" s="357"/>
      <c r="AK92" s="357"/>
      <c r="AL92" s="357"/>
      <c r="AM92" s="357"/>
      <c r="AN92" s="357"/>
      <c r="AO92" s="357"/>
    </row>
    <row r="93" spans="1:41" s="6" customFormat="1" ht="21" customHeight="1" x14ac:dyDescent="0.2">
      <c r="A93" s="357"/>
      <c r="B93" s="2033"/>
      <c r="C93" s="2034"/>
      <c r="D93" s="2030"/>
      <c r="E93" s="2030"/>
      <c r="F93" s="2030"/>
      <c r="G93" s="1041"/>
      <c r="H93" s="1041"/>
      <c r="I93" s="19"/>
      <c r="J93" s="1046"/>
      <c r="K93" s="2032"/>
      <c r="L93" s="2032"/>
      <c r="M93" s="2030"/>
      <c r="N93" s="2030"/>
      <c r="O93" s="2030"/>
      <c r="P93" s="2030"/>
      <c r="Q93" s="2030"/>
      <c r="R93" s="2031"/>
      <c r="S93" s="357"/>
      <c r="T93" s="360"/>
      <c r="U93" s="360"/>
      <c r="V93" s="357"/>
      <c r="W93" s="357"/>
      <c r="X93" s="357"/>
      <c r="Y93" s="357"/>
      <c r="Z93" s="357"/>
      <c r="AA93" s="357"/>
      <c r="AB93" s="357"/>
      <c r="AC93" s="357"/>
      <c r="AD93" s="357"/>
      <c r="AE93" s="357"/>
      <c r="AF93" s="357"/>
      <c r="AG93" s="357"/>
      <c r="AH93" s="357"/>
      <c r="AI93" s="357"/>
      <c r="AJ93" s="357"/>
      <c r="AK93" s="357"/>
      <c r="AL93" s="357"/>
      <c r="AM93" s="357"/>
      <c r="AN93" s="357"/>
      <c r="AO93" s="357"/>
    </row>
    <row r="94" spans="1:41" s="6" customFormat="1" ht="21" customHeight="1" x14ac:dyDescent="0.2">
      <c r="A94" s="357"/>
      <c r="B94" s="2033"/>
      <c r="C94" s="2034"/>
      <c r="D94" s="2030"/>
      <c r="E94" s="2030"/>
      <c r="F94" s="2030"/>
      <c r="G94" s="1041"/>
      <c r="H94" s="1041"/>
      <c r="I94" s="20"/>
      <c r="J94" s="1046"/>
      <c r="K94" s="2032"/>
      <c r="L94" s="2032"/>
      <c r="M94" s="2030"/>
      <c r="N94" s="2030"/>
      <c r="O94" s="2030"/>
      <c r="P94" s="2030"/>
      <c r="Q94" s="2030"/>
      <c r="R94" s="2031"/>
      <c r="S94" s="357"/>
      <c r="T94" s="360"/>
      <c r="U94" s="360"/>
      <c r="V94" s="357"/>
      <c r="W94" s="357"/>
      <c r="X94" s="357"/>
      <c r="Y94" s="357"/>
      <c r="Z94" s="357"/>
      <c r="AA94" s="357"/>
      <c r="AB94" s="357"/>
      <c r="AC94" s="357"/>
      <c r="AD94" s="357"/>
      <c r="AE94" s="357"/>
      <c r="AF94" s="357"/>
      <c r="AG94" s="357"/>
      <c r="AH94" s="357"/>
      <c r="AI94" s="357"/>
      <c r="AJ94" s="357"/>
      <c r="AK94" s="357"/>
      <c r="AL94" s="357"/>
      <c r="AM94" s="357"/>
      <c r="AN94" s="357"/>
      <c r="AO94" s="357"/>
    </row>
    <row r="95" spans="1:41" s="6" customFormat="1" ht="21" customHeight="1" x14ac:dyDescent="0.2">
      <c r="A95" s="357"/>
      <c r="B95" s="2033"/>
      <c r="C95" s="2034"/>
      <c r="D95" s="2030"/>
      <c r="E95" s="2030"/>
      <c r="F95" s="2030"/>
      <c r="G95" s="1041"/>
      <c r="H95" s="1041"/>
      <c r="I95" s="20"/>
      <c r="J95" s="1046"/>
      <c r="K95" s="2032"/>
      <c r="L95" s="2032"/>
      <c r="M95" s="2030"/>
      <c r="N95" s="2030"/>
      <c r="O95" s="2030"/>
      <c r="P95" s="2030"/>
      <c r="Q95" s="2030"/>
      <c r="R95" s="2031"/>
      <c r="S95" s="357"/>
      <c r="T95" s="362"/>
      <c r="U95" s="357"/>
      <c r="V95" s="357"/>
      <c r="W95" s="357"/>
      <c r="X95" s="357"/>
      <c r="Y95" s="357"/>
      <c r="Z95" s="357"/>
      <c r="AA95" s="357"/>
      <c r="AB95" s="357"/>
      <c r="AC95" s="357"/>
      <c r="AD95" s="357"/>
      <c r="AE95" s="357"/>
      <c r="AF95" s="357"/>
      <c r="AG95" s="357"/>
      <c r="AH95" s="357"/>
      <c r="AI95" s="357"/>
      <c r="AJ95" s="357"/>
      <c r="AK95" s="357"/>
      <c r="AL95" s="357"/>
      <c r="AM95" s="357"/>
      <c r="AN95" s="357"/>
      <c r="AO95" s="357"/>
    </row>
    <row r="96" spans="1:41" s="6" customFormat="1" ht="21" customHeight="1" x14ac:dyDescent="0.2">
      <c r="A96" s="357"/>
      <c r="B96" s="2033"/>
      <c r="C96" s="2034"/>
      <c r="D96" s="2030"/>
      <c r="E96" s="2030"/>
      <c r="F96" s="2030"/>
      <c r="G96" s="1041"/>
      <c r="H96" s="1041"/>
      <c r="I96" s="20"/>
      <c r="J96" s="1046"/>
      <c r="K96" s="2032"/>
      <c r="L96" s="2032"/>
      <c r="M96" s="2030"/>
      <c r="N96" s="2030"/>
      <c r="O96" s="2030"/>
      <c r="P96" s="2030"/>
      <c r="Q96" s="2030"/>
      <c r="R96" s="2031"/>
      <c r="S96" s="357"/>
      <c r="T96" s="360"/>
      <c r="U96" s="360"/>
      <c r="V96" s="357"/>
      <c r="W96" s="357"/>
      <c r="X96" s="357"/>
      <c r="Y96" s="357"/>
      <c r="Z96" s="357"/>
      <c r="AA96" s="357"/>
      <c r="AB96" s="357"/>
      <c r="AC96" s="357"/>
      <c r="AD96" s="357"/>
      <c r="AE96" s="357"/>
      <c r="AF96" s="357"/>
      <c r="AG96" s="357"/>
      <c r="AH96" s="357"/>
      <c r="AI96" s="357"/>
      <c r="AJ96" s="357"/>
      <c r="AK96" s="357"/>
      <c r="AL96" s="357"/>
      <c r="AM96" s="357"/>
      <c r="AN96" s="357"/>
      <c r="AO96" s="357"/>
    </row>
    <row r="97" spans="1:41" s="6" customFormat="1" ht="21" customHeight="1" x14ac:dyDescent="0.2">
      <c r="A97" s="357"/>
      <c r="B97" s="2033"/>
      <c r="C97" s="2034"/>
      <c r="D97" s="2030"/>
      <c r="E97" s="2030"/>
      <c r="F97" s="2030"/>
      <c r="G97" s="1041"/>
      <c r="H97" s="1041"/>
      <c r="I97" s="20"/>
      <c r="J97" s="1046"/>
      <c r="K97" s="2032"/>
      <c r="L97" s="2032"/>
      <c r="M97" s="2030"/>
      <c r="N97" s="2030"/>
      <c r="O97" s="2030"/>
      <c r="P97" s="2030"/>
      <c r="Q97" s="2030"/>
      <c r="R97" s="2031"/>
      <c r="S97" s="357"/>
      <c r="T97" s="360"/>
      <c r="U97" s="360"/>
      <c r="V97" s="357"/>
      <c r="W97" s="357"/>
      <c r="X97" s="357"/>
      <c r="Y97" s="357"/>
      <c r="Z97" s="357"/>
      <c r="AA97" s="357"/>
      <c r="AB97" s="357"/>
      <c r="AC97" s="357"/>
      <c r="AD97" s="357"/>
      <c r="AE97" s="357"/>
      <c r="AF97" s="357"/>
      <c r="AG97" s="357"/>
      <c r="AH97" s="357"/>
      <c r="AI97" s="357"/>
      <c r="AJ97" s="357"/>
      <c r="AK97" s="357"/>
      <c r="AL97" s="357"/>
      <c r="AM97" s="357"/>
      <c r="AN97" s="357"/>
      <c r="AO97" s="357"/>
    </row>
    <row r="98" spans="1:41" s="6" customFormat="1" ht="21" customHeight="1" x14ac:dyDescent="0.2">
      <c r="A98" s="357"/>
      <c r="B98" s="2033"/>
      <c r="C98" s="2034"/>
      <c r="D98" s="2030"/>
      <c r="E98" s="2030"/>
      <c r="F98" s="2030"/>
      <c r="G98" s="1041"/>
      <c r="H98" s="1041"/>
      <c r="I98" s="20"/>
      <c r="J98" s="1046"/>
      <c r="K98" s="2032"/>
      <c r="L98" s="2032"/>
      <c r="M98" s="2030"/>
      <c r="N98" s="2030"/>
      <c r="O98" s="2030"/>
      <c r="P98" s="2030"/>
      <c r="Q98" s="2030"/>
      <c r="R98" s="2031"/>
      <c r="S98" s="357"/>
      <c r="T98" s="362"/>
      <c r="U98" s="357"/>
      <c r="V98" s="357"/>
      <c r="W98" s="357"/>
      <c r="X98" s="357"/>
      <c r="Y98" s="357"/>
      <c r="Z98" s="357"/>
      <c r="AA98" s="357"/>
      <c r="AB98" s="357"/>
      <c r="AC98" s="357"/>
      <c r="AD98" s="357"/>
      <c r="AE98" s="357"/>
      <c r="AF98" s="357"/>
      <c r="AG98" s="357"/>
      <c r="AH98" s="357"/>
      <c r="AI98" s="357"/>
      <c r="AJ98" s="357"/>
      <c r="AK98" s="357"/>
      <c r="AL98" s="357"/>
      <c r="AM98" s="357"/>
      <c r="AN98" s="357"/>
      <c r="AO98" s="357"/>
    </row>
    <row r="99" spans="1:41" s="6" customFormat="1" ht="21" customHeight="1" x14ac:dyDescent="0.2">
      <c r="A99" s="357"/>
      <c r="B99" s="2033"/>
      <c r="C99" s="2034"/>
      <c r="D99" s="2030"/>
      <c r="E99" s="2030"/>
      <c r="F99" s="2030"/>
      <c r="G99" s="1041"/>
      <c r="H99" s="1041"/>
      <c r="I99" s="20"/>
      <c r="J99" s="1046"/>
      <c r="K99" s="2032"/>
      <c r="L99" s="2032"/>
      <c r="M99" s="2030"/>
      <c r="N99" s="2030"/>
      <c r="O99" s="2030"/>
      <c r="P99" s="2030"/>
      <c r="Q99" s="2030"/>
      <c r="R99" s="2031"/>
      <c r="S99" s="357"/>
      <c r="T99" s="362"/>
      <c r="U99" s="357"/>
      <c r="V99" s="357"/>
      <c r="W99" s="357"/>
      <c r="X99" s="357"/>
      <c r="Y99" s="357"/>
      <c r="Z99" s="357"/>
      <c r="AA99" s="357"/>
      <c r="AB99" s="357"/>
      <c r="AC99" s="357"/>
      <c r="AD99" s="357"/>
      <c r="AE99" s="357"/>
      <c r="AF99" s="357"/>
      <c r="AG99" s="357"/>
      <c r="AH99" s="357"/>
      <c r="AI99" s="357"/>
      <c r="AJ99" s="357"/>
      <c r="AK99" s="357"/>
      <c r="AL99" s="357"/>
      <c r="AM99" s="357"/>
      <c r="AN99" s="357"/>
      <c r="AO99" s="357"/>
    </row>
    <row r="100" spans="1:41" s="6" customFormat="1" ht="21" customHeight="1" x14ac:dyDescent="0.2">
      <c r="A100" s="357"/>
      <c r="B100" s="2033"/>
      <c r="C100" s="2034"/>
      <c r="D100" s="2030"/>
      <c r="E100" s="2030"/>
      <c r="F100" s="2030"/>
      <c r="G100" s="1041"/>
      <c r="H100" s="1041"/>
      <c r="I100" s="20"/>
      <c r="J100" s="1046"/>
      <c r="K100" s="2032"/>
      <c r="L100" s="2032"/>
      <c r="M100" s="2030"/>
      <c r="N100" s="2030"/>
      <c r="O100" s="2030"/>
      <c r="P100" s="2030"/>
      <c r="Q100" s="2030"/>
      <c r="R100" s="2031"/>
      <c r="S100" s="357"/>
      <c r="T100" s="362"/>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row>
    <row r="101" spans="1:41" s="6" customFormat="1" ht="21" customHeight="1" x14ac:dyDescent="0.2">
      <c r="A101" s="357"/>
      <c r="B101" s="2033"/>
      <c r="C101" s="2034"/>
      <c r="D101" s="2030"/>
      <c r="E101" s="2030"/>
      <c r="F101" s="2030"/>
      <c r="G101" s="1041"/>
      <c r="H101" s="1041"/>
      <c r="I101" s="20"/>
      <c r="J101" s="1046"/>
      <c r="K101" s="2032"/>
      <c r="L101" s="2032"/>
      <c r="M101" s="2030"/>
      <c r="N101" s="2030"/>
      <c r="O101" s="2030"/>
      <c r="P101" s="2030"/>
      <c r="Q101" s="2030"/>
      <c r="R101" s="2031"/>
      <c r="S101" s="357"/>
      <c r="T101" s="362"/>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row>
    <row r="102" spans="1:41" s="6" customFormat="1" ht="21" customHeight="1" x14ac:dyDescent="0.2">
      <c r="A102" s="357"/>
      <c r="B102" s="2033"/>
      <c r="C102" s="2034"/>
      <c r="D102" s="2030"/>
      <c r="E102" s="2030"/>
      <c r="F102" s="2030"/>
      <c r="G102" s="1041"/>
      <c r="H102" s="1041"/>
      <c r="I102" s="20"/>
      <c r="J102" s="1046"/>
      <c r="K102" s="2032"/>
      <c r="L102" s="2032"/>
      <c r="M102" s="2030"/>
      <c r="N102" s="2030"/>
      <c r="O102" s="2030"/>
      <c r="P102" s="2030"/>
      <c r="Q102" s="2030"/>
      <c r="R102" s="2031"/>
      <c r="S102" s="357"/>
      <c r="T102" s="362"/>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row>
    <row r="103" spans="1:41" s="6" customFormat="1" ht="21" customHeight="1" x14ac:dyDescent="0.2">
      <c r="A103" s="357"/>
      <c r="B103" s="2033"/>
      <c r="C103" s="2034"/>
      <c r="D103" s="2030"/>
      <c r="E103" s="2030"/>
      <c r="F103" s="2030"/>
      <c r="G103" s="1041"/>
      <c r="H103" s="1041"/>
      <c r="I103" s="20"/>
      <c r="J103" s="1046"/>
      <c r="K103" s="2032"/>
      <c r="L103" s="2032"/>
      <c r="M103" s="2030"/>
      <c r="N103" s="2030"/>
      <c r="O103" s="2030"/>
      <c r="P103" s="2030"/>
      <c r="Q103" s="2030"/>
      <c r="R103" s="2031"/>
      <c r="S103" s="357"/>
      <c r="T103" s="360"/>
      <c r="U103" s="360"/>
      <c r="V103" s="357"/>
      <c r="W103" s="357"/>
      <c r="X103" s="357"/>
      <c r="Y103" s="357"/>
      <c r="Z103" s="357"/>
      <c r="AA103" s="357"/>
      <c r="AB103" s="357"/>
      <c r="AC103" s="357"/>
      <c r="AD103" s="357"/>
      <c r="AE103" s="357"/>
      <c r="AF103" s="357"/>
      <c r="AG103" s="357"/>
      <c r="AH103" s="357"/>
      <c r="AI103" s="357"/>
      <c r="AJ103" s="357"/>
      <c r="AK103" s="357"/>
      <c r="AL103" s="357"/>
      <c r="AM103" s="357"/>
      <c r="AN103" s="357"/>
      <c r="AO103" s="357"/>
    </row>
    <row r="104" spans="1:41" s="6" customFormat="1" ht="21" customHeight="1" x14ac:dyDescent="0.2">
      <c r="A104" s="357"/>
      <c r="B104" s="2033"/>
      <c r="C104" s="2034"/>
      <c r="D104" s="2030"/>
      <c r="E104" s="2030"/>
      <c r="F104" s="2030"/>
      <c r="G104" s="1041"/>
      <c r="H104" s="1041"/>
      <c r="I104" s="20"/>
      <c r="J104" s="1046"/>
      <c r="K104" s="2032"/>
      <c r="L104" s="2032"/>
      <c r="M104" s="2030"/>
      <c r="N104" s="2030"/>
      <c r="O104" s="2030"/>
      <c r="P104" s="2030"/>
      <c r="Q104" s="2030"/>
      <c r="R104" s="2031"/>
      <c r="S104" s="357"/>
      <c r="T104" s="362"/>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row>
    <row r="105" spans="1:41" s="6" customFormat="1" ht="21" customHeight="1" x14ac:dyDescent="0.2">
      <c r="A105" s="357"/>
      <c r="B105" s="2033"/>
      <c r="C105" s="2034"/>
      <c r="D105" s="2030"/>
      <c r="E105" s="2030"/>
      <c r="F105" s="2030"/>
      <c r="G105" s="1041"/>
      <c r="H105" s="1041"/>
      <c r="I105" s="20"/>
      <c r="J105" s="1046"/>
      <c r="K105" s="2032"/>
      <c r="L105" s="2032"/>
      <c r="M105" s="2030"/>
      <c r="N105" s="2030"/>
      <c r="O105" s="2030"/>
      <c r="P105" s="2030"/>
      <c r="Q105" s="2030"/>
      <c r="R105" s="2031"/>
      <c r="S105" s="357"/>
      <c r="T105" s="362"/>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row>
    <row r="106" spans="1:41" s="6" customFormat="1" ht="21" customHeight="1" x14ac:dyDescent="0.2">
      <c r="A106" s="357"/>
      <c r="B106" s="2033"/>
      <c r="C106" s="2034"/>
      <c r="D106" s="2030"/>
      <c r="E106" s="2030"/>
      <c r="F106" s="2030"/>
      <c r="G106" s="1041"/>
      <c r="H106" s="1041"/>
      <c r="I106" s="20"/>
      <c r="J106" s="1046"/>
      <c r="K106" s="2032"/>
      <c r="L106" s="2032"/>
      <c r="M106" s="2030"/>
      <c r="N106" s="2030"/>
      <c r="O106" s="2030"/>
      <c r="P106" s="2030"/>
      <c r="Q106" s="2030"/>
      <c r="R106" s="2031"/>
      <c r="S106" s="357"/>
      <c r="T106" s="362"/>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row>
    <row r="107" spans="1:41" s="6" customFormat="1" ht="21" customHeight="1" x14ac:dyDescent="0.2">
      <c r="A107" s="357"/>
      <c r="B107" s="2033"/>
      <c r="C107" s="2034"/>
      <c r="D107" s="2030"/>
      <c r="E107" s="2030"/>
      <c r="F107" s="2030"/>
      <c r="G107" s="1041"/>
      <c r="H107" s="1041"/>
      <c r="I107" s="20"/>
      <c r="J107" s="1046"/>
      <c r="K107" s="2032"/>
      <c r="L107" s="2032"/>
      <c r="M107" s="2030"/>
      <c r="N107" s="2030"/>
      <c r="O107" s="2030"/>
      <c r="P107" s="2030"/>
      <c r="Q107" s="2030"/>
      <c r="R107" s="2031"/>
      <c r="S107" s="357"/>
      <c r="T107" s="362"/>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row>
    <row r="108" spans="1:41" s="6" customFormat="1" ht="21" customHeight="1" x14ac:dyDescent="0.2">
      <c r="A108" s="357"/>
      <c r="B108" s="2033"/>
      <c r="C108" s="2034"/>
      <c r="D108" s="2030"/>
      <c r="E108" s="2030"/>
      <c r="F108" s="2030"/>
      <c r="G108" s="1041"/>
      <c r="H108" s="1041"/>
      <c r="I108" s="20"/>
      <c r="J108" s="1046"/>
      <c r="K108" s="2032"/>
      <c r="L108" s="2032"/>
      <c r="M108" s="2030"/>
      <c r="N108" s="2030"/>
      <c r="O108" s="2030"/>
      <c r="P108" s="2030"/>
      <c r="Q108" s="2030"/>
      <c r="R108" s="2031"/>
      <c r="S108" s="357"/>
      <c r="T108" s="362"/>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row>
    <row r="109" spans="1:41" s="6" customFormat="1" ht="21" customHeight="1" x14ac:dyDescent="0.2">
      <c r="A109" s="357"/>
      <c r="B109" s="2033"/>
      <c r="C109" s="2034"/>
      <c r="D109" s="2030"/>
      <c r="E109" s="2030"/>
      <c r="F109" s="2030"/>
      <c r="G109" s="1041"/>
      <c r="H109" s="1041"/>
      <c r="I109" s="20"/>
      <c r="J109" s="1046"/>
      <c r="K109" s="2032"/>
      <c r="L109" s="2032"/>
      <c r="M109" s="2030"/>
      <c r="N109" s="2030"/>
      <c r="O109" s="2030"/>
      <c r="P109" s="2030"/>
      <c r="Q109" s="2030"/>
      <c r="R109" s="2031"/>
      <c r="S109" s="357"/>
      <c r="T109" s="362"/>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row>
    <row r="110" spans="1:41" s="6" customFormat="1" ht="21" customHeight="1" x14ac:dyDescent="0.2">
      <c r="A110" s="357"/>
      <c r="B110" s="2033"/>
      <c r="C110" s="2034"/>
      <c r="D110" s="2030"/>
      <c r="E110" s="2030"/>
      <c r="F110" s="2030"/>
      <c r="G110" s="1041"/>
      <c r="H110" s="1041"/>
      <c r="I110" s="20"/>
      <c r="J110" s="1046"/>
      <c r="K110" s="2032"/>
      <c r="L110" s="2032"/>
      <c r="M110" s="2030"/>
      <c r="N110" s="2030"/>
      <c r="O110" s="2030"/>
      <c r="P110" s="2030"/>
      <c r="Q110" s="2030"/>
      <c r="R110" s="2031"/>
      <c r="S110" s="357"/>
      <c r="T110" s="362"/>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row>
    <row r="111" spans="1:41" s="6" customFormat="1" ht="21" customHeight="1" x14ac:dyDescent="0.2">
      <c r="A111" s="357"/>
      <c r="B111" s="2033"/>
      <c r="C111" s="2034"/>
      <c r="D111" s="2030"/>
      <c r="E111" s="2030"/>
      <c r="F111" s="2030"/>
      <c r="G111" s="1041"/>
      <c r="H111" s="1041"/>
      <c r="I111" s="20"/>
      <c r="J111" s="1046"/>
      <c r="K111" s="2032"/>
      <c r="L111" s="2032"/>
      <c r="M111" s="2030"/>
      <c r="N111" s="2030"/>
      <c r="O111" s="2030"/>
      <c r="P111" s="2030"/>
      <c r="Q111" s="2030"/>
      <c r="R111" s="2031"/>
      <c r="S111" s="357"/>
      <c r="T111" s="360"/>
      <c r="U111" s="360"/>
      <c r="V111" s="357"/>
      <c r="W111" s="357"/>
      <c r="X111" s="357"/>
      <c r="Y111" s="357"/>
      <c r="Z111" s="357"/>
      <c r="AA111" s="357"/>
      <c r="AB111" s="357"/>
      <c r="AC111" s="357"/>
      <c r="AD111" s="357"/>
      <c r="AE111" s="357"/>
      <c r="AF111" s="357"/>
      <c r="AG111" s="357"/>
      <c r="AH111" s="357"/>
      <c r="AI111" s="357"/>
      <c r="AJ111" s="357"/>
      <c r="AK111" s="357"/>
      <c r="AL111" s="357"/>
      <c r="AM111" s="357"/>
      <c r="AN111" s="357"/>
      <c r="AO111" s="357"/>
    </row>
    <row r="112" spans="1:41" s="6" customFormat="1" ht="21" customHeight="1" x14ac:dyDescent="0.2">
      <c r="A112" s="357"/>
      <c r="B112" s="2033"/>
      <c r="C112" s="2034"/>
      <c r="D112" s="2030"/>
      <c r="E112" s="2030"/>
      <c r="F112" s="2030"/>
      <c r="G112" s="1041"/>
      <c r="H112" s="1041"/>
      <c r="I112" s="20"/>
      <c r="J112" s="1046"/>
      <c r="K112" s="2032"/>
      <c r="L112" s="2032"/>
      <c r="M112" s="2030"/>
      <c r="N112" s="2030"/>
      <c r="O112" s="2030"/>
      <c r="P112" s="2030"/>
      <c r="Q112" s="2030"/>
      <c r="R112" s="2031"/>
      <c r="S112" s="357"/>
      <c r="T112" s="360"/>
      <c r="U112" s="360"/>
      <c r="V112" s="357"/>
      <c r="W112" s="357"/>
      <c r="X112" s="357"/>
      <c r="Y112" s="357"/>
      <c r="Z112" s="357"/>
      <c r="AA112" s="357"/>
      <c r="AB112" s="357"/>
      <c r="AC112" s="357"/>
      <c r="AD112" s="357"/>
      <c r="AE112" s="357"/>
      <c r="AF112" s="357"/>
      <c r="AG112" s="357"/>
      <c r="AH112" s="357"/>
      <c r="AI112" s="357"/>
      <c r="AJ112" s="357"/>
      <c r="AK112" s="357"/>
      <c r="AL112" s="357"/>
      <c r="AM112" s="357"/>
      <c r="AN112" s="357"/>
      <c r="AO112" s="357"/>
    </row>
    <row r="113" spans="1:41" s="6" customFormat="1" ht="21" customHeight="1" x14ac:dyDescent="0.2">
      <c r="A113" s="357"/>
      <c r="B113" s="2033"/>
      <c r="C113" s="2034"/>
      <c r="D113" s="2030"/>
      <c r="E113" s="2030"/>
      <c r="F113" s="2030"/>
      <c r="G113" s="1041"/>
      <c r="H113" s="1041"/>
      <c r="I113" s="20"/>
      <c r="J113" s="1046"/>
      <c r="K113" s="2032"/>
      <c r="L113" s="2032"/>
      <c r="M113" s="2030"/>
      <c r="N113" s="2030"/>
      <c r="O113" s="2030"/>
      <c r="P113" s="2030"/>
      <c r="Q113" s="2030"/>
      <c r="R113" s="2031"/>
      <c r="S113" s="357"/>
      <c r="T113" s="360"/>
      <c r="U113" s="360"/>
      <c r="V113" s="357"/>
      <c r="W113" s="357"/>
      <c r="X113" s="357"/>
      <c r="Y113" s="357"/>
      <c r="Z113" s="357"/>
      <c r="AA113" s="357"/>
      <c r="AB113" s="357"/>
      <c r="AC113" s="357"/>
      <c r="AD113" s="357"/>
      <c r="AE113" s="357"/>
      <c r="AF113" s="357"/>
      <c r="AG113" s="357"/>
      <c r="AH113" s="357"/>
      <c r="AI113" s="357"/>
      <c r="AJ113" s="357"/>
      <c r="AK113" s="357"/>
      <c r="AL113" s="357"/>
      <c r="AM113" s="357"/>
      <c r="AN113" s="357"/>
      <c r="AO113" s="357"/>
    </row>
    <row r="114" spans="1:41" s="6" customFormat="1" ht="21" customHeight="1" x14ac:dyDescent="0.2">
      <c r="A114" s="357"/>
      <c r="B114" s="2033"/>
      <c r="C114" s="2034"/>
      <c r="D114" s="2030"/>
      <c r="E114" s="2030"/>
      <c r="F114" s="2030"/>
      <c r="G114" s="1041"/>
      <c r="H114" s="1041"/>
      <c r="I114" s="20"/>
      <c r="J114" s="1046"/>
      <c r="K114" s="2032"/>
      <c r="L114" s="2032"/>
      <c r="M114" s="2030"/>
      <c r="N114" s="2030"/>
      <c r="O114" s="2030"/>
      <c r="P114" s="2030"/>
      <c r="Q114" s="2030"/>
      <c r="R114" s="2031"/>
      <c r="S114" s="357"/>
      <c r="T114" s="360"/>
      <c r="U114" s="360"/>
      <c r="V114" s="357"/>
      <c r="W114" s="357"/>
      <c r="X114" s="357"/>
      <c r="Y114" s="357"/>
      <c r="Z114" s="357"/>
      <c r="AA114" s="357"/>
      <c r="AB114" s="357"/>
      <c r="AC114" s="357"/>
      <c r="AD114" s="357"/>
      <c r="AE114" s="357"/>
      <c r="AF114" s="357"/>
      <c r="AG114" s="357"/>
      <c r="AH114" s="357"/>
      <c r="AI114" s="357"/>
      <c r="AJ114" s="357"/>
      <c r="AK114" s="357"/>
      <c r="AL114" s="357"/>
      <c r="AM114" s="357"/>
      <c r="AN114" s="357"/>
      <c r="AO114" s="357"/>
    </row>
    <row r="115" spans="1:41" s="6" customFormat="1" ht="21" customHeight="1" x14ac:dyDescent="0.2">
      <c r="A115" s="357"/>
      <c r="B115" s="2033"/>
      <c r="C115" s="2034"/>
      <c r="D115" s="2030"/>
      <c r="E115" s="2030"/>
      <c r="F115" s="2030"/>
      <c r="G115" s="1041"/>
      <c r="H115" s="1041"/>
      <c r="I115" s="20"/>
      <c r="J115" s="1046"/>
      <c r="K115" s="2032"/>
      <c r="L115" s="2032"/>
      <c r="M115" s="2030"/>
      <c r="N115" s="2030"/>
      <c r="O115" s="2030"/>
      <c r="P115" s="2030"/>
      <c r="Q115" s="2030"/>
      <c r="R115" s="2031"/>
      <c r="S115" s="357"/>
      <c r="T115" s="360"/>
      <c r="U115" s="360"/>
      <c r="V115" s="357"/>
      <c r="W115" s="357"/>
      <c r="X115" s="357"/>
      <c r="Y115" s="357"/>
      <c r="Z115" s="357"/>
      <c r="AA115" s="357"/>
      <c r="AB115" s="357"/>
      <c r="AC115" s="357"/>
      <c r="AD115" s="357"/>
      <c r="AE115" s="357"/>
      <c r="AF115" s="357"/>
      <c r="AG115" s="357"/>
      <c r="AH115" s="357"/>
      <c r="AI115" s="357"/>
      <c r="AJ115" s="357"/>
      <c r="AK115" s="357"/>
      <c r="AL115" s="357"/>
      <c r="AM115" s="357"/>
      <c r="AN115" s="357"/>
      <c r="AO115" s="357"/>
    </row>
    <row r="116" spans="1:41" s="6" customFormat="1" ht="21" customHeight="1" x14ac:dyDescent="0.2">
      <c r="A116" s="357"/>
      <c r="B116" s="2033"/>
      <c r="C116" s="2034"/>
      <c r="D116" s="2030"/>
      <c r="E116" s="2030"/>
      <c r="F116" s="2030"/>
      <c r="G116" s="1041"/>
      <c r="H116" s="1041"/>
      <c r="I116" s="20"/>
      <c r="J116" s="1046"/>
      <c r="K116" s="2032"/>
      <c r="L116" s="2032"/>
      <c r="M116" s="2030"/>
      <c r="N116" s="2030"/>
      <c r="O116" s="2030"/>
      <c r="P116" s="2030"/>
      <c r="Q116" s="2030"/>
      <c r="R116" s="2031"/>
      <c r="S116" s="357"/>
      <c r="T116" s="360"/>
      <c r="U116" s="360"/>
      <c r="V116" s="357"/>
      <c r="W116" s="357"/>
      <c r="X116" s="357"/>
      <c r="Y116" s="357"/>
      <c r="Z116" s="357"/>
      <c r="AA116" s="357"/>
      <c r="AB116" s="357"/>
      <c r="AC116" s="357"/>
      <c r="AD116" s="357"/>
      <c r="AE116" s="357"/>
      <c r="AF116" s="357"/>
      <c r="AG116" s="357"/>
      <c r="AH116" s="357"/>
      <c r="AI116" s="357"/>
      <c r="AJ116" s="357"/>
      <c r="AK116" s="357"/>
      <c r="AL116" s="357"/>
      <c r="AM116" s="357"/>
      <c r="AN116" s="357"/>
      <c r="AO116" s="357"/>
    </row>
    <row r="117" spans="1:41" s="6" customFormat="1" ht="21" customHeight="1" x14ac:dyDescent="0.2">
      <c r="A117" s="357"/>
      <c r="B117" s="2033"/>
      <c r="C117" s="2034"/>
      <c r="D117" s="2030"/>
      <c r="E117" s="2030"/>
      <c r="F117" s="2030"/>
      <c r="G117" s="1041"/>
      <c r="H117" s="1041"/>
      <c r="I117" s="20"/>
      <c r="J117" s="1046"/>
      <c r="K117" s="2032"/>
      <c r="L117" s="2032"/>
      <c r="M117" s="2030"/>
      <c r="N117" s="2030"/>
      <c r="O117" s="2030"/>
      <c r="P117" s="2030"/>
      <c r="Q117" s="2030"/>
      <c r="R117" s="2031"/>
      <c r="S117" s="357"/>
      <c r="T117" s="360"/>
      <c r="U117" s="360"/>
      <c r="V117" s="357"/>
      <c r="W117" s="357"/>
      <c r="X117" s="357"/>
      <c r="Y117" s="357"/>
      <c r="Z117" s="357"/>
      <c r="AA117" s="357"/>
      <c r="AB117" s="357"/>
      <c r="AC117" s="357"/>
      <c r="AD117" s="357"/>
      <c r="AE117" s="357"/>
      <c r="AF117" s="357"/>
      <c r="AG117" s="357"/>
      <c r="AH117" s="357"/>
      <c r="AI117" s="357"/>
      <c r="AJ117" s="357"/>
      <c r="AK117" s="357"/>
      <c r="AL117" s="357"/>
      <c r="AM117" s="357"/>
      <c r="AN117" s="357"/>
      <c r="AO117" s="357"/>
    </row>
    <row r="118" spans="1:41" s="6" customFormat="1" ht="21" customHeight="1" x14ac:dyDescent="0.2">
      <c r="A118" s="357"/>
      <c r="B118" s="2033"/>
      <c r="C118" s="2034"/>
      <c r="D118" s="2030"/>
      <c r="E118" s="2030"/>
      <c r="F118" s="2030"/>
      <c r="G118" s="1041"/>
      <c r="H118" s="1041"/>
      <c r="I118" s="20"/>
      <c r="J118" s="1046"/>
      <c r="K118" s="2032"/>
      <c r="L118" s="2032"/>
      <c r="M118" s="2030"/>
      <c r="N118" s="2030"/>
      <c r="O118" s="2030"/>
      <c r="P118" s="2030"/>
      <c r="Q118" s="2030"/>
      <c r="R118" s="2031"/>
      <c r="S118" s="357"/>
      <c r="T118" s="360"/>
      <c r="U118" s="360"/>
      <c r="V118" s="357"/>
      <c r="W118" s="357"/>
      <c r="X118" s="357"/>
      <c r="Y118" s="357"/>
      <c r="Z118" s="357"/>
      <c r="AA118" s="357"/>
      <c r="AB118" s="357"/>
      <c r="AC118" s="357"/>
      <c r="AD118" s="357"/>
      <c r="AE118" s="357"/>
      <c r="AF118" s="357"/>
      <c r="AG118" s="357"/>
      <c r="AH118" s="357"/>
      <c r="AI118" s="357"/>
      <c r="AJ118" s="357"/>
      <c r="AK118" s="357"/>
      <c r="AL118" s="357"/>
      <c r="AM118" s="357"/>
      <c r="AN118" s="357"/>
      <c r="AO118" s="357"/>
    </row>
    <row r="119" spans="1:41" s="6" customFormat="1" ht="21" customHeight="1" x14ac:dyDescent="0.2">
      <c r="A119" s="357"/>
      <c r="B119" s="2033"/>
      <c r="C119" s="2034"/>
      <c r="D119" s="2030"/>
      <c r="E119" s="2030"/>
      <c r="F119" s="2030"/>
      <c r="G119" s="1041"/>
      <c r="H119" s="1041"/>
      <c r="I119" s="20"/>
      <c r="J119" s="1046"/>
      <c r="K119" s="2032"/>
      <c r="L119" s="2032"/>
      <c r="M119" s="2030"/>
      <c r="N119" s="2030"/>
      <c r="O119" s="2030"/>
      <c r="P119" s="2030"/>
      <c r="Q119" s="2030"/>
      <c r="R119" s="2031"/>
      <c r="S119" s="357"/>
      <c r="T119" s="362"/>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row>
    <row r="120" spans="1:41" s="6" customFormat="1" ht="21" customHeight="1" x14ac:dyDescent="0.2">
      <c r="A120" s="357"/>
      <c r="B120" s="2033"/>
      <c r="C120" s="2034"/>
      <c r="D120" s="2030"/>
      <c r="E120" s="2030"/>
      <c r="F120" s="2030"/>
      <c r="G120" s="1041"/>
      <c r="H120" s="1041"/>
      <c r="I120" s="20"/>
      <c r="J120" s="1046"/>
      <c r="K120" s="2032"/>
      <c r="L120" s="2032"/>
      <c r="M120" s="2030"/>
      <c r="N120" s="2030"/>
      <c r="O120" s="2030"/>
      <c r="P120" s="2030"/>
      <c r="Q120" s="2030"/>
      <c r="R120" s="2031"/>
      <c r="S120" s="357"/>
      <c r="T120" s="362"/>
      <c r="U120" s="357"/>
      <c r="V120" s="357"/>
      <c r="W120" s="357"/>
      <c r="X120" s="357"/>
      <c r="Y120" s="357"/>
      <c r="Z120" s="357"/>
      <c r="AA120" s="357"/>
      <c r="AB120" s="357"/>
      <c r="AC120" s="357"/>
      <c r="AD120" s="357"/>
      <c r="AE120" s="357"/>
      <c r="AF120" s="357"/>
      <c r="AG120" s="357"/>
      <c r="AH120" s="357"/>
      <c r="AI120" s="357"/>
      <c r="AJ120" s="357"/>
      <c r="AK120" s="357"/>
      <c r="AL120" s="357"/>
      <c r="AM120" s="357"/>
      <c r="AN120" s="357"/>
      <c r="AO120" s="357"/>
    </row>
    <row r="121" spans="1:41" s="6" customFormat="1" ht="21" customHeight="1" x14ac:dyDescent="0.2">
      <c r="A121" s="357"/>
      <c r="B121" s="2033"/>
      <c r="C121" s="2034"/>
      <c r="D121" s="2030"/>
      <c r="E121" s="2030"/>
      <c r="F121" s="2030"/>
      <c r="G121" s="1041"/>
      <c r="H121" s="1041"/>
      <c r="I121" s="20"/>
      <c r="J121" s="1046"/>
      <c r="K121" s="2032"/>
      <c r="L121" s="2032"/>
      <c r="M121" s="2030"/>
      <c r="N121" s="2030"/>
      <c r="O121" s="2030"/>
      <c r="P121" s="2030"/>
      <c r="Q121" s="2030"/>
      <c r="R121" s="2031"/>
      <c r="S121" s="357"/>
      <c r="T121" s="362"/>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row>
    <row r="122" spans="1:41" s="6" customFormat="1" ht="21" customHeight="1" x14ac:dyDescent="0.2">
      <c r="A122" s="357"/>
      <c r="B122" s="2033"/>
      <c r="C122" s="2034"/>
      <c r="D122" s="2030"/>
      <c r="E122" s="2030"/>
      <c r="F122" s="2030"/>
      <c r="G122" s="1041"/>
      <c r="H122" s="1041"/>
      <c r="I122" s="20"/>
      <c r="J122" s="1046"/>
      <c r="K122" s="2032"/>
      <c r="L122" s="2032"/>
      <c r="M122" s="2030"/>
      <c r="N122" s="2030"/>
      <c r="O122" s="2030"/>
      <c r="P122" s="2030"/>
      <c r="Q122" s="2030"/>
      <c r="R122" s="2031"/>
      <c r="S122" s="357"/>
      <c r="T122" s="362"/>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row>
    <row r="123" spans="1:41" s="6" customFormat="1" ht="21" customHeight="1" x14ac:dyDescent="0.2">
      <c r="A123" s="357"/>
      <c r="B123" s="2033"/>
      <c r="C123" s="2034"/>
      <c r="D123" s="2030"/>
      <c r="E123" s="2030"/>
      <c r="F123" s="2030"/>
      <c r="G123" s="1041"/>
      <c r="H123" s="1041"/>
      <c r="I123" s="20"/>
      <c r="J123" s="1046"/>
      <c r="K123" s="2032"/>
      <c r="L123" s="2032"/>
      <c r="M123" s="2030"/>
      <c r="N123" s="2030"/>
      <c r="O123" s="2030"/>
      <c r="P123" s="2030"/>
      <c r="Q123" s="2030"/>
      <c r="R123" s="2031"/>
      <c r="S123" s="357"/>
      <c r="T123" s="362"/>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row>
    <row r="124" spans="1:41" s="6" customFormat="1" ht="21" customHeight="1" x14ac:dyDescent="0.2">
      <c r="A124" s="357"/>
      <c r="B124" s="2033"/>
      <c r="C124" s="2034"/>
      <c r="D124" s="2030"/>
      <c r="E124" s="2030"/>
      <c r="F124" s="2030"/>
      <c r="G124" s="1041"/>
      <c r="H124" s="1041"/>
      <c r="I124" s="20"/>
      <c r="J124" s="1046"/>
      <c r="K124" s="2032"/>
      <c r="L124" s="2032"/>
      <c r="M124" s="2030"/>
      <c r="N124" s="2030"/>
      <c r="O124" s="2030"/>
      <c r="P124" s="2030"/>
      <c r="Q124" s="2030"/>
      <c r="R124" s="2031"/>
      <c r="S124" s="357"/>
      <c r="T124" s="362"/>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row>
    <row r="125" spans="1:41" s="6" customFormat="1" ht="21" customHeight="1" x14ac:dyDescent="0.2">
      <c r="A125" s="357"/>
      <c r="B125" s="2033"/>
      <c r="C125" s="2034"/>
      <c r="D125" s="2030"/>
      <c r="E125" s="2030"/>
      <c r="F125" s="2030"/>
      <c r="G125" s="1041"/>
      <c r="H125" s="1041"/>
      <c r="I125" s="20"/>
      <c r="J125" s="1046"/>
      <c r="K125" s="2032"/>
      <c r="L125" s="2032"/>
      <c r="M125" s="2030"/>
      <c r="N125" s="2030"/>
      <c r="O125" s="2030"/>
      <c r="P125" s="2030"/>
      <c r="Q125" s="2030"/>
      <c r="R125" s="2031"/>
      <c r="S125" s="357"/>
      <c r="T125" s="362"/>
      <c r="U125" s="357"/>
      <c r="V125" s="357"/>
      <c r="W125" s="357"/>
      <c r="X125" s="357"/>
      <c r="Y125" s="357"/>
      <c r="Z125" s="357"/>
      <c r="AA125" s="357"/>
      <c r="AB125" s="357"/>
      <c r="AC125" s="357"/>
      <c r="AD125" s="357"/>
      <c r="AE125" s="357"/>
      <c r="AF125" s="357"/>
      <c r="AG125" s="357"/>
      <c r="AH125" s="357"/>
      <c r="AI125" s="357"/>
      <c r="AJ125" s="357"/>
      <c r="AK125" s="357"/>
      <c r="AL125" s="357"/>
      <c r="AM125" s="357"/>
      <c r="AN125" s="357"/>
      <c r="AO125" s="357"/>
    </row>
    <row r="126" spans="1:41" s="6" customFormat="1" ht="21" customHeight="1" x14ac:dyDescent="0.2">
      <c r="A126" s="357"/>
      <c r="B126" s="2033"/>
      <c r="C126" s="2034"/>
      <c r="D126" s="2030"/>
      <c r="E126" s="2030"/>
      <c r="F126" s="2030"/>
      <c r="G126" s="1041"/>
      <c r="H126" s="1041"/>
      <c r="I126" s="20"/>
      <c r="J126" s="1046"/>
      <c r="K126" s="2032"/>
      <c r="L126" s="2032"/>
      <c r="M126" s="2030"/>
      <c r="N126" s="2030"/>
      <c r="O126" s="2030"/>
      <c r="P126" s="2030"/>
      <c r="Q126" s="2030"/>
      <c r="R126" s="2031"/>
      <c r="S126" s="357"/>
      <c r="T126" s="362"/>
      <c r="U126" s="357"/>
      <c r="V126" s="357"/>
      <c r="W126" s="357"/>
      <c r="X126" s="357"/>
      <c r="Y126" s="357"/>
      <c r="Z126" s="357"/>
      <c r="AA126" s="357"/>
      <c r="AB126" s="357"/>
      <c r="AC126" s="357"/>
      <c r="AD126" s="357"/>
      <c r="AE126" s="357"/>
      <c r="AF126" s="357"/>
      <c r="AG126" s="357"/>
      <c r="AH126" s="357"/>
      <c r="AI126" s="357"/>
      <c r="AJ126" s="357"/>
      <c r="AK126" s="357"/>
      <c r="AL126" s="357"/>
      <c r="AM126" s="357"/>
      <c r="AN126" s="357"/>
      <c r="AO126" s="357"/>
    </row>
    <row r="127" spans="1:41" s="6" customFormat="1" ht="21" customHeight="1" x14ac:dyDescent="0.2">
      <c r="A127" s="357"/>
      <c r="B127" s="2035"/>
      <c r="C127" s="2036"/>
      <c r="D127" s="2030"/>
      <c r="E127" s="2030"/>
      <c r="F127" s="2030"/>
      <c r="G127" s="1041"/>
      <c r="H127" s="1041"/>
      <c r="I127" s="20"/>
      <c r="J127" s="1046"/>
      <c r="K127" s="2032"/>
      <c r="L127" s="2032"/>
      <c r="M127" s="2030"/>
      <c r="N127" s="2030"/>
      <c r="O127" s="2030"/>
      <c r="P127" s="2030"/>
      <c r="Q127" s="2030"/>
      <c r="R127" s="2031"/>
      <c r="S127" s="357"/>
      <c r="T127" s="362"/>
      <c r="U127" s="357"/>
      <c r="V127" s="357"/>
      <c r="W127" s="357"/>
      <c r="X127" s="357"/>
      <c r="Y127" s="357"/>
      <c r="Z127" s="357"/>
      <c r="AA127" s="357"/>
      <c r="AB127" s="357"/>
      <c r="AC127" s="357"/>
      <c r="AD127" s="357"/>
      <c r="AE127" s="357"/>
      <c r="AF127" s="357"/>
      <c r="AG127" s="357"/>
      <c r="AH127" s="357"/>
      <c r="AI127" s="357"/>
      <c r="AJ127" s="357"/>
      <c r="AK127" s="357"/>
      <c r="AL127" s="357"/>
      <c r="AM127" s="357"/>
      <c r="AN127" s="357"/>
      <c r="AO127" s="357"/>
    </row>
    <row r="128" spans="1:41" s="6" customFormat="1" ht="21" customHeight="1" x14ac:dyDescent="0.2">
      <c r="A128" s="357"/>
      <c r="B128" s="2041" t="s">
        <v>333</v>
      </c>
      <c r="C128" s="2042"/>
      <c r="D128" s="2042"/>
      <c r="E128" s="2042"/>
      <c r="F128" s="2042"/>
      <c r="G128" s="2042"/>
      <c r="H128" s="2043"/>
      <c r="I128" s="1275">
        <f>SUM(I81:I127)</f>
        <v>0</v>
      </c>
      <c r="J128" s="1276"/>
      <c r="K128" s="2044">
        <f>SUM(O81:O127)</f>
        <v>0</v>
      </c>
      <c r="L128" s="2042"/>
      <c r="M128" s="2042"/>
      <c r="N128" s="2042"/>
      <c r="O128" s="2042"/>
      <c r="P128" s="2042"/>
      <c r="Q128" s="2042"/>
      <c r="R128" s="2045"/>
      <c r="S128" s="357"/>
      <c r="T128" s="362"/>
      <c r="U128" s="357"/>
      <c r="V128" s="357"/>
      <c r="W128" s="357"/>
      <c r="X128" s="357"/>
      <c r="Y128" s="357"/>
      <c r="Z128" s="357"/>
      <c r="AA128" s="357"/>
      <c r="AB128" s="357"/>
      <c r="AC128" s="357"/>
      <c r="AD128" s="357"/>
      <c r="AE128" s="357"/>
      <c r="AF128" s="357"/>
      <c r="AG128" s="357"/>
      <c r="AH128" s="357"/>
      <c r="AI128" s="357"/>
      <c r="AJ128" s="357"/>
      <c r="AK128" s="357"/>
      <c r="AL128" s="357"/>
      <c r="AM128" s="357"/>
      <c r="AN128" s="357"/>
      <c r="AO128" s="357"/>
    </row>
    <row r="129" spans="1:41" x14ac:dyDescent="0.2">
      <c r="B129" s="365"/>
      <c r="R129" s="366"/>
    </row>
    <row r="130" spans="1:41" s="6" customFormat="1" ht="19.5" customHeight="1" thickBot="1" x14ac:dyDescent="0.25">
      <c r="A130" s="357"/>
      <c r="B130" s="2164" t="s">
        <v>217</v>
      </c>
      <c r="C130" s="2165"/>
      <c r="D130" s="2165"/>
      <c r="E130" s="2165"/>
      <c r="F130" s="2165"/>
      <c r="G130" s="2165"/>
      <c r="H130" s="2165"/>
      <c r="I130" s="2165"/>
      <c r="J130" s="2165"/>
      <c r="K130" s="2165"/>
      <c r="L130" s="2165"/>
      <c r="M130" s="2165"/>
      <c r="N130" s="2165"/>
      <c r="O130" s="2165"/>
      <c r="P130" s="2165"/>
      <c r="Q130" s="2165"/>
      <c r="R130" s="2166"/>
      <c r="S130" s="357"/>
      <c r="T130" s="357"/>
      <c r="U130" s="360"/>
      <c r="V130" s="357"/>
      <c r="W130" s="357"/>
      <c r="X130" s="357"/>
      <c r="Y130" s="357"/>
      <c r="Z130" s="357"/>
      <c r="AA130" s="357"/>
      <c r="AB130" s="357"/>
      <c r="AC130" s="357"/>
      <c r="AD130" s="357"/>
      <c r="AE130" s="357"/>
      <c r="AF130" s="357"/>
      <c r="AG130" s="357"/>
      <c r="AH130" s="357"/>
      <c r="AI130" s="357"/>
      <c r="AJ130" s="357"/>
      <c r="AK130" s="357"/>
      <c r="AL130" s="357"/>
      <c r="AM130" s="357"/>
      <c r="AN130" s="357"/>
      <c r="AO130" s="357"/>
    </row>
    <row r="131" spans="1:41" s="6" customFormat="1" ht="29.25" customHeight="1" x14ac:dyDescent="0.2">
      <c r="A131" s="357"/>
      <c r="B131" s="2150" t="s">
        <v>218</v>
      </c>
      <c r="C131" s="2037"/>
      <c r="D131" s="2037" t="s">
        <v>219</v>
      </c>
      <c r="E131" s="2037"/>
      <c r="F131" s="2037"/>
      <c r="G131" s="2037" t="s">
        <v>321</v>
      </c>
      <c r="H131" s="2039" t="s">
        <v>1349</v>
      </c>
      <c r="I131" s="2039" t="s">
        <v>220</v>
      </c>
      <c r="J131" s="2152" t="s">
        <v>215</v>
      </c>
      <c r="K131" s="2037" t="s">
        <v>430</v>
      </c>
      <c r="L131" s="2037"/>
      <c r="M131" s="2037"/>
      <c r="N131" s="2037"/>
      <c r="O131" s="2037" t="s">
        <v>323</v>
      </c>
      <c r="P131" s="2037"/>
      <c r="Q131" s="2037" t="s">
        <v>322</v>
      </c>
      <c r="R131" s="2048"/>
      <c r="S131" s="357"/>
      <c r="T131" s="362"/>
      <c r="U131" s="357"/>
      <c r="V131" s="357"/>
      <c r="W131" s="357"/>
      <c r="X131" s="357"/>
      <c r="Y131" s="357"/>
      <c r="Z131" s="357"/>
      <c r="AA131" s="357"/>
      <c r="AB131" s="357"/>
      <c r="AC131" s="357"/>
      <c r="AD131" s="357"/>
      <c r="AE131" s="357"/>
      <c r="AF131" s="357"/>
      <c r="AG131" s="357"/>
      <c r="AH131" s="357"/>
      <c r="AI131" s="357"/>
      <c r="AJ131" s="357"/>
      <c r="AK131" s="357"/>
      <c r="AL131" s="357"/>
      <c r="AM131" s="357"/>
      <c r="AN131" s="357"/>
      <c r="AO131" s="357"/>
    </row>
    <row r="132" spans="1:41" s="6" customFormat="1" ht="21" customHeight="1" thickBot="1" x14ac:dyDescent="0.25">
      <c r="A132" s="357"/>
      <c r="B132" s="2151"/>
      <c r="C132" s="2038"/>
      <c r="D132" s="2038"/>
      <c r="E132" s="2038"/>
      <c r="F132" s="2038"/>
      <c r="G132" s="2038"/>
      <c r="H132" s="2040"/>
      <c r="I132" s="2040"/>
      <c r="J132" s="2153"/>
      <c r="K132" s="2047" t="s">
        <v>221</v>
      </c>
      <c r="L132" s="2047"/>
      <c r="M132" s="2046" t="s">
        <v>222</v>
      </c>
      <c r="N132" s="2046"/>
      <c r="O132" s="2038"/>
      <c r="P132" s="2038"/>
      <c r="Q132" s="2038"/>
      <c r="R132" s="2049"/>
      <c r="S132" s="357"/>
      <c r="T132" s="362"/>
      <c r="U132" s="357"/>
      <c r="V132" s="357"/>
      <c r="W132" s="357"/>
      <c r="X132" s="357"/>
      <c r="Y132" s="357"/>
      <c r="Z132" s="357"/>
      <c r="AA132" s="357"/>
      <c r="AB132" s="357"/>
      <c r="AC132" s="357"/>
      <c r="AD132" s="357"/>
      <c r="AE132" s="357"/>
      <c r="AF132" s="357"/>
      <c r="AG132" s="357"/>
      <c r="AH132" s="357"/>
      <c r="AI132" s="357"/>
      <c r="AJ132" s="357"/>
      <c r="AK132" s="357"/>
      <c r="AL132" s="357"/>
      <c r="AM132" s="357"/>
      <c r="AN132" s="357"/>
      <c r="AO132" s="357"/>
    </row>
    <row r="133" spans="1:41" s="6" customFormat="1" ht="21" customHeight="1" x14ac:dyDescent="0.2">
      <c r="A133" s="357"/>
      <c r="B133" s="2033"/>
      <c r="C133" s="2034"/>
      <c r="D133" s="2050"/>
      <c r="E133" s="2050"/>
      <c r="F133" s="2050"/>
      <c r="G133" s="1531"/>
      <c r="H133" s="1531"/>
      <c r="I133" s="1532"/>
      <c r="J133" s="1533"/>
      <c r="K133" s="2158"/>
      <c r="L133" s="2158"/>
      <c r="M133" s="2050"/>
      <c r="N133" s="2050"/>
      <c r="O133" s="2050"/>
      <c r="P133" s="2050"/>
      <c r="Q133" s="2050"/>
      <c r="R133" s="2051"/>
      <c r="S133" s="357"/>
      <c r="T133" s="360"/>
      <c r="U133" s="360"/>
      <c r="V133" s="357"/>
      <c r="W133" s="357"/>
      <c r="X133" s="357"/>
      <c r="Y133" s="357"/>
      <c r="Z133" s="357"/>
      <c r="AA133" s="357"/>
      <c r="AB133" s="357"/>
      <c r="AC133" s="357"/>
      <c r="AD133" s="357"/>
      <c r="AE133" s="357"/>
      <c r="AF133" s="357"/>
      <c r="AG133" s="357"/>
      <c r="AH133" s="357"/>
      <c r="AI133" s="357"/>
      <c r="AJ133" s="357"/>
      <c r="AK133" s="357"/>
      <c r="AL133" s="357"/>
      <c r="AM133" s="357"/>
      <c r="AN133" s="357"/>
      <c r="AO133" s="357"/>
    </row>
    <row r="134" spans="1:41" s="6" customFormat="1" ht="21" customHeight="1" x14ac:dyDescent="0.2">
      <c r="A134" s="357"/>
      <c r="B134" s="2033"/>
      <c r="C134" s="2034"/>
      <c r="D134" s="2030"/>
      <c r="E134" s="2030"/>
      <c r="F134" s="2030"/>
      <c r="G134" s="1041"/>
      <c r="H134" s="1041"/>
      <c r="I134" s="20"/>
      <c r="J134" s="1046"/>
      <c r="K134" s="2032"/>
      <c r="L134" s="2032"/>
      <c r="M134" s="2030"/>
      <c r="N134" s="2030"/>
      <c r="O134" s="2030"/>
      <c r="P134" s="2030"/>
      <c r="Q134" s="2030"/>
      <c r="R134" s="2031"/>
      <c r="S134" s="357"/>
      <c r="T134" s="360"/>
      <c r="U134" s="360"/>
      <c r="V134" s="357"/>
      <c r="W134" s="357"/>
      <c r="X134" s="357"/>
      <c r="Y134" s="357"/>
      <c r="Z134" s="357"/>
      <c r="AA134" s="357"/>
      <c r="AB134" s="357"/>
      <c r="AC134" s="357"/>
      <c r="AD134" s="357"/>
      <c r="AE134" s="357"/>
      <c r="AF134" s="357"/>
      <c r="AG134" s="357"/>
      <c r="AH134" s="357"/>
      <c r="AI134" s="357"/>
      <c r="AJ134" s="357"/>
      <c r="AK134" s="357"/>
      <c r="AL134" s="357"/>
      <c r="AM134" s="357"/>
      <c r="AN134" s="357"/>
      <c r="AO134" s="357"/>
    </row>
    <row r="135" spans="1:41" s="6" customFormat="1" ht="21" customHeight="1" x14ac:dyDescent="0.2">
      <c r="A135" s="357"/>
      <c r="B135" s="2033"/>
      <c r="C135" s="2034"/>
      <c r="D135" s="2030"/>
      <c r="E135" s="2030"/>
      <c r="F135" s="2030"/>
      <c r="G135" s="1041"/>
      <c r="H135" s="1041"/>
      <c r="I135" s="20"/>
      <c r="J135" s="1046"/>
      <c r="K135" s="2032"/>
      <c r="L135" s="2032"/>
      <c r="M135" s="2030"/>
      <c r="N135" s="2030"/>
      <c r="O135" s="2030"/>
      <c r="P135" s="2030"/>
      <c r="Q135" s="2030"/>
      <c r="R135" s="2031"/>
      <c r="S135" s="357"/>
      <c r="T135" s="360"/>
      <c r="U135" s="360"/>
      <c r="V135" s="357"/>
      <c r="W135" s="357"/>
      <c r="X135" s="357"/>
      <c r="Y135" s="357"/>
      <c r="Z135" s="357"/>
      <c r="AA135" s="357"/>
      <c r="AB135" s="357"/>
      <c r="AC135" s="357"/>
      <c r="AD135" s="357"/>
      <c r="AE135" s="357"/>
      <c r="AF135" s="357"/>
      <c r="AG135" s="357"/>
      <c r="AH135" s="357"/>
      <c r="AI135" s="357"/>
      <c r="AJ135" s="357"/>
      <c r="AK135" s="357"/>
      <c r="AL135" s="357"/>
      <c r="AM135" s="357"/>
      <c r="AN135" s="357"/>
      <c r="AO135" s="357"/>
    </row>
    <row r="136" spans="1:41" s="6" customFormat="1" ht="21" customHeight="1" x14ac:dyDescent="0.2">
      <c r="A136" s="357"/>
      <c r="B136" s="2033"/>
      <c r="C136" s="2034"/>
      <c r="D136" s="2030"/>
      <c r="E136" s="2030"/>
      <c r="F136" s="2030"/>
      <c r="G136" s="1041"/>
      <c r="H136" s="1041"/>
      <c r="I136" s="20"/>
      <c r="J136" s="1046"/>
      <c r="K136" s="2032"/>
      <c r="L136" s="2032"/>
      <c r="M136" s="2030"/>
      <c r="N136" s="2030"/>
      <c r="O136" s="2030"/>
      <c r="P136" s="2030"/>
      <c r="Q136" s="2030"/>
      <c r="R136" s="2031"/>
      <c r="S136" s="357"/>
      <c r="T136" s="360"/>
      <c r="U136" s="360"/>
      <c r="V136" s="357"/>
      <c r="W136" s="357"/>
      <c r="X136" s="357"/>
      <c r="Y136" s="357"/>
      <c r="Z136" s="357"/>
      <c r="AA136" s="357"/>
      <c r="AB136" s="357"/>
      <c r="AC136" s="357"/>
      <c r="AD136" s="357"/>
      <c r="AE136" s="357"/>
      <c r="AF136" s="357"/>
      <c r="AG136" s="357"/>
      <c r="AH136" s="357"/>
      <c r="AI136" s="357"/>
      <c r="AJ136" s="357"/>
      <c r="AK136" s="357"/>
      <c r="AL136" s="357"/>
      <c r="AM136" s="357"/>
      <c r="AN136" s="357"/>
      <c r="AO136" s="357"/>
    </row>
    <row r="137" spans="1:41" s="6" customFormat="1" ht="21" customHeight="1" x14ac:dyDescent="0.2">
      <c r="A137" s="357"/>
      <c r="B137" s="2033"/>
      <c r="C137" s="2034"/>
      <c r="D137" s="2030"/>
      <c r="E137" s="2030"/>
      <c r="F137" s="2030"/>
      <c r="G137" s="1041"/>
      <c r="H137" s="1041"/>
      <c r="I137" s="20"/>
      <c r="J137" s="1046"/>
      <c r="K137" s="2032"/>
      <c r="L137" s="2032"/>
      <c r="M137" s="2030"/>
      <c r="N137" s="2030"/>
      <c r="O137" s="2030"/>
      <c r="P137" s="2030"/>
      <c r="Q137" s="2030"/>
      <c r="R137" s="2031"/>
      <c r="S137" s="357"/>
      <c r="T137" s="360"/>
      <c r="U137" s="360"/>
      <c r="V137" s="357"/>
      <c r="W137" s="357"/>
      <c r="X137" s="357"/>
      <c r="Y137" s="357"/>
      <c r="Z137" s="357"/>
      <c r="AA137" s="357"/>
      <c r="AB137" s="357"/>
      <c r="AC137" s="357"/>
      <c r="AD137" s="357"/>
      <c r="AE137" s="357"/>
      <c r="AF137" s="357"/>
      <c r="AG137" s="357"/>
      <c r="AH137" s="357"/>
      <c r="AI137" s="357"/>
      <c r="AJ137" s="357"/>
      <c r="AK137" s="357"/>
      <c r="AL137" s="357"/>
      <c r="AM137" s="357"/>
      <c r="AN137" s="357"/>
      <c r="AO137" s="357"/>
    </row>
    <row r="138" spans="1:41" s="6" customFormat="1" ht="21" customHeight="1" x14ac:dyDescent="0.2">
      <c r="A138" s="357"/>
      <c r="B138" s="2033"/>
      <c r="C138" s="2034"/>
      <c r="D138" s="2030"/>
      <c r="E138" s="2030"/>
      <c r="F138" s="2030"/>
      <c r="G138" s="1041"/>
      <c r="H138" s="1041"/>
      <c r="I138" s="20"/>
      <c r="J138" s="1046"/>
      <c r="K138" s="2032"/>
      <c r="L138" s="2032"/>
      <c r="M138" s="2030"/>
      <c r="N138" s="2030"/>
      <c r="O138" s="2030"/>
      <c r="P138" s="2030"/>
      <c r="Q138" s="2030"/>
      <c r="R138" s="2031"/>
      <c r="S138" s="357"/>
      <c r="T138" s="360"/>
      <c r="U138" s="360"/>
      <c r="V138" s="357"/>
      <c r="W138" s="357"/>
      <c r="X138" s="357"/>
      <c r="Y138" s="357"/>
      <c r="Z138" s="357"/>
      <c r="AA138" s="357"/>
      <c r="AB138" s="357"/>
      <c r="AC138" s="357"/>
      <c r="AD138" s="357"/>
      <c r="AE138" s="357"/>
      <c r="AF138" s="357"/>
      <c r="AG138" s="357"/>
      <c r="AH138" s="357"/>
      <c r="AI138" s="357"/>
      <c r="AJ138" s="357"/>
      <c r="AK138" s="357"/>
      <c r="AL138" s="357"/>
      <c r="AM138" s="357"/>
      <c r="AN138" s="357"/>
      <c r="AO138" s="357"/>
    </row>
    <row r="139" spans="1:41" s="6" customFormat="1" ht="21" customHeight="1" x14ac:dyDescent="0.2">
      <c r="A139" s="357"/>
      <c r="B139" s="2033"/>
      <c r="C139" s="2034"/>
      <c r="D139" s="2030"/>
      <c r="E139" s="2030"/>
      <c r="F139" s="2030"/>
      <c r="G139" s="1041"/>
      <c r="H139" s="1041"/>
      <c r="I139" s="20"/>
      <c r="J139" s="1046"/>
      <c r="K139" s="2032"/>
      <c r="L139" s="2032"/>
      <c r="M139" s="2030"/>
      <c r="N139" s="2030"/>
      <c r="O139" s="2030"/>
      <c r="P139" s="2030"/>
      <c r="Q139" s="2030"/>
      <c r="R139" s="2031"/>
      <c r="S139" s="357"/>
      <c r="T139" s="360"/>
      <c r="U139" s="360"/>
      <c r="V139" s="357"/>
      <c r="W139" s="357"/>
      <c r="X139" s="357"/>
      <c r="Y139" s="357"/>
      <c r="Z139" s="357"/>
      <c r="AA139" s="357"/>
      <c r="AB139" s="357"/>
      <c r="AC139" s="357"/>
      <c r="AD139" s="357"/>
      <c r="AE139" s="357"/>
      <c r="AF139" s="357"/>
      <c r="AG139" s="357"/>
      <c r="AH139" s="357"/>
      <c r="AI139" s="357"/>
      <c r="AJ139" s="357"/>
      <c r="AK139" s="357"/>
      <c r="AL139" s="357"/>
      <c r="AM139" s="357"/>
      <c r="AN139" s="357"/>
      <c r="AO139" s="357"/>
    </row>
    <row r="140" spans="1:41" s="6" customFormat="1" ht="21" customHeight="1" x14ac:dyDescent="0.2">
      <c r="A140" s="357"/>
      <c r="B140" s="2033"/>
      <c r="C140" s="2034"/>
      <c r="D140" s="2030"/>
      <c r="E140" s="2030"/>
      <c r="F140" s="2030"/>
      <c r="G140" s="1041"/>
      <c r="H140" s="1041"/>
      <c r="I140" s="20"/>
      <c r="J140" s="1046"/>
      <c r="K140" s="2032"/>
      <c r="L140" s="2032"/>
      <c r="M140" s="2030"/>
      <c r="N140" s="2030"/>
      <c r="O140" s="2030"/>
      <c r="P140" s="2030"/>
      <c r="Q140" s="2030"/>
      <c r="R140" s="2031"/>
      <c r="S140" s="357"/>
      <c r="T140" s="360"/>
      <c r="U140" s="360"/>
      <c r="V140" s="357"/>
      <c r="W140" s="357"/>
      <c r="X140" s="357"/>
      <c r="Y140" s="357"/>
      <c r="Z140" s="357"/>
      <c r="AA140" s="357"/>
      <c r="AB140" s="357"/>
      <c r="AC140" s="357"/>
      <c r="AD140" s="357"/>
      <c r="AE140" s="357"/>
      <c r="AF140" s="357"/>
      <c r="AG140" s="357"/>
      <c r="AH140" s="357"/>
      <c r="AI140" s="357"/>
      <c r="AJ140" s="357"/>
      <c r="AK140" s="357"/>
      <c r="AL140" s="357"/>
      <c r="AM140" s="357"/>
      <c r="AN140" s="357"/>
      <c r="AO140" s="357"/>
    </row>
    <row r="141" spans="1:41" s="6" customFormat="1" ht="21" customHeight="1" x14ac:dyDescent="0.2">
      <c r="A141" s="357"/>
      <c r="B141" s="2033"/>
      <c r="C141" s="2034"/>
      <c r="D141" s="2030"/>
      <c r="E141" s="2030"/>
      <c r="F141" s="2030"/>
      <c r="G141" s="1041"/>
      <c r="H141" s="1041"/>
      <c r="I141" s="20"/>
      <c r="J141" s="1046"/>
      <c r="K141" s="2032"/>
      <c r="L141" s="2032"/>
      <c r="M141" s="2030"/>
      <c r="N141" s="2030"/>
      <c r="O141" s="2030"/>
      <c r="P141" s="2030"/>
      <c r="Q141" s="2030"/>
      <c r="R141" s="2031"/>
      <c r="S141" s="357"/>
      <c r="T141" s="360"/>
      <c r="U141" s="360"/>
      <c r="V141" s="357"/>
      <c r="W141" s="357"/>
      <c r="X141" s="357"/>
      <c r="Y141" s="357"/>
      <c r="Z141" s="357"/>
      <c r="AA141" s="357"/>
      <c r="AB141" s="357"/>
      <c r="AC141" s="357"/>
      <c r="AD141" s="357"/>
      <c r="AE141" s="357"/>
      <c r="AF141" s="357"/>
      <c r="AG141" s="357"/>
      <c r="AH141" s="357"/>
      <c r="AI141" s="357"/>
      <c r="AJ141" s="357"/>
      <c r="AK141" s="357"/>
      <c r="AL141" s="357"/>
      <c r="AM141" s="357"/>
      <c r="AN141" s="357"/>
      <c r="AO141" s="357"/>
    </row>
    <row r="142" spans="1:41" s="6" customFormat="1" ht="21" customHeight="1" x14ac:dyDescent="0.2">
      <c r="A142" s="357"/>
      <c r="B142" s="2033"/>
      <c r="C142" s="2034"/>
      <c r="D142" s="2030"/>
      <c r="E142" s="2030"/>
      <c r="F142" s="2030"/>
      <c r="G142" s="1041"/>
      <c r="H142" s="1041"/>
      <c r="I142" s="20"/>
      <c r="J142" s="1046"/>
      <c r="K142" s="2032"/>
      <c r="L142" s="2032"/>
      <c r="M142" s="2030"/>
      <c r="N142" s="2030"/>
      <c r="O142" s="2030"/>
      <c r="P142" s="2030"/>
      <c r="Q142" s="2030"/>
      <c r="R142" s="2031"/>
      <c r="S142" s="357"/>
      <c r="T142" s="360"/>
      <c r="U142" s="360"/>
      <c r="V142" s="357"/>
      <c r="W142" s="357"/>
      <c r="X142" s="357"/>
      <c r="Y142" s="357"/>
      <c r="Z142" s="357"/>
      <c r="AA142" s="357"/>
      <c r="AB142" s="357"/>
      <c r="AC142" s="357"/>
      <c r="AD142" s="357"/>
      <c r="AE142" s="357"/>
      <c r="AF142" s="357"/>
      <c r="AG142" s="357"/>
      <c r="AH142" s="357"/>
      <c r="AI142" s="357"/>
      <c r="AJ142" s="357"/>
      <c r="AK142" s="357"/>
      <c r="AL142" s="357"/>
      <c r="AM142" s="357"/>
      <c r="AN142" s="357"/>
      <c r="AO142" s="357"/>
    </row>
    <row r="143" spans="1:41" s="6" customFormat="1" ht="21" customHeight="1" x14ac:dyDescent="0.2">
      <c r="A143" s="357"/>
      <c r="B143" s="2033"/>
      <c r="C143" s="2034"/>
      <c r="D143" s="2030"/>
      <c r="E143" s="2030"/>
      <c r="F143" s="2030"/>
      <c r="G143" s="1041"/>
      <c r="H143" s="1041"/>
      <c r="I143" s="20"/>
      <c r="J143" s="1046"/>
      <c r="K143" s="2032"/>
      <c r="L143" s="2032"/>
      <c r="M143" s="2030"/>
      <c r="N143" s="2030"/>
      <c r="O143" s="2030"/>
      <c r="P143" s="2030"/>
      <c r="Q143" s="2030"/>
      <c r="R143" s="2031"/>
      <c r="S143" s="357"/>
      <c r="T143" s="360"/>
      <c r="U143" s="360"/>
      <c r="V143" s="357"/>
      <c r="W143" s="357"/>
      <c r="X143" s="357"/>
      <c r="Y143" s="357"/>
      <c r="Z143" s="357"/>
      <c r="AA143" s="357"/>
      <c r="AB143" s="357"/>
      <c r="AC143" s="357"/>
      <c r="AD143" s="357"/>
      <c r="AE143" s="357"/>
      <c r="AF143" s="357"/>
      <c r="AG143" s="357"/>
      <c r="AH143" s="357"/>
      <c r="AI143" s="357"/>
      <c r="AJ143" s="357"/>
      <c r="AK143" s="357"/>
      <c r="AL143" s="357"/>
      <c r="AM143" s="357"/>
      <c r="AN143" s="357"/>
      <c r="AO143" s="357"/>
    </row>
    <row r="144" spans="1:41" s="6" customFormat="1" ht="21" customHeight="1" x14ac:dyDescent="0.2">
      <c r="A144" s="357"/>
      <c r="B144" s="2033"/>
      <c r="C144" s="2034"/>
      <c r="D144" s="2030"/>
      <c r="E144" s="2030"/>
      <c r="F144" s="2030"/>
      <c r="G144" s="1041"/>
      <c r="H144" s="1041"/>
      <c r="I144" s="20"/>
      <c r="J144" s="1046"/>
      <c r="K144" s="2032"/>
      <c r="L144" s="2032"/>
      <c r="M144" s="2030"/>
      <c r="N144" s="2030"/>
      <c r="O144" s="2030"/>
      <c r="P144" s="2030"/>
      <c r="Q144" s="2030"/>
      <c r="R144" s="2031"/>
      <c r="S144" s="357"/>
      <c r="T144" s="360"/>
      <c r="U144" s="360"/>
      <c r="V144" s="357"/>
      <c r="W144" s="357"/>
      <c r="X144" s="357"/>
      <c r="Y144" s="357"/>
      <c r="Z144" s="357"/>
      <c r="AA144" s="357"/>
      <c r="AB144" s="357"/>
      <c r="AC144" s="357"/>
      <c r="AD144" s="357"/>
      <c r="AE144" s="357"/>
      <c r="AF144" s="357"/>
      <c r="AG144" s="357"/>
      <c r="AH144" s="357"/>
      <c r="AI144" s="357"/>
      <c r="AJ144" s="357"/>
      <c r="AK144" s="357"/>
      <c r="AL144" s="357"/>
      <c r="AM144" s="357"/>
      <c r="AN144" s="357"/>
      <c r="AO144" s="357"/>
    </row>
    <row r="145" spans="1:41" s="6" customFormat="1" ht="21" customHeight="1" x14ac:dyDescent="0.2">
      <c r="A145" s="357"/>
      <c r="B145" s="2033"/>
      <c r="C145" s="2034"/>
      <c r="D145" s="2030"/>
      <c r="E145" s="2030"/>
      <c r="F145" s="2030"/>
      <c r="G145" s="1041"/>
      <c r="H145" s="1041"/>
      <c r="I145" s="20"/>
      <c r="J145" s="1046"/>
      <c r="K145" s="2032"/>
      <c r="L145" s="2032"/>
      <c r="M145" s="2030"/>
      <c r="N145" s="2030"/>
      <c r="O145" s="2030"/>
      <c r="P145" s="2030"/>
      <c r="Q145" s="2030"/>
      <c r="R145" s="2031"/>
      <c r="S145" s="357"/>
      <c r="T145" s="360"/>
      <c r="U145" s="360"/>
      <c r="V145" s="357"/>
      <c r="W145" s="357"/>
      <c r="X145" s="357"/>
      <c r="Y145" s="357"/>
      <c r="Z145" s="357"/>
      <c r="AA145" s="357"/>
      <c r="AB145" s="357"/>
      <c r="AC145" s="357"/>
      <c r="AD145" s="357"/>
      <c r="AE145" s="357"/>
      <c r="AF145" s="357"/>
      <c r="AG145" s="357"/>
      <c r="AH145" s="357"/>
      <c r="AI145" s="357"/>
      <c r="AJ145" s="357"/>
      <c r="AK145" s="357"/>
      <c r="AL145" s="357"/>
      <c r="AM145" s="357"/>
      <c r="AN145" s="357"/>
      <c r="AO145" s="357"/>
    </row>
    <row r="146" spans="1:41" s="6" customFormat="1" ht="21" customHeight="1" x14ac:dyDescent="0.2">
      <c r="A146" s="357"/>
      <c r="B146" s="2033"/>
      <c r="C146" s="2034"/>
      <c r="D146" s="2030"/>
      <c r="E146" s="2030"/>
      <c r="F146" s="2030"/>
      <c r="G146" s="1041"/>
      <c r="H146" s="1041"/>
      <c r="I146" s="20"/>
      <c r="J146" s="1046"/>
      <c r="K146" s="2032"/>
      <c r="L146" s="2032"/>
      <c r="M146" s="2030"/>
      <c r="N146" s="2030"/>
      <c r="O146" s="2030"/>
      <c r="P146" s="2030"/>
      <c r="Q146" s="2030"/>
      <c r="R146" s="2031"/>
      <c r="S146" s="357"/>
      <c r="T146" s="360"/>
      <c r="U146" s="360"/>
      <c r="V146" s="357"/>
      <c r="W146" s="357"/>
      <c r="X146" s="357"/>
      <c r="Y146" s="357"/>
      <c r="Z146" s="357"/>
      <c r="AA146" s="357"/>
      <c r="AB146" s="357"/>
      <c r="AC146" s="357"/>
      <c r="AD146" s="357"/>
      <c r="AE146" s="357"/>
      <c r="AF146" s="357"/>
      <c r="AG146" s="357"/>
      <c r="AH146" s="357"/>
      <c r="AI146" s="357"/>
      <c r="AJ146" s="357"/>
      <c r="AK146" s="357"/>
      <c r="AL146" s="357"/>
      <c r="AM146" s="357"/>
      <c r="AN146" s="357"/>
      <c r="AO146" s="357"/>
    </row>
    <row r="147" spans="1:41" s="6" customFormat="1" ht="21" customHeight="1" x14ac:dyDescent="0.2">
      <c r="A147" s="357"/>
      <c r="B147" s="2033"/>
      <c r="C147" s="2034"/>
      <c r="D147" s="2030"/>
      <c r="E147" s="2030"/>
      <c r="F147" s="2030"/>
      <c r="G147" s="1041"/>
      <c r="H147" s="1041"/>
      <c r="I147" s="20"/>
      <c r="J147" s="1046"/>
      <c r="K147" s="2032"/>
      <c r="L147" s="2032"/>
      <c r="M147" s="2030"/>
      <c r="N147" s="2030"/>
      <c r="O147" s="2030"/>
      <c r="P147" s="2030"/>
      <c r="Q147" s="2030"/>
      <c r="R147" s="2031"/>
      <c r="S147" s="357"/>
      <c r="T147" s="362"/>
      <c r="U147" s="357"/>
      <c r="V147" s="357"/>
      <c r="W147" s="357"/>
      <c r="X147" s="357"/>
      <c r="Y147" s="357"/>
      <c r="Z147" s="357"/>
      <c r="AA147" s="357"/>
      <c r="AB147" s="357"/>
      <c r="AC147" s="357"/>
      <c r="AD147" s="357"/>
      <c r="AE147" s="357"/>
      <c r="AF147" s="357"/>
      <c r="AG147" s="357"/>
      <c r="AH147" s="357"/>
      <c r="AI147" s="357"/>
      <c r="AJ147" s="357"/>
      <c r="AK147" s="357"/>
      <c r="AL147" s="357"/>
      <c r="AM147" s="357"/>
      <c r="AN147" s="357"/>
      <c r="AO147" s="357"/>
    </row>
    <row r="148" spans="1:41" s="6" customFormat="1" ht="21" customHeight="1" x14ac:dyDescent="0.2">
      <c r="A148" s="357"/>
      <c r="B148" s="2033"/>
      <c r="C148" s="2034"/>
      <c r="D148" s="2030"/>
      <c r="E148" s="2030"/>
      <c r="F148" s="2030"/>
      <c r="G148" s="1041"/>
      <c r="H148" s="1041"/>
      <c r="I148" s="20"/>
      <c r="J148" s="1046"/>
      <c r="K148" s="2032"/>
      <c r="L148" s="2032"/>
      <c r="M148" s="2030"/>
      <c r="N148" s="2030"/>
      <c r="O148" s="2030"/>
      <c r="P148" s="2030"/>
      <c r="Q148" s="2030"/>
      <c r="R148" s="2031"/>
      <c r="S148" s="357"/>
      <c r="T148" s="360"/>
      <c r="U148" s="360"/>
      <c r="V148" s="357"/>
      <c r="W148" s="357"/>
      <c r="X148" s="357"/>
      <c r="Y148" s="357"/>
      <c r="Z148" s="357"/>
      <c r="AA148" s="357"/>
      <c r="AB148" s="357"/>
      <c r="AC148" s="357"/>
      <c r="AD148" s="357"/>
      <c r="AE148" s="357"/>
      <c r="AF148" s="357"/>
      <c r="AG148" s="357"/>
      <c r="AH148" s="357"/>
      <c r="AI148" s="357"/>
      <c r="AJ148" s="357"/>
      <c r="AK148" s="357"/>
      <c r="AL148" s="357"/>
      <c r="AM148" s="357"/>
      <c r="AN148" s="357"/>
      <c r="AO148" s="357"/>
    </row>
    <row r="149" spans="1:41" s="6" customFormat="1" ht="21" customHeight="1" x14ac:dyDescent="0.2">
      <c r="A149" s="357"/>
      <c r="B149" s="2033"/>
      <c r="C149" s="2034"/>
      <c r="D149" s="2030"/>
      <c r="E149" s="2030"/>
      <c r="F149" s="2030"/>
      <c r="G149" s="1041"/>
      <c r="H149" s="1041"/>
      <c r="I149" s="20"/>
      <c r="J149" s="1046"/>
      <c r="K149" s="2032"/>
      <c r="L149" s="2032"/>
      <c r="M149" s="2030"/>
      <c r="N149" s="2030"/>
      <c r="O149" s="2030"/>
      <c r="P149" s="2030"/>
      <c r="Q149" s="2030"/>
      <c r="R149" s="2031"/>
      <c r="S149" s="357"/>
      <c r="T149" s="360"/>
      <c r="U149" s="360"/>
      <c r="V149" s="357"/>
      <c r="W149" s="357"/>
      <c r="X149" s="357"/>
      <c r="Y149" s="357"/>
      <c r="Z149" s="357"/>
      <c r="AA149" s="357"/>
      <c r="AB149" s="357"/>
      <c r="AC149" s="357"/>
      <c r="AD149" s="357"/>
      <c r="AE149" s="357"/>
      <c r="AF149" s="357"/>
      <c r="AG149" s="357"/>
      <c r="AH149" s="357"/>
      <c r="AI149" s="357"/>
      <c r="AJ149" s="357"/>
      <c r="AK149" s="357"/>
      <c r="AL149" s="357"/>
      <c r="AM149" s="357"/>
      <c r="AN149" s="357"/>
      <c r="AO149" s="357"/>
    </row>
    <row r="150" spans="1:41" s="6" customFormat="1" ht="21" customHeight="1" x14ac:dyDescent="0.2">
      <c r="A150" s="357"/>
      <c r="B150" s="2033"/>
      <c r="C150" s="2034"/>
      <c r="D150" s="2030"/>
      <c r="E150" s="2030"/>
      <c r="F150" s="2030"/>
      <c r="G150" s="1041"/>
      <c r="H150" s="1041"/>
      <c r="I150" s="20"/>
      <c r="J150" s="1046"/>
      <c r="K150" s="2032"/>
      <c r="L150" s="2032"/>
      <c r="M150" s="2030"/>
      <c r="N150" s="2030"/>
      <c r="O150" s="2030"/>
      <c r="P150" s="2030"/>
      <c r="Q150" s="2030"/>
      <c r="R150" s="2031"/>
      <c r="S150" s="357"/>
      <c r="T150" s="362"/>
      <c r="U150" s="357"/>
      <c r="V150" s="357"/>
      <c r="W150" s="357"/>
      <c r="X150" s="357"/>
      <c r="Y150" s="357"/>
      <c r="Z150" s="357"/>
      <c r="AA150" s="357"/>
      <c r="AB150" s="357"/>
      <c r="AC150" s="357"/>
      <c r="AD150" s="357"/>
      <c r="AE150" s="357"/>
      <c r="AF150" s="357"/>
      <c r="AG150" s="357"/>
      <c r="AH150" s="357"/>
      <c r="AI150" s="357"/>
      <c r="AJ150" s="357"/>
      <c r="AK150" s="357"/>
      <c r="AL150" s="357"/>
      <c r="AM150" s="357"/>
      <c r="AN150" s="357"/>
      <c r="AO150" s="357"/>
    </row>
    <row r="151" spans="1:41" s="6" customFormat="1" ht="21" customHeight="1" x14ac:dyDescent="0.2">
      <c r="A151" s="357"/>
      <c r="B151" s="2033"/>
      <c r="C151" s="2034"/>
      <c r="D151" s="2030"/>
      <c r="E151" s="2030"/>
      <c r="F151" s="2030"/>
      <c r="G151" s="1041"/>
      <c r="H151" s="1041"/>
      <c r="I151" s="20"/>
      <c r="J151" s="1046"/>
      <c r="K151" s="2032"/>
      <c r="L151" s="2032"/>
      <c r="M151" s="2030"/>
      <c r="N151" s="2030"/>
      <c r="O151" s="2030"/>
      <c r="P151" s="2030"/>
      <c r="Q151" s="2030"/>
      <c r="R151" s="2031"/>
      <c r="S151" s="357"/>
      <c r="T151" s="362"/>
      <c r="U151" s="357"/>
      <c r="V151" s="357"/>
      <c r="W151" s="357"/>
      <c r="X151" s="357"/>
      <c r="Y151" s="357"/>
      <c r="Z151" s="357"/>
      <c r="AA151" s="357"/>
      <c r="AB151" s="357"/>
      <c r="AC151" s="357"/>
      <c r="AD151" s="357"/>
      <c r="AE151" s="357"/>
      <c r="AF151" s="357"/>
      <c r="AG151" s="357"/>
      <c r="AH151" s="357"/>
      <c r="AI151" s="357"/>
      <c r="AJ151" s="357"/>
      <c r="AK151" s="357"/>
      <c r="AL151" s="357"/>
      <c r="AM151" s="357"/>
      <c r="AN151" s="357"/>
      <c r="AO151" s="357"/>
    </row>
    <row r="152" spans="1:41" s="6" customFormat="1" ht="21" customHeight="1" x14ac:dyDescent="0.2">
      <c r="A152" s="357"/>
      <c r="B152" s="2033"/>
      <c r="C152" s="2034"/>
      <c r="D152" s="2030"/>
      <c r="E152" s="2030"/>
      <c r="F152" s="2030"/>
      <c r="G152" s="1041"/>
      <c r="H152" s="1041"/>
      <c r="I152" s="20"/>
      <c r="J152" s="1046"/>
      <c r="K152" s="2032"/>
      <c r="L152" s="2032"/>
      <c r="M152" s="2030"/>
      <c r="N152" s="2030"/>
      <c r="O152" s="2030"/>
      <c r="P152" s="2030"/>
      <c r="Q152" s="2030"/>
      <c r="R152" s="2031"/>
      <c r="S152" s="357"/>
      <c r="T152" s="362"/>
      <c r="U152" s="357"/>
      <c r="V152" s="357"/>
      <c r="W152" s="357"/>
      <c r="X152" s="357"/>
      <c r="Y152" s="357"/>
      <c r="Z152" s="357"/>
      <c r="AA152" s="357"/>
      <c r="AB152" s="357"/>
      <c r="AC152" s="357"/>
      <c r="AD152" s="357"/>
      <c r="AE152" s="357"/>
      <c r="AF152" s="357"/>
      <c r="AG152" s="357"/>
      <c r="AH152" s="357"/>
      <c r="AI152" s="357"/>
      <c r="AJ152" s="357"/>
      <c r="AK152" s="357"/>
      <c r="AL152" s="357"/>
      <c r="AM152" s="357"/>
      <c r="AN152" s="357"/>
      <c r="AO152" s="357"/>
    </row>
    <row r="153" spans="1:41" s="6" customFormat="1" ht="21" customHeight="1" x14ac:dyDescent="0.2">
      <c r="A153" s="357"/>
      <c r="B153" s="2033"/>
      <c r="C153" s="2034"/>
      <c r="D153" s="2030"/>
      <c r="E153" s="2030"/>
      <c r="F153" s="2030"/>
      <c r="G153" s="1041"/>
      <c r="H153" s="1041"/>
      <c r="I153" s="20"/>
      <c r="J153" s="1046"/>
      <c r="K153" s="2032"/>
      <c r="L153" s="2032"/>
      <c r="M153" s="2030"/>
      <c r="N153" s="2030"/>
      <c r="O153" s="2030"/>
      <c r="P153" s="2030"/>
      <c r="Q153" s="2030"/>
      <c r="R153" s="2031"/>
      <c r="S153" s="357"/>
      <c r="T153" s="362"/>
      <c r="U153" s="357"/>
      <c r="V153" s="357"/>
      <c r="W153" s="357"/>
      <c r="X153" s="357"/>
      <c r="Y153" s="357"/>
      <c r="Z153" s="357"/>
      <c r="AA153" s="357"/>
      <c r="AB153" s="357"/>
      <c r="AC153" s="357"/>
      <c r="AD153" s="357"/>
      <c r="AE153" s="357"/>
      <c r="AF153" s="357"/>
      <c r="AG153" s="357"/>
      <c r="AH153" s="357"/>
      <c r="AI153" s="357"/>
      <c r="AJ153" s="357"/>
      <c r="AK153" s="357"/>
      <c r="AL153" s="357"/>
      <c r="AM153" s="357"/>
      <c r="AN153" s="357"/>
      <c r="AO153" s="357"/>
    </row>
    <row r="154" spans="1:41" s="6" customFormat="1" ht="21" customHeight="1" x14ac:dyDescent="0.2">
      <c r="A154" s="357"/>
      <c r="B154" s="2033"/>
      <c r="C154" s="2034"/>
      <c r="D154" s="2030"/>
      <c r="E154" s="2030"/>
      <c r="F154" s="2030"/>
      <c r="G154" s="1041"/>
      <c r="H154" s="1041"/>
      <c r="I154" s="20"/>
      <c r="J154" s="1046"/>
      <c r="K154" s="2032"/>
      <c r="L154" s="2032"/>
      <c r="M154" s="2030"/>
      <c r="N154" s="2030"/>
      <c r="O154" s="2030"/>
      <c r="P154" s="2030"/>
      <c r="Q154" s="2030"/>
      <c r="R154" s="2031"/>
      <c r="S154" s="357"/>
      <c r="T154" s="362"/>
      <c r="U154" s="357"/>
      <c r="V154" s="357"/>
      <c r="W154" s="357"/>
      <c r="X154" s="357"/>
      <c r="Y154" s="357"/>
      <c r="Z154" s="357"/>
      <c r="AA154" s="357"/>
      <c r="AB154" s="357"/>
      <c r="AC154" s="357"/>
      <c r="AD154" s="357"/>
      <c r="AE154" s="357"/>
      <c r="AF154" s="357"/>
      <c r="AG154" s="357"/>
      <c r="AH154" s="357"/>
      <c r="AI154" s="357"/>
      <c r="AJ154" s="357"/>
      <c r="AK154" s="357"/>
      <c r="AL154" s="357"/>
      <c r="AM154" s="357"/>
      <c r="AN154" s="357"/>
      <c r="AO154" s="357"/>
    </row>
    <row r="155" spans="1:41" s="6" customFormat="1" ht="21" customHeight="1" x14ac:dyDescent="0.2">
      <c r="A155" s="357"/>
      <c r="B155" s="2033"/>
      <c r="C155" s="2034"/>
      <c r="D155" s="2030"/>
      <c r="E155" s="2030"/>
      <c r="F155" s="2030"/>
      <c r="G155" s="1041"/>
      <c r="H155" s="1041"/>
      <c r="I155" s="20"/>
      <c r="J155" s="1046"/>
      <c r="K155" s="2032"/>
      <c r="L155" s="2032"/>
      <c r="M155" s="2030"/>
      <c r="N155" s="2030"/>
      <c r="O155" s="2030"/>
      <c r="P155" s="2030"/>
      <c r="Q155" s="2030"/>
      <c r="R155" s="2031"/>
      <c r="S155" s="357"/>
      <c r="T155" s="360"/>
      <c r="U155" s="360"/>
      <c r="V155" s="357"/>
      <c r="W155" s="357"/>
      <c r="X155" s="357"/>
      <c r="Y155" s="357"/>
      <c r="Z155" s="357"/>
      <c r="AA155" s="357"/>
      <c r="AB155" s="357"/>
      <c r="AC155" s="357"/>
      <c r="AD155" s="357"/>
      <c r="AE155" s="357"/>
      <c r="AF155" s="357"/>
      <c r="AG155" s="357"/>
      <c r="AH155" s="357"/>
      <c r="AI155" s="357"/>
      <c r="AJ155" s="357"/>
      <c r="AK155" s="357"/>
      <c r="AL155" s="357"/>
      <c r="AM155" s="357"/>
      <c r="AN155" s="357"/>
      <c r="AO155" s="357"/>
    </row>
    <row r="156" spans="1:41" s="6" customFormat="1" ht="21" customHeight="1" x14ac:dyDescent="0.2">
      <c r="A156" s="357"/>
      <c r="B156" s="2033"/>
      <c r="C156" s="2034"/>
      <c r="D156" s="2030"/>
      <c r="E156" s="2030"/>
      <c r="F156" s="2030"/>
      <c r="G156" s="1041"/>
      <c r="H156" s="1041"/>
      <c r="I156" s="20"/>
      <c r="J156" s="1046"/>
      <c r="K156" s="2032"/>
      <c r="L156" s="2032"/>
      <c r="M156" s="2030"/>
      <c r="N156" s="2030"/>
      <c r="O156" s="2030"/>
      <c r="P156" s="2030"/>
      <c r="Q156" s="2030"/>
      <c r="R156" s="2031"/>
      <c r="S156" s="357"/>
      <c r="T156" s="362"/>
      <c r="U156" s="357"/>
      <c r="V156" s="357"/>
      <c r="W156" s="357"/>
      <c r="X156" s="357"/>
      <c r="Y156" s="357"/>
      <c r="Z156" s="357"/>
      <c r="AA156" s="357"/>
      <c r="AB156" s="357"/>
      <c r="AC156" s="357"/>
      <c r="AD156" s="357"/>
      <c r="AE156" s="357"/>
      <c r="AF156" s="357"/>
      <c r="AG156" s="357"/>
      <c r="AH156" s="357"/>
      <c r="AI156" s="357"/>
      <c r="AJ156" s="357"/>
      <c r="AK156" s="357"/>
      <c r="AL156" s="357"/>
      <c r="AM156" s="357"/>
      <c r="AN156" s="357"/>
      <c r="AO156" s="357"/>
    </row>
    <row r="157" spans="1:41" s="6" customFormat="1" ht="21" customHeight="1" x14ac:dyDescent="0.2">
      <c r="A157" s="357"/>
      <c r="B157" s="2033"/>
      <c r="C157" s="2034"/>
      <c r="D157" s="2030"/>
      <c r="E157" s="2030"/>
      <c r="F157" s="2030"/>
      <c r="G157" s="1041"/>
      <c r="H157" s="1041"/>
      <c r="I157" s="20"/>
      <c r="J157" s="1046"/>
      <c r="K157" s="2032"/>
      <c r="L157" s="2032"/>
      <c r="M157" s="2030"/>
      <c r="N157" s="2030"/>
      <c r="O157" s="2030"/>
      <c r="P157" s="2030"/>
      <c r="Q157" s="2030"/>
      <c r="R157" s="2031"/>
      <c r="S157" s="357"/>
      <c r="T157" s="362"/>
      <c r="U157" s="357"/>
      <c r="V157" s="357"/>
      <c r="W157" s="357"/>
      <c r="X157" s="357"/>
      <c r="Y157" s="357"/>
      <c r="Z157" s="357"/>
      <c r="AA157" s="357"/>
      <c r="AB157" s="357"/>
      <c r="AC157" s="357"/>
      <c r="AD157" s="357"/>
      <c r="AE157" s="357"/>
      <c r="AF157" s="357"/>
      <c r="AG157" s="357"/>
      <c r="AH157" s="357"/>
      <c r="AI157" s="357"/>
      <c r="AJ157" s="357"/>
      <c r="AK157" s="357"/>
      <c r="AL157" s="357"/>
      <c r="AM157" s="357"/>
      <c r="AN157" s="357"/>
      <c r="AO157" s="357"/>
    </row>
    <row r="158" spans="1:41" s="6" customFormat="1" ht="21" customHeight="1" x14ac:dyDescent="0.2">
      <c r="A158" s="357"/>
      <c r="B158" s="2033"/>
      <c r="C158" s="2034"/>
      <c r="D158" s="2030"/>
      <c r="E158" s="2030"/>
      <c r="F158" s="2030"/>
      <c r="G158" s="1041"/>
      <c r="H158" s="1041"/>
      <c r="I158" s="20"/>
      <c r="J158" s="1046"/>
      <c r="K158" s="2032"/>
      <c r="L158" s="2032"/>
      <c r="M158" s="2030"/>
      <c r="N158" s="2030"/>
      <c r="O158" s="2030"/>
      <c r="P158" s="2030"/>
      <c r="Q158" s="2030"/>
      <c r="R158" s="2031"/>
      <c r="S158" s="357"/>
      <c r="T158" s="362"/>
      <c r="U158" s="357"/>
      <c r="V158" s="357"/>
      <c r="W158" s="357"/>
      <c r="X158" s="357"/>
      <c r="Y158" s="357"/>
      <c r="Z158" s="357"/>
      <c r="AA158" s="357"/>
      <c r="AB158" s="357"/>
      <c r="AC158" s="357"/>
      <c r="AD158" s="357"/>
      <c r="AE158" s="357"/>
      <c r="AF158" s="357"/>
      <c r="AG158" s="357"/>
      <c r="AH158" s="357"/>
      <c r="AI158" s="357"/>
      <c r="AJ158" s="357"/>
      <c r="AK158" s="357"/>
      <c r="AL158" s="357"/>
      <c r="AM158" s="357"/>
      <c r="AN158" s="357"/>
      <c r="AO158" s="357"/>
    </row>
    <row r="159" spans="1:41" s="6" customFormat="1" ht="21" customHeight="1" x14ac:dyDescent="0.2">
      <c r="A159" s="357"/>
      <c r="B159" s="2033"/>
      <c r="C159" s="2034"/>
      <c r="D159" s="2030"/>
      <c r="E159" s="2030"/>
      <c r="F159" s="2030"/>
      <c r="G159" s="1041"/>
      <c r="H159" s="1041"/>
      <c r="I159" s="20"/>
      <c r="J159" s="1046"/>
      <c r="K159" s="2032"/>
      <c r="L159" s="2032"/>
      <c r="M159" s="2030"/>
      <c r="N159" s="2030"/>
      <c r="O159" s="2030"/>
      <c r="P159" s="2030"/>
      <c r="Q159" s="2030"/>
      <c r="R159" s="2031"/>
      <c r="S159" s="357"/>
      <c r="T159" s="362"/>
      <c r="U159" s="357"/>
      <c r="V159" s="357"/>
      <c r="W159" s="357"/>
      <c r="X159" s="357"/>
      <c r="Y159" s="357"/>
      <c r="Z159" s="357"/>
      <c r="AA159" s="357"/>
      <c r="AB159" s="357"/>
      <c r="AC159" s="357"/>
      <c r="AD159" s="357"/>
      <c r="AE159" s="357"/>
      <c r="AF159" s="357"/>
      <c r="AG159" s="357"/>
      <c r="AH159" s="357"/>
      <c r="AI159" s="357"/>
      <c r="AJ159" s="357"/>
      <c r="AK159" s="357"/>
      <c r="AL159" s="357"/>
      <c r="AM159" s="357"/>
      <c r="AN159" s="357"/>
      <c r="AO159" s="357"/>
    </row>
    <row r="160" spans="1:41" s="6" customFormat="1" ht="21" customHeight="1" x14ac:dyDescent="0.2">
      <c r="A160" s="357"/>
      <c r="B160" s="2033"/>
      <c r="C160" s="2034"/>
      <c r="D160" s="2030"/>
      <c r="E160" s="2030"/>
      <c r="F160" s="2030"/>
      <c r="G160" s="1041"/>
      <c r="H160" s="1041"/>
      <c r="I160" s="20"/>
      <c r="J160" s="1046"/>
      <c r="K160" s="2032"/>
      <c r="L160" s="2032"/>
      <c r="M160" s="2030"/>
      <c r="N160" s="2030"/>
      <c r="O160" s="2030"/>
      <c r="P160" s="2030"/>
      <c r="Q160" s="2030"/>
      <c r="R160" s="2031"/>
      <c r="S160" s="357"/>
      <c r="T160" s="362"/>
      <c r="U160" s="357"/>
      <c r="V160" s="357"/>
      <c r="W160" s="357"/>
      <c r="X160" s="357"/>
      <c r="Y160" s="357"/>
      <c r="Z160" s="357"/>
      <c r="AA160" s="357"/>
      <c r="AB160" s="357"/>
      <c r="AC160" s="357"/>
      <c r="AD160" s="357"/>
      <c r="AE160" s="357"/>
      <c r="AF160" s="357"/>
      <c r="AG160" s="357"/>
      <c r="AH160" s="357"/>
      <c r="AI160" s="357"/>
      <c r="AJ160" s="357"/>
      <c r="AK160" s="357"/>
      <c r="AL160" s="357"/>
      <c r="AM160" s="357"/>
      <c r="AN160" s="357"/>
      <c r="AO160" s="357"/>
    </row>
    <row r="161" spans="1:41" s="6" customFormat="1" ht="21" customHeight="1" x14ac:dyDescent="0.2">
      <c r="A161" s="357"/>
      <c r="B161" s="2033"/>
      <c r="C161" s="2034"/>
      <c r="D161" s="2030"/>
      <c r="E161" s="2030"/>
      <c r="F161" s="2030"/>
      <c r="G161" s="1041"/>
      <c r="H161" s="1041"/>
      <c r="I161" s="20"/>
      <c r="J161" s="1046"/>
      <c r="K161" s="2032"/>
      <c r="L161" s="2032"/>
      <c r="M161" s="2030"/>
      <c r="N161" s="2030"/>
      <c r="O161" s="2030"/>
      <c r="P161" s="2030"/>
      <c r="Q161" s="2030"/>
      <c r="R161" s="2031"/>
      <c r="S161" s="357"/>
      <c r="T161" s="362"/>
      <c r="U161" s="357"/>
      <c r="V161" s="357"/>
      <c r="W161" s="357"/>
      <c r="X161" s="357"/>
      <c r="Y161" s="357"/>
      <c r="Z161" s="357"/>
      <c r="AA161" s="357"/>
      <c r="AB161" s="357"/>
      <c r="AC161" s="357"/>
      <c r="AD161" s="357"/>
      <c r="AE161" s="357"/>
      <c r="AF161" s="357"/>
      <c r="AG161" s="357"/>
      <c r="AH161" s="357"/>
      <c r="AI161" s="357"/>
      <c r="AJ161" s="357"/>
      <c r="AK161" s="357"/>
      <c r="AL161" s="357"/>
      <c r="AM161" s="357"/>
      <c r="AN161" s="357"/>
      <c r="AO161" s="357"/>
    </row>
    <row r="162" spans="1:41" s="6" customFormat="1" ht="21" customHeight="1" x14ac:dyDescent="0.2">
      <c r="A162" s="357"/>
      <c r="B162" s="2033"/>
      <c r="C162" s="2034"/>
      <c r="D162" s="2030"/>
      <c r="E162" s="2030"/>
      <c r="F162" s="2030"/>
      <c r="G162" s="1041"/>
      <c r="H162" s="1041"/>
      <c r="I162" s="20"/>
      <c r="J162" s="1046"/>
      <c r="K162" s="2032"/>
      <c r="L162" s="2032"/>
      <c r="M162" s="2030"/>
      <c r="N162" s="2030"/>
      <c r="O162" s="2030"/>
      <c r="P162" s="2030"/>
      <c r="Q162" s="2030"/>
      <c r="R162" s="2031"/>
      <c r="S162" s="357"/>
      <c r="T162" s="362"/>
      <c r="U162" s="357"/>
      <c r="V162" s="357"/>
      <c r="W162" s="357"/>
      <c r="X162" s="357"/>
      <c r="Y162" s="357"/>
      <c r="Z162" s="357"/>
      <c r="AA162" s="357"/>
      <c r="AB162" s="357"/>
      <c r="AC162" s="357"/>
      <c r="AD162" s="357"/>
      <c r="AE162" s="357"/>
      <c r="AF162" s="357"/>
      <c r="AG162" s="357"/>
      <c r="AH162" s="357"/>
      <c r="AI162" s="357"/>
      <c r="AJ162" s="357"/>
      <c r="AK162" s="357"/>
      <c r="AL162" s="357"/>
      <c r="AM162" s="357"/>
      <c r="AN162" s="357"/>
      <c r="AO162" s="357"/>
    </row>
    <row r="163" spans="1:41" s="6" customFormat="1" ht="21" customHeight="1" x14ac:dyDescent="0.2">
      <c r="A163" s="357"/>
      <c r="B163" s="2033"/>
      <c r="C163" s="2034"/>
      <c r="D163" s="2030"/>
      <c r="E163" s="2030"/>
      <c r="F163" s="2030"/>
      <c r="G163" s="1041"/>
      <c r="H163" s="1041"/>
      <c r="I163" s="20"/>
      <c r="J163" s="1046"/>
      <c r="K163" s="2032"/>
      <c r="L163" s="2032"/>
      <c r="M163" s="2030"/>
      <c r="N163" s="2030"/>
      <c r="O163" s="2030"/>
      <c r="P163" s="2030"/>
      <c r="Q163" s="2030"/>
      <c r="R163" s="2031"/>
      <c r="S163" s="357"/>
      <c r="T163" s="360"/>
      <c r="U163" s="360"/>
      <c r="V163" s="357"/>
      <c r="W163" s="357"/>
      <c r="X163" s="357"/>
      <c r="Y163" s="357"/>
      <c r="Z163" s="357"/>
      <c r="AA163" s="357"/>
      <c r="AB163" s="357"/>
      <c r="AC163" s="357"/>
      <c r="AD163" s="357"/>
      <c r="AE163" s="357"/>
      <c r="AF163" s="357"/>
      <c r="AG163" s="357"/>
      <c r="AH163" s="357"/>
      <c r="AI163" s="357"/>
      <c r="AJ163" s="357"/>
      <c r="AK163" s="357"/>
      <c r="AL163" s="357"/>
      <c r="AM163" s="357"/>
      <c r="AN163" s="357"/>
      <c r="AO163" s="357"/>
    </row>
    <row r="164" spans="1:41" s="6" customFormat="1" ht="21" customHeight="1" x14ac:dyDescent="0.2">
      <c r="A164" s="357"/>
      <c r="B164" s="2033"/>
      <c r="C164" s="2034"/>
      <c r="D164" s="2030"/>
      <c r="E164" s="2030"/>
      <c r="F164" s="2030"/>
      <c r="G164" s="1041"/>
      <c r="H164" s="1041"/>
      <c r="I164" s="20"/>
      <c r="J164" s="1046"/>
      <c r="K164" s="2032"/>
      <c r="L164" s="2032"/>
      <c r="M164" s="2030"/>
      <c r="N164" s="2030"/>
      <c r="O164" s="2030"/>
      <c r="P164" s="2030"/>
      <c r="Q164" s="2030"/>
      <c r="R164" s="2031"/>
      <c r="S164" s="357"/>
      <c r="T164" s="360"/>
      <c r="U164" s="360"/>
      <c r="V164" s="357"/>
      <c r="W164" s="357"/>
      <c r="X164" s="357"/>
      <c r="Y164" s="357"/>
      <c r="Z164" s="357"/>
      <c r="AA164" s="357"/>
      <c r="AB164" s="357"/>
      <c r="AC164" s="357"/>
      <c r="AD164" s="357"/>
      <c r="AE164" s="357"/>
      <c r="AF164" s="357"/>
      <c r="AG164" s="357"/>
      <c r="AH164" s="357"/>
      <c r="AI164" s="357"/>
      <c r="AJ164" s="357"/>
      <c r="AK164" s="357"/>
      <c r="AL164" s="357"/>
      <c r="AM164" s="357"/>
      <c r="AN164" s="357"/>
      <c r="AO164" s="357"/>
    </row>
    <row r="165" spans="1:41" s="6" customFormat="1" ht="21" customHeight="1" x14ac:dyDescent="0.2">
      <c r="A165" s="357"/>
      <c r="B165" s="2033"/>
      <c r="C165" s="2034"/>
      <c r="D165" s="2030"/>
      <c r="E165" s="2030"/>
      <c r="F165" s="2030"/>
      <c r="G165" s="1041"/>
      <c r="H165" s="1041"/>
      <c r="I165" s="20"/>
      <c r="J165" s="1046"/>
      <c r="K165" s="2032"/>
      <c r="L165" s="2032"/>
      <c r="M165" s="2030"/>
      <c r="N165" s="2030"/>
      <c r="O165" s="2030"/>
      <c r="P165" s="2030"/>
      <c r="Q165" s="2030"/>
      <c r="R165" s="2031"/>
      <c r="S165" s="357"/>
      <c r="T165" s="360"/>
      <c r="U165" s="360"/>
      <c r="V165" s="357"/>
      <c r="W165" s="357"/>
      <c r="X165" s="357"/>
      <c r="Y165" s="357"/>
      <c r="Z165" s="357"/>
      <c r="AA165" s="357"/>
      <c r="AB165" s="357"/>
      <c r="AC165" s="357"/>
      <c r="AD165" s="357"/>
      <c r="AE165" s="357"/>
      <c r="AF165" s="357"/>
      <c r="AG165" s="357"/>
      <c r="AH165" s="357"/>
      <c r="AI165" s="357"/>
      <c r="AJ165" s="357"/>
      <c r="AK165" s="357"/>
      <c r="AL165" s="357"/>
      <c r="AM165" s="357"/>
      <c r="AN165" s="357"/>
      <c r="AO165" s="357"/>
    </row>
    <row r="166" spans="1:41" s="6" customFormat="1" ht="21" customHeight="1" x14ac:dyDescent="0.2">
      <c r="A166" s="357"/>
      <c r="B166" s="2033"/>
      <c r="C166" s="2034"/>
      <c r="D166" s="2030"/>
      <c r="E166" s="2030"/>
      <c r="F166" s="2030"/>
      <c r="G166" s="1041"/>
      <c r="H166" s="1041"/>
      <c r="I166" s="20"/>
      <c r="J166" s="1046"/>
      <c r="K166" s="2032"/>
      <c r="L166" s="2032"/>
      <c r="M166" s="2030"/>
      <c r="N166" s="2030"/>
      <c r="O166" s="2030"/>
      <c r="P166" s="2030"/>
      <c r="Q166" s="2030"/>
      <c r="R166" s="2031"/>
      <c r="S166" s="357"/>
      <c r="T166" s="360"/>
      <c r="U166" s="360"/>
      <c r="V166" s="357"/>
      <c r="W166" s="357"/>
      <c r="X166" s="357"/>
      <c r="Y166" s="357"/>
      <c r="Z166" s="357"/>
      <c r="AA166" s="357"/>
      <c r="AB166" s="357"/>
      <c r="AC166" s="357"/>
      <c r="AD166" s="357"/>
      <c r="AE166" s="357"/>
      <c r="AF166" s="357"/>
      <c r="AG166" s="357"/>
      <c r="AH166" s="357"/>
      <c r="AI166" s="357"/>
      <c r="AJ166" s="357"/>
      <c r="AK166" s="357"/>
      <c r="AL166" s="357"/>
      <c r="AM166" s="357"/>
      <c r="AN166" s="357"/>
      <c r="AO166" s="357"/>
    </row>
    <row r="167" spans="1:41" s="6" customFormat="1" ht="21" customHeight="1" x14ac:dyDescent="0.2">
      <c r="A167" s="357"/>
      <c r="B167" s="2033"/>
      <c r="C167" s="2034"/>
      <c r="D167" s="2030"/>
      <c r="E167" s="2030"/>
      <c r="F167" s="2030"/>
      <c r="G167" s="1041"/>
      <c r="H167" s="1041"/>
      <c r="I167" s="20"/>
      <c r="J167" s="1046"/>
      <c r="K167" s="2032"/>
      <c r="L167" s="2032"/>
      <c r="M167" s="2030"/>
      <c r="N167" s="2030"/>
      <c r="O167" s="2030"/>
      <c r="P167" s="2030"/>
      <c r="Q167" s="2030"/>
      <c r="R167" s="2031"/>
      <c r="S167" s="357"/>
      <c r="T167" s="360"/>
      <c r="U167" s="360"/>
      <c r="V167" s="357"/>
      <c r="W167" s="357"/>
      <c r="X167" s="357"/>
      <c r="Y167" s="357"/>
      <c r="Z167" s="357"/>
      <c r="AA167" s="357"/>
      <c r="AB167" s="357"/>
      <c r="AC167" s="357"/>
      <c r="AD167" s="357"/>
      <c r="AE167" s="357"/>
      <c r="AF167" s="357"/>
      <c r="AG167" s="357"/>
      <c r="AH167" s="357"/>
      <c r="AI167" s="357"/>
      <c r="AJ167" s="357"/>
      <c r="AK167" s="357"/>
      <c r="AL167" s="357"/>
      <c r="AM167" s="357"/>
      <c r="AN167" s="357"/>
      <c r="AO167" s="357"/>
    </row>
    <row r="168" spans="1:41" s="6" customFormat="1" ht="21" customHeight="1" x14ac:dyDescent="0.2">
      <c r="A168" s="357"/>
      <c r="B168" s="2033"/>
      <c r="C168" s="2034"/>
      <c r="D168" s="2030"/>
      <c r="E168" s="2030"/>
      <c r="F168" s="2030"/>
      <c r="G168" s="1041"/>
      <c r="H168" s="1041"/>
      <c r="I168" s="20"/>
      <c r="J168" s="1046"/>
      <c r="K168" s="2032"/>
      <c r="L168" s="2032"/>
      <c r="M168" s="2030"/>
      <c r="N168" s="2030"/>
      <c r="O168" s="2030"/>
      <c r="P168" s="2030"/>
      <c r="Q168" s="2030"/>
      <c r="R168" s="2031"/>
      <c r="S168" s="357"/>
      <c r="T168" s="360"/>
      <c r="U168" s="360"/>
      <c r="V168" s="357"/>
      <c r="W168" s="357"/>
      <c r="X168" s="357"/>
      <c r="Y168" s="357"/>
      <c r="Z168" s="357"/>
      <c r="AA168" s="357"/>
      <c r="AB168" s="357"/>
      <c r="AC168" s="357"/>
      <c r="AD168" s="357"/>
      <c r="AE168" s="357"/>
      <c r="AF168" s="357"/>
      <c r="AG168" s="357"/>
      <c r="AH168" s="357"/>
      <c r="AI168" s="357"/>
      <c r="AJ168" s="357"/>
      <c r="AK168" s="357"/>
      <c r="AL168" s="357"/>
      <c r="AM168" s="357"/>
      <c r="AN168" s="357"/>
      <c r="AO168" s="357"/>
    </row>
    <row r="169" spans="1:41" s="6" customFormat="1" ht="21" customHeight="1" x14ac:dyDescent="0.2">
      <c r="A169" s="357"/>
      <c r="B169" s="2033"/>
      <c r="C169" s="2034"/>
      <c r="D169" s="2030"/>
      <c r="E169" s="2030"/>
      <c r="F169" s="2030"/>
      <c r="G169" s="1041"/>
      <c r="H169" s="1041"/>
      <c r="I169" s="20"/>
      <c r="J169" s="1046"/>
      <c r="K169" s="2032"/>
      <c r="L169" s="2032"/>
      <c r="M169" s="2030"/>
      <c r="N169" s="2030"/>
      <c r="O169" s="2030"/>
      <c r="P169" s="2030"/>
      <c r="Q169" s="2030"/>
      <c r="R169" s="2031"/>
      <c r="S169" s="357"/>
      <c r="T169" s="360"/>
      <c r="U169" s="360"/>
      <c r="V169" s="357"/>
      <c r="W169" s="357"/>
      <c r="X169" s="357"/>
      <c r="Y169" s="357"/>
      <c r="Z169" s="357"/>
      <c r="AA169" s="357"/>
      <c r="AB169" s="357"/>
      <c r="AC169" s="357"/>
      <c r="AD169" s="357"/>
      <c r="AE169" s="357"/>
      <c r="AF169" s="357"/>
      <c r="AG169" s="357"/>
      <c r="AH169" s="357"/>
      <c r="AI169" s="357"/>
      <c r="AJ169" s="357"/>
      <c r="AK169" s="357"/>
      <c r="AL169" s="357"/>
      <c r="AM169" s="357"/>
      <c r="AN169" s="357"/>
      <c r="AO169" s="357"/>
    </row>
    <row r="170" spans="1:41" s="6" customFormat="1" ht="21" customHeight="1" x14ac:dyDescent="0.2">
      <c r="A170" s="357"/>
      <c r="B170" s="2033"/>
      <c r="C170" s="2034"/>
      <c r="D170" s="2030"/>
      <c r="E170" s="2030"/>
      <c r="F170" s="2030"/>
      <c r="G170" s="1041"/>
      <c r="H170" s="1041"/>
      <c r="I170" s="20"/>
      <c r="J170" s="1046"/>
      <c r="K170" s="2032"/>
      <c r="L170" s="2032"/>
      <c r="M170" s="2030"/>
      <c r="N170" s="2030"/>
      <c r="O170" s="2030"/>
      <c r="P170" s="2030"/>
      <c r="Q170" s="2030"/>
      <c r="R170" s="2031"/>
      <c r="S170" s="357"/>
      <c r="T170" s="360"/>
      <c r="U170" s="360"/>
      <c r="V170" s="357"/>
      <c r="W170" s="357"/>
      <c r="X170" s="357"/>
      <c r="Y170" s="357"/>
      <c r="Z170" s="357"/>
      <c r="AA170" s="357"/>
      <c r="AB170" s="357"/>
      <c r="AC170" s="357"/>
      <c r="AD170" s="357"/>
      <c r="AE170" s="357"/>
      <c r="AF170" s="357"/>
      <c r="AG170" s="357"/>
      <c r="AH170" s="357"/>
      <c r="AI170" s="357"/>
      <c r="AJ170" s="357"/>
      <c r="AK170" s="357"/>
      <c r="AL170" s="357"/>
      <c r="AM170" s="357"/>
      <c r="AN170" s="357"/>
      <c r="AO170" s="357"/>
    </row>
    <row r="171" spans="1:41" s="6" customFormat="1" ht="21" customHeight="1" x14ac:dyDescent="0.2">
      <c r="A171" s="357"/>
      <c r="B171" s="2033"/>
      <c r="C171" s="2034"/>
      <c r="D171" s="2030"/>
      <c r="E171" s="2030"/>
      <c r="F171" s="2030"/>
      <c r="G171" s="1041"/>
      <c r="H171" s="1041"/>
      <c r="I171" s="20"/>
      <c r="J171" s="1046"/>
      <c r="K171" s="2032"/>
      <c r="L171" s="2032"/>
      <c r="M171" s="2030"/>
      <c r="N171" s="2030"/>
      <c r="O171" s="2030"/>
      <c r="P171" s="2030"/>
      <c r="Q171" s="2030"/>
      <c r="R171" s="2031"/>
      <c r="S171" s="357"/>
      <c r="T171" s="362"/>
      <c r="U171" s="357"/>
      <c r="V171" s="357"/>
      <c r="W171" s="357"/>
      <c r="X171" s="357"/>
      <c r="Y171" s="357"/>
      <c r="Z171" s="357"/>
      <c r="AA171" s="357"/>
      <c r="AB171" s="357"/>
      <c r="AC171" s="357"/>
      <c r="AD171" s="357"/>
      <c r="AE171" s="357"/>
      <c r="AF171" s="357"/>
      <c r="AG171" s="357"/>
      <c r="AH171" s="357"/>
      <c r="AI171" s="357"/>
      <c r="AJ171" s="357"/>
      <c r="AK171" s="357"/>
      <c r="AL171" s="357"/>
      <c r="AM171" s="357"/>
      <c r="AN171" s="357"/>
      <c r="AO171" s="357"/>
    </row>
    <row r="172" spans="1:41" s="6" customFormat="1" ht="21" customHeight="1" x14ac:dyDescent="0.2">
      <c r="A172" s="357"/>
      <c r="B172" s="2033"/>
      <c r="C172" s="2034"/>
      <c r="D172" s="2030"/>
      <c r="E172" s="2030"/>
      <c r="F172" s="2030"/>
      <c r="G172" s="1041"/>
      <c r="H172" s="1041"/>
      <c r="I172" s="20"/>
      <c r="J172" s="1046"/>
      <c r="K172" s="2032"/>
      <c r="L172" s="2032"/>
      <c r="M172" s="2030"/>
      <c r="N172" s="2030"/>
      <c r="O172" s="2030"/>
      <c r="P172" s="2030"/>
      <c r="Q172" s="2030"/>
      <c r="R172" s="2031"/>
      <c r="S172" s="357"/>
      <c r="T172" s="362"/>
      <c r="U172" s="357"/>
      <c r="V172" s="357"/>
      <c r="W172" s="357"/>
      <c r="X172" s="357"/>
      <c r="Y172" s="357"/>
      <c r="Z172" s="357"/>
      <c r="AA172" s="357"/>
      <c r="AB172" s="357"/>
      <c r="AC172" s="357"/>
      <c r="AD172" s="357"/>
      <c r="AE172" s="357"/>
      <c r="AF172" s="357"/>
      <c r="AG172" s="357"/>
      <c r="AH172" s="357"/>
      <c r="AI172" s="357"/>
      <c r="AJ172" s="357"/>
      <c r="AK172" s="357"/>
      <c r="AL172" s="357"/>
      <c r="AM172" s="357"/>
      <c r="AN172" s="357"/>
      <c r="AO172" s="357"/>
    </row>
    <row r="173" spans="1:41" s="6" customFormat="1" ht="21" customHeight="1" x14ac:dyDescent="0.2">
      <c r="A173" s="357"/>
      <c r="B173" s="2033"/>
      <c r="C173" s="2034"/>
      <c r="D173" s="2030"/>
      <c r="E173" s="2030"/>
      <c r="F173" s="2030"/>
      <c r="G173" s="1041"/>
      <c r="H173" s="1041"/>
      <c r="I173" s="20"/>
      <c r="J173" s="1046"/>
      <c r="K173" s="2032"/>
      <c r="L173" s="2032"/>
      <c r="M173" s="2030"/>
      <c r="N173" s="2030"/>
      <c r="O173" s="2030"/>
      <c r="P173" s="2030"/>
      <c r="Q173" s="2030"/>
      <c r="R173" s="2031"/>
      <c r="S173" s="357"/>
      <c r="T173" s="362"/>
      <c r="U173" s="357"/>
      <c r="V173" s="357"/>
      <c r="W173" s="357"/>
      <c r="X173" s="357"/>
      <c r="Y173" s="357"/>
      <c r="Z173" s="357"/>
      <c r="AA173" s="357"/>
      <c r="AB173" s="357"/>
      <c r="AC173" s="357"/>
      <c r="AD173" s="357"/>
      <c r="AE173" s="357"/>
      <c r="AF173" s="357"/>
      <c r="AG173" s="357"/>
      <c r="AH173" s="357"/>
      <c r="AI173" s="357"/>
      <c r="AJ173" s="357"/>
      <c r="AK173" s="357"/>
      <c r="AL173" s="357"/>
      <c r="AM173" s="357"/>
      <c r="AN173" s="357"/>
      <c r="AO173" s="357"/>
    </row>
    <row r="174" spans="1:41" s="6" customFormat="1" ht="21" customHeight="1" x14ac:dyDescent="0.2">
      <c r="A174" s="357"/>
      <c r="B174" s="2033"/>
      <c r="C174" s="2034"/>
      <c r="D174" s="2030"/>
      <c r="E174" s="2030"/>
      <c r="F174" s="2030"/>
      <c r="G174" s="1041"/>
      <c r="H174" s="1041"/>
      <c r="I174" s="20"/>
      <c r="J174" s="1046"/>
      <c r="K174" s="2032"/>
      <c r="L174" s="2032"/>
      <c r="M174" s="2030"/>
      <c r="N174" s="2030"/>
      <c r="O174" s="2030"/>
      <c r="P174" s="2030"/>
      <c r="Q174" s="2030"/>
      <c r="R174" s="2031"/>
      <c r="S174" s="357"/>
      <c r="T174" s="362"/>
      <c r="U174" s="357"/>
      <c r="V174" s="357"/>
      <c r="W174" s="357"/>
      <c r="X174" s="357"/>
      <c r="Y174" s="357"/>
      <c r="Z174" s="357"/>
      <c r="AA174" s="357"/>
      <c r="AB174" s="357"/>
      <c r="AC174" s="357"/>
      <c r="AD174" s="357"/>
      <c r="AE174" s="357"/>
      <c r="AF174" s="357"/>
      <c r="AG174" s="357"/>
      <c r="AH174" s="357"/>
      <c r="AI174" s="357"/>
      <c r="AJ174" s="357"/>
      <c r="AK174" s="357"/>
      <c r="AL174" s="357"/>
      <c r="AM174" s="357"/>
      <c r="AN174" s="357"/>
      <c r="AO174" s="357"/>
    </row>
    <row r="175" spans="1:41" s="6" customFormat="1" ht="21" customHeight="1" x14ac:dyDescent="0.2">
      <c r="A175" s="357"/>
      <c r="B175" s="2033"/>
      <c r="C175" s="2034"/>
      <c r="D175" s="2030"/>
      <c r="E175" s="2030"/>
      <c r="F175" s="2030"/>
      <c r="G175" s="1041"/>
      <c r="H175" s="1041"/>
      <c r="I175" s="20"/>
      <c r="J175" s="1046"/>
      <c r="K175" s="2032"/>
      <c r="L175" s="2032"/>
      <c r="M175" s="2030"/>
      <c r="N175" s="2030"/>
      <c r="O175" s="2030"/>
      <c r="P175" s="2030"/>
      <c r="Q175" s="2030"/>
      <c r="R175" s="2031"/>
      <c r="S175" s="357"/>
      <c r="T175" s="362"/>
      <c r="U175" s="357"/>
      <c r="V175" s="357"/>
      <c r="W175" s="357"/>
      <c r="X175" s="357"/>
      <c r="Y175" s="357"/>
      <c r="Z175" s="357"/>
      <c r="AA175" s="357"/>
      <c r="AB175" s="357"/>
      <c r="AC175" s="357"/>
      <c r="AD175" s="357"/>
      <c r="AE175" s="357"/>
      <c r="AF175" s="357"/>
      <c r="AG175" s="357"/>
      <c r="AH175" s="357"/>
      <c r="AI175" s="357"/>
      <c r="AJ175" s="357"/>
      <c r="AK175" s="357"/>
      <c r="AL175" s="357"/>
      <c r="AM175" s="357"/>
      <c r="AN175" s="357"/>
      <c r="AO175" s="357"/>
    </row>
    <row r="176" spans="1:41" s="6" customFormat="1" ht="21" customHeight="1" x14ac:dyDescent="0.2">
      <c r="A176" s="357"/>
      <c r="B176" s="2033"/>
      <c r="C176" s="2034"/>
      <c r="D176" s="2030"/>
      <c r="E176" s="2030"/>
      <c r="F176" s="2030"/>
      <c r="G176" s="1041"/>
      <c r="H176" s="1041"/>
      <c r="I176" s="20"/>
      <c r="J176" s="1046"/>
      <c r="K176" s="2032"/>
      <c r="L176" s="2032"/>
      <c r="M176" s="2030"/>
      <c r="N176" s="2030"/>
      <c r="O176" s="2030"/>
      <c r="P176" s="2030"/>
      <c r="Q176" s="2030"/>
      <c r="R176" s="2031"/>
      <c r="S176" s="357"/>
      <c r="T176" s="362"/>
      <c r="U176" s="357"/>
      <c r="V176" s="357"/>
      <c r="W176" s="357"/>
      <c r="X176" s="357"/>
      <c r="Y176" s="357"/>
      <c r="Z176" s="357"/>
      <c r="AA176" s="357"/>
      <c r="AB176" s="357"/>
      <c r="AC176" s="357"/>
      <c r="AD176" s="357"/>
      <c r="AE176" s="357"/>
      <c r="AF176" s="357"/>
      <c r="AG176" s="357"/>
      <c r="AH176" s="357"/>
      <c r="AI176" s="357"/>
      <c r="AJ176" s="357"/>
      <c r="AK176" s="357"/>
      <c r="AL176" s="357"/>
      <c r="AM176" s="357"/>
      <c r="AN176" s="357"/>
      <c r="AO176" s="357"/>
    </row>
    <row r="177" spans="1:41" s="6" customFormat="1" ht="21" customHeight="1" x14ac:dyDescent="0.2">
      <c r="A177" s="357"/>
      <c r="B177" s="2033"/>
      <c r="C177" s="2034"/>
      <c r="D177" s="2030"/>
      <c r="E177" s="2030"/>
      <c r="F177" s="2030"/>
      <c r="G177" s="1041"/>
      <c r="H177" s="1041"/>
      <c r="I177" s="20"/>
      <c r="J177" s="1046"/>
      <c r="K177" s="2032"/>
      <c r="L177" s="2032"/>
      <c r="M177" s="2030"/>
      <c r="N177" s="2030"/>
      <c r="O177" s="2030"/>
      <c r="P177" s="2030"/>
      <c r="Q177" s="2030"/>
      <c r="R177" s="2031"/>
      <c r="S177" s="357"/>
      <c r="T177" s="362"/>
      <c r="U177" s="357"/>
      <c r="V177" s="357"/>
      <c r="W177" s="357"/>
      <c r="X177" s="357"/>
      <c r="Y177" s="357"/>
      <c r="Z177" s="357"/>
      <c r="AA177" s="357"/>
      <c r="AB177" s="357"/>
      <c r="AC177" s="357"/>
      <c r="AD177" s="357"/>
      <c r="AE177" s="357"/>
      <c r="AF177" s="357"/>
      <c r="AG177" s="357"/>
      <c r="AH177" s="357"/>
      <c r="AI177" s="357"/>
      <c r="AJ177" s="357"/>
      <c r="AK177" s="357"/>
      <c r="AL177" s="357"/>
      <c r="AM177" s="357"/>
      <c r="AN177" s="357"/>
      <c r="AO177" s="357"/>
    </row>
    <row r="178" spans="1:41" s="6" customFormat="1" ht="21" customHeight="1" x14ac:dyDescent="0.2">
      <c r="A178" s="357"/>
      <c r="B178" s="2033"/>
      <c r="C178" s="2034"/>
      <c r="D178" s="2030"/>
      <c r="E178" s="2030"/>
      <c r="F178" s="2030"/>
      <c r="G178" s="1041"/>
      <c r="H178" s="1041"/>
      <c r="I178" s="20"/>
      <c r="J178" s="1046"/>
      <c r="K178" s="2032"/>
      <c r="L178" s="2032"/>
      <c r="M178" s="2030"/>
      <c r="N178" s="2030"/>
      <c r="O178" s="2030"/>
      <c r="P178" s="2030"/>
      <c r="Q178" s="2030"/>
      <c r="R178" s="2031"/>
      <c r="S178" s="357"/>
      <c r="T178" s="362"/>
      <c r="U178" s="357"/>
      <c r="V178" s="357"/>
      <c r="W178" s="357"/>
      <c r="X178" s="357"/>
      <c r="Y178" s="357"/>
      <c r="Z178" s="357"/>
      <c r="AA178" s="357"/>
      <c r="AB178" s="357"/>
      <c r="AC178" s="357"/>
      <c r="AD178" s="357"/>
      <c r="AE178" s="357"/>
      <c r="AF178" s="357"/>
      <c r="AG178" s="357"/>
      <c r="AH178" s="357"/>
      <c r="AI178" s="357"/>
      <c r="AJ178" s="357"/>
      <c r="AK178" s="357"/>
      <c r="AL178" s="357"/>
      <c r="AM178" s="357"/>
      <c r="AN178" s="357"/>
      <c r="AO178" s="357"/>
    </row>
    <row r="179" spans="1:41" s="6" customFormat="1" ht="21" customHeight="1" x14ac:dyDescent="0.2">
      <c r="A179" s="357"/>
      <c r="B179" s="2035"/>
      <c r="C179" s="2036"/>
      <c r="D179" s="2030"/>
      <c r="E179" s="2030"/>
      <c r="F179" s="2030"/>
      <c r="G179" s="1041"/>
      <c r="H179" s="1041"/>
      <c r="I179" s="20"/>
      <c r="J179" s="1046"/>
      <c r="K179" s="2032"/>
      <c r="L179" s="2032"/>
      <c r="M179" s="2030"/>
      <c r="N179" s="2030"/>
      <c r="O179" s="2030"/>
      <c r="P179" s="2030"/>
      <c r="Q179" s="2030"/>
      <c r="R179" s="2031"/>
      <c r="S179" s="357"/>
      <c r="T179" s="362"/>
      <c r="U179" s="357"/>
      <c r="V179" s="357"/>
      <c r="W179" s="357"/>
      <c r="X179" s="357"/>
      <c r="Y179" s="357"/>
      <c r="Z179" s="357"/>
      <c r="AA179" s="357"/>
      <c r="AB179" s="357"/>
      <c r="AC179" s="357"/>
      <c r="AD179" s="357"/>
      <c r="AE179" s="357"/>
      <c r="AF179" s="357"/>
      <c r="AG179" s="357"/>
      <c r="AH179" s="357"/>
      <c r="AI179" s="357"/>
      <c r="AJ179" s="357"/>
      <c r="AK179" s="357"/>
      <c r="AL179" s="357"/>
      <c r="AM179" s="357"/>
      <c r="AN179" s="357"/>
      <c r="AO179" s="357"/>
    </row>
    <row r="180" spans="1:41" s="6" customFormat="1" ht="21" customHeight="1" x14ac:dyDescent="0.2">
      <c r="A180" s="357"/>
      <c r="B180" s="2041" t="s">
        <v>333</v>
      </c>
      <c r="C180" s="2042"/>
      <c r="D180" s="2042"/>
      <c r="E180" s="2042"/>
      <c r="F180" s="2042"/>
      <c r="G180" s="2042"/>
      <c r="H180" s="2043"/>
      <c r="I180" s="1275">
        <f>SUM(I133:I179)</f>
        <v>0</v>
      </c>
      <c r="J180" s="1276"/>
      <c r="K180" s="2044">
        <f>SUM(O133:O179)</f>
        <v>0</v>
      </c>
      <c r="L180" s="2042"/>
      <c r="M180" s="2042"/>
      <c r="N180" s="2042"/>
      <c r="O180" s="2042"/>
      <c r="P180" s="2042"/>
      <c r="Q180" s="2042"/>
      <c r="R180" s="2045"/>
      <c r="S180" s="357"/>
      <c r="T180" s="362"/>
      <c r="U180" s="357"/>
      <c r="V180" s="357"/>
      <c r="W180" s="357"/>
      <c r="X180" s="357"/>
      <c r="Y180" s="357"/>
      <c r="Z180" s="357"/>
      <c r="AA180" s="357"/>
      <c r="AB180" s="357"/>
      <c r="AC180" s="357"/>
      <c r="AD180" s="357"/>
      <c r="AE180" s="357"/>
      <c r="AF180" s="357"/>
      <c r="AG180" s="357"/>
      <c r="AH180" s="357"/>
      <c r="AI180" s="357"/>
      <c r="AJ180" s="357"/>
      <c r="AK180" s="357"/>
      <c r="AL180" s="357"/>
      <c r="AM180" s="357"/>
      <c r="AN180" s="357"/>
      <c r="AO180" s="357"/>
    </row>
    <row r="181" spans="1:41" x14ac:dyDescent="0.2">
      <c r="B181" s="365"/>
      <c r="R181" s="366"/>
    </row>
    <row r="182" spans="1:41" s="6" customFormat="1" ht="19.5" customHeight="1" thickBot="1" x14ac:dyDescent="0.25">
      <c r="A182" s="357"/>
      <c r="B182" s="2164" t="s">
        <v>217</v>
      </c>
      <c r="C182" s="2165"/>
      <c r="D182" s="2165"/>
      <c r="E182" s="2165"/>
      <c r="F182" s="2165"/>
      <c r="G182" s="2165"/>
      <c r="H182" s="2165"/>
      <c r="I182" s="2165"/>
      <c r="J182" s="2165"/>
      <c r="K182" s="2165"/>
      <c r="L182" s="2165"/>
      <c r="M182" s="2165"/>
      <c r="N182" s="2165"/>
      <c r="O182" s="2165"/>
      <c r="P182" s="2165"/>
      <c r="Q182" s="2165"/>
      <c r="R182" s="2166"/>
      <c r="S182" s="357"/>
      <c r="T182" s="357"/>
      <c r="U182" s="360"/>
      <c r="V182" s="357"/>
      <c r="W182" s="357"/>
      <c r="X182" s="357"/>
      <c r="Y182" s="357"/>
      <c r="Z182" s="357"/>
      <c r="AA182" s="357"/>
      <c r="AB182" s="357"/>
      <c r="AC182" s="357"/>
      <c r="AD182" s="357"/>
      <c r="AE182" s="357"/>
      <c r="AF182" s="357"/>
      <c r="AG182" s="357"/>
      <c r="AH182" s="357"/>
      <c r="AI182" s="357"/>
      <c r="AJ182" s="357"/>
      <c r="AK182" s="357"/>
      <c r="AL182" s="357"/>
      <c r="AM182" s="357"/>
      <c r="AN182" s="357"/>
      <c r="AO182" s="357"/>
    </row>
    <row r="183" spans="1:41" s="6" customFormat="1" ht="29.25" customHeight="1" x14ac:dyDescent="0.2">
      <c r="A183" s="357"/>
      <c r="B183" s="2150" t="s">
        <v>218</v>
      </c>
      <c r="C183" s="2037"/>
      <c r="D183" s="2037" t="s">
        <v>219</v>
      </c>
      <c r="E183" s="2037"/>
      <c r="F183" s="2037"/>
      <c r="G183" s="2037" t="s">
        <v>321</v>
      </c>
      <c r="H183" s="2039" t="s">
        <v>1349</v>
      </c>
      <c r="I183" s="2039" t="s">
        <v>220</v>
      </c>
      <c r="J183" s="2152" t="s">
        <v>215</v>
      </c>
      <c r="K183" s="2037" t="s">
        <v>430</v>
      </c>
      <c r="L183" s="2037"/>
      <c r="M183" s="2037"/>
      <c r="N183" s="2037"/>
      <c r="O183" s="2037" t="s">
        <v>323</v>
      </c>
      <c r="P183" s="2037"/>
      <c r="Q183" s="2037" t="s">
        <v>322</v>
      </c>
      <c r="R183" s="2048"/>
      <c r="S183" s="357"/>
      <c r="T183" s="362"/>
      <c r="U183" s="357"/>
      <c r="V183" s="357"/>
      <c r="W183" s="357"/>
      <c r="X183" s="357"/>
      <c r="Y183" s="357"/>
      <c r="Z183" s="357"/>
      <c r="AA183" s="357"/>
      <c r="AB183" s="357"/>
      <c r="AC183" s="357"/>
      <c r="AD183" s="357"/>
      <c r="AE183" s="357"/>
      <c r="AF183" s="357"/>
      <c r="AG183" s="357"/>
      <c r="AH183" s="357"/>
      <c r="AI183" s="357"/>
      <c r="AJ183" s="357"/>
      <c r="AK183" s="357"/>
      <c r="AL183" s="357"/>
      <c r="AM183" s="357"/>
      <c r="AN183" s="357"/>
      <c r="AO183" s="357"/>
    </row>
    <row r="184" spans="1:41" s="6" customFormat="1" ht="21" customHeight="1" thickBot="1" x14ac:dyDescent="0.25">
      <c r="A184" s="357"/>
      <c r="B184" s="2151"/>
      <c r="C184" s="2038"/>
      <c r="D184" s="2038"/>
      <c r="E184" s="2038"/>
      <c r="F184" s="2038"/>
      <c r="G184" s="2038"/>
      <c r="H184" s="2040"/>
      <c r="I184" s="2040"/>
      <c r="J184" s="2153"/>
      <c r="K184" s="2047" t="s">
        <v>221</v>
      </c>
      <c r="L184" s="2047"/>
      <c r="M184" s="2046" t="s">
        <v>222</v>
      </c>
      <c r="N184" s="2046"/>
      <c r="O184" s="2038"/>
      <c r="P184" s="2038"/>
      <c r="Q184" s="2038"/>
      <c r="R184" s="2049"/>
      <c r="S184" s="357"/>
      <c r="T184" s="362"/>
      <c r="U184" s="357"/>
      <c r="V184" s="357"/>
      <c r="W184" s="357"/>
      <c r="X184" s="357"/>
      <c r="Y184" s="357"/>
      <c r="Z184" s="357"/>
      <c r="AA184" s="357"/>
      <c r="AB184" s="357"/>
      <c r="AC184" s="357"/>
      <c r="AD184" s="357"/>
      <c r="AE184" s="357"/>
      <c r="AF184" s="357"/>
      <c r="AG184" s="357"/>
      <c r="AH184" s="357"/>
      <c r="AI184" s="357"/>
      <c r="AJ184" s="357"/>
      <c r="AK184" s="357"/>
      <c r="AL184" s="357"/>
      <c r="AM184" s="357"/>
      <c r="AN184" s="357"/>
      <c r="AO184" s="357"/>
    </row>
    <row r="185" spans="1:41" s="6" customFormat="1" ht="21" customHeight="1" x14ac:dyDescent="0.2">
      <c r="A185" s="357"/>
      <c r="B185" s="2033"/>
      <c r="C185" s="2034"/>
      <c r="D185" s="2050"/>
      <c r="E185" s="2050"/>
      <c r="F185" s="2050"/>
      <c r="G185" s="1531"/>
      <c r="H185" s="1531"/>
      <c r="I185" s="1532"/>
      <c r="J185" s="1533"/>
      <c r="K185" s="2158"/>
      <c r="L185" s="2158"/>
      <c r="M185" s="2050"/>
      <c r="N185" s="2050"/>
      <c r="O185" s="2050"/>
      <c r="P185" s="2050"/>
      <c r="Q185" s="2050"/>
      <c r="R185" s="2051"/>
      <c r="S185" s="357"/>
      <c r="T185" s="360"/>
      <c r="U185" s="360"/>
      <c r="V185" s="357"/>
      <c r="W185" s="357"/>
      <c r="X185" s="357"/>
      <c r="Y185" s="357"/>
      <c r="Z185" s="357"/>
      <c r="AA185" s="357"/>
      <c r="AB185" s="357"/>
      <c r="AC185" s="357"/>
      <c r="AD185" s="357"/>
      <c r="AE185" s="357"/>
      <c r="AF185" s="357"/>
      <c r="AG185" s="357"/>
      <c r="AH185" s="357"/>
      <c r="AI185" s="357"/>
      <c r="AJ185" s="357"/>
      <c r="AK185" s="357"/>
      <c r="AL185" s="357"/>
      <c r="AM185" s="357"/>
      <c r="AN185" s="357"/>
      <c r="AO185" s="357"/>
    </row>
    <row r="186" spans="1:41" s="6" customFormat="1" ht="21" customHeight="1" x14ac:dyDescent="0.2">
      <c r="A186" s="357"/>
      <c r="B186" s="2033"/>
      <c r="C186" s="2034"/>
      <c r="D186" s="2030"/>
      <c r="E186" s="2030"/>
      <c r="F186" s="2030"/>
      <c r="G186" s="1041"/>
      <c r="H186" s="1041"/>
      <c r="I186" s="20"/>
      <c r="J186" s="1046"/>
      <c r="K186" s="2032"/>
      <c r="L186" s="2032"/>
      <c r="M186" s="2030"/>
      <c r="N186" s="2030"/>
      <c r="O186" s="2030"/>
      <c r="P186" s="2030"/>
      <c r="Q186" s="2030"/>
      <c r="R186" s="2031"/>
      <c r="S186" s="357"/>
      <c r="T186" s="360"/>
      <c r="U186" s="360"/>
      <c r="V186" s="357"/>
      <c r="W186" s="357"/>
      <c r="X186" s="357"/>
      <c r="Y186" s="357"/>
      <c r="Z186" s="357"/>
      <c r="AA186" s="357"/>
      <c r="AB186" s="357"/>
      <c r="AC186" s="357"/>
      <c r="AD186" s="357"/>
      <c r="AE186" s="357"/>
      <c r="AF186" s="357"/>
      <c r="AG186" s="357"/>
      <c r="AH186" s="357"/>
      <c r="AI186" s="357"/>
      <c r="AJ186" s="357"/>
      <c r="AK186" s="357"/>
      <c r="AL186" s="357"/>
      <c r="AM186" s="357"/>
      <c r="AN186" s="357"/>
      <c r="AO186" s="357"/>
    </row>
    <row r="187" spans="1:41" s="6" customFormat="1" ht="21" customHeight="1" x14ac:dyDescent="0.2">
      <c r="A187" s="357"/>
      <c r="B187" s="2033"/>
      <c r="C187" s="2034"/>
      <c r="D187" s="2030"/>
      <c r="E187" s="2030"/>
      <c r="F187" s="2030"/>
      <c r="G187" s="1041"/>
      <c r="H187" s="1041"/>
      <c r="I187" s="20"/>
      <c r="J187" s="1046"/>
      <c r="K187" s="2032"/>
      <c r="L187" s="2032"/>
      <c r="M187" s="2030"/>
      <c r="N187" s="2030"/>
      <c r="O187" s="2030"/>
      <c r="P187" s="2030"/>
      <c r="Q187" s="2030"/>
      <c r="R187" s="2031"/>
      <c r="S187" s="357"/>
      <c r="T187" s="360"/>
      <c r="U187" s="360"/>
      <c r="V187" s="357"/>
      <c r="W187" s="357"/>
      <c r="X187" s="357"/>
      <c r="Y187" s="357"/>
      <c r="Z187" s="357"/>
      <c r="AA187" s="357"/>
      <c r="AB187" s="357"/>
      <c r="AC187" s="357"/>
      <c r="AD187" s="357"/>
      <c r="AE187" s="357"/>
      <c r="AF187" s="357"/>
      <c r="AG187" s="357"/>
      <c r="AH187" s="357"/>
      <c r="AI187" s="357"/>
      <c r="AJ187" s="357"/>
      <c r="AK187" s="357"/>
      <c r="AL187" s="357"/>
      <c r="AM187" s="357"/>
      <c r="AN187" s="357"/>
      <c r="AO187" s="357"/>
    </row>
    <row r="188" spans="1:41" s="6" customFormat="1" ht="21" customHeight="1" x14ac:dyDescent="0.2">
      <c r="A188" s="357"/>
      <c r="B188" s="2033"/>
      <c r="C188" s="2034"/>
      <c r="D188" s="2030"/>
      <c r="E188" s="2030"/>
      <c r="F188" s="2030"/>
      <c r="G188" s="1041"/>
      <c r="H188" s="1041"/>
      <c r="I188" s="20"/>
      <c r="J188" s="1046"/>
      <c r="K188" s="2032"/>
      <c r="L188" s="2032"/>
      <c r="M188" s="2030"/>
      <c r="N188" s="2030"/>
      <c r="O188" s="2030"/>
      <c r="P188" s="2030"/>
      <c r="Q188" s="2030"/>
      <c r="R188" s="2031"/>
      <c r="S188" s="357"/>
      <c r="T188" s="360"/>
      <c r="U188" s="360"/>
      <c r="V188" s="357"/>
      <c r="W188" s="357"/>
      <c r="X188" s="357"/>
      <c r="Y188" s="357"/>
      <c r="Z188" s="357"/>
      <c r="AA188" s="357"/>
      <c r="AB188" s="357"/>
      <c r="AC188" s="357"/>
      <c r="AD188" s="357"/>
      <c r="AE188" s="357"/>
      <c r="AF188" s="357"/>
      <c r="AG188" s="357"/>
      <c r="AH188" s="357"/>
      <c r="AI188" s="357"/>
      <c r="AJ188" s="357"/>
      <c r="AK188" s="357"/>
      <c r="AL188" s="357"/>
      <c r="AM188" s="357"/>
      <c r="AN188" s="357"/>
      <c r="AO188" s="357"/>
    </row>
    <row r="189" spans="1:41" s="6" customFormat="1" ht="21" customHeight="1" x14ac:dyDescent="0.2">
      <c r="A189" s="357"/>
      <c r="B189" s="2033"/>
      <c r="C189" s="2034"/>
      <c r="D189" s="2030"/>
      <c r="E189" s="2030"/>
      <c r="F189" s="2030"/>
      <c r="G189" s="1041"/>
      <c r="H189" s="1041"/>
      <c r="I189" s="20"/>
      <c r="J189" s="1046"/>
      <c r="K189" s="2032"/>
      <c r="L189" s="2032"/>
      <c r="M189" s="2030"/>
      <c r="N189" s="2030"/>
      <c r="O189" s="2030"/>
      <c r="P189" s="2030"/>
      <c r="Q189" s="2030"/>
      <c r="R189" s="2031"/>
      <c r="S189" s="357"/>
      <c r="T189" s="360"/>
      <c r="U189" s="360"/>
      <c r="V189" s="357"/>
      <c r="W189" s="357"/>
      <c r="X189" s="357"/>
      <c r="Y189" s="357"/>
      <c r="Z189" s="357"/>
      <c r="AA189" s="357"/>
      <c r="AB189" s="357"/>
      <c r="AC189" s="357"/>
      <c r="AD189" s="357"/>
      <c r="AE189" s="357"/>
      <c r="AF189" s="357"/>
      <c r="AG189" s="357"/>
      <c r="AH189" s="357"/>
      <c r="AI189" s="357"/>
      <c r="AJ189" s="357"/>
      <c r="AK189" s="357"/>
      <c r="AL189" s="357"/>
      <c r="AM189" s="357"/>
      <c r="AN189" s="357"/>
      <c r="AO189" s="357"/>
    </row>
    <row r="190" spans="1:41" s="6" customFormat="1" ht="21" customHeight="1" x14ac:dyDescent="0.2">
      <c r="A190" s="357"/>
      <c r="B190" s="2033"/>
      <c r="C190" s="2034"/>
      <c r="D190" s="2030"/>
      <c r="E190" s="2030"/>
      <c r="F190" s="2030"/>
      <c r="G190" s="1041"/>
      <c r="H190" s="1041"/>
      <c r="I190" s="20"/>
      <c r="J190" s="1046"/>
      <c r="K190" s="2032"/>
      <c r="L190" s="2032"/>
      <c r="M190" s="2030"/>
      <c r="N190" s="2030"/>
      <c r="O190" s="2030"/>
      <c r="P190" s="2030"/>
      <c r="Q190" s="2030"/>
      <c r="R190" s="2031"/>
      <c r="S190" s="357"/>
      <c r="T190" s="360"/>
      <c r="U190" s="360"/>
      <c r="V190" s="357"/>
      <c r="W190" s="357"/>
      <c r="X190" s="357"/>
      <c r="Y190" s="357"/>
      <c r="Z190" s="357"/>
      <c r="AA190" s="357"/>
      <c r="AB190" s="357"/>
      <c r="AC190" s="357"/>
      <c r="AD190" s="357"/>
      <c r="AE190" s="357"/>
      <c r="AF190" s="357"/>
      <c r="AG190" s="357"/>
      <c r="AH190" s="357"/>
      <c r="AI190" s="357"/>
      <c r="AJ190" s="357"/>
      <c r="AK190" s="357"/>
      <c r="AL190" s="357"/>
      <c r="AM190" s="357"/>
      <c r="AN190" s="357"/>
      <c r="AO190" s="357"/>
    </row>
    <row r="191" spans="1:41" s="6" customFormat="1" ht="21" customHeight="1" x14ac:dyDescent="0.2">
      <c r="A191" s="357"/>
      <c r="B191" s="2033"/>
      <c r="C191" s="2034"/>
      <c r="D191" s="2030"/>
      <c r="E191" s="2030"/>
      <c r="F191" s="2030"/>
      <c r="G191" s="1041"/>
      <c r="H191" s="1041"/>
      <c r="I191" s="20"/>
      <c r="J191" s="1046"/>
      <c r="K191" s="2032"/>
      <c r="L191" s="2032"/>
      <c r="M191" s="2030"/>
      <c r="N191" s="2030"/>
      <c r="O191" s="2030"/>
      <c r="P191" s="2030"/>
      <c r="Q191" s="2030"/>
      <c r="R191" s="2031"/>
      <c r="S191" s="357"/>
      <c r="T191" s="360"/>
      <c r="U191" s="360"/>
      <c r="V191" s="357"/>
      <c r="W191" s="357"/>
      <c r="X191" s="357"/>
      <c r="Y191" s="357"/>
      <c r="Z191" s="357"/>
      <c r="AA191" s="357"/>
      <c r="AB191" s="357"/>
      <c r="AC191" s="357"/>
      <c r="AD191" s="357"/>
      <c r="AE191" s="357"/>
      <c r="AF191" s="357"/>
      <c r="AG191" s="357"/>
      <c r="AH191" s="357"/>
      <c r="AI191" s="357"/>
      <c r="AJ191" s="357"/>
      <c r="AK191" s="357"/>
      <c r="AL191" s="357"/>
      <c r="AM191" s="357"/>
      <c r="AN191" s="357"/>
      <c r="AO191" s="357"/>
    </row>
    <row r="192" spans="1:41" s="6" customFormat="1" ht="21" customHeight="1" x14ac:dyDescent="0.2">
      <c r="A192" s="357"/>
      <c r="B192" s="2033"/>
      <c r="C192" s="2034"/>
      <c r="D192" s="2030"/>
      <c r="E192" s="2030"/>
      <c r="F192" s="2030"/>
      <c r="G192" s="1041"/>
      <c r="H192" s="1041"/>
      <c r="I192" s="20"/>
      <c r="J192" s="1046"/>
      <c r="K192" s="2032"/>
      <c r="L192" s="2032"/>
      <c r="M192" s="2030"/>
      <c r="N192" s="2030"/>
      <c r="O192" s="2030"/>
      <c r="P192" s="2030"/>
      <c r="Q192" s="2030"/>
      <c r="R192" s="2031"/>
      <c r="S192" s="357"/>
      <c r="T192" s="360"/>
      <c r="U192" s="360"/>
      <c r="V192" s="357"/>
      <c r="W192" s="357"/>
      <c r="X192" s="357"/>
      <c r="Y192" s="357"/>
      <c r="Z192" s="357"/>
      <c r="AA192" s="357"/>
      <c r="AB192" s="357"/>
      <c r="AC192" s="357"/>
      <c r="AD192" s="357"/>
      <c r="AE192" s="357"/>
      <c r="AF192" s="357"/>
      <c r="AG192" s="357"/>
      <c r="AH192" s="357"/>
      <c r="AI192" s="357"/>
      <c r="AJ192" s="357"/>
      <c r="AK192" s="357"/>
      <c r="AL192" s="357"/>
      <c r="AM192" s="357"/>
      <c r="AN192" s="357"/>
      <c r="AO192" s="357"/>
    </row>
    <row r="193" spans="1:41" s="6" customFormat="1" ht="21" customHeight="1" x14ac:dyDescent="0.2">
      <c r="A193" s="357"/>
      <c r="B193" s="2033"/>
      <c r="C193" s="2034"/>
      <c r="D193" s="2030"/>
      <c r="E193" s="2030"/>
      <c r="F193" s="2030"/>
      <c r="G193" s="1041"/>
      <c r="H193" s="1041"/>
      <c r="I193" s="20"/>
      <c r="J193" s="1046"/>
      <c r="K193" s="2032"/>
      <c r="L193" s="2032"/>
      <c r="M193" s="2030"/>
      <c r="N193" s="2030"/>
      <c r="O193" s="2030"/>
      <c r="P193" s="2030"/>
      <c r="Q193" s="2030"/>
      <c r="R193" s="2031"/>
      <c r="S193" s="357"/>
      <c r="T193" s="360"/>
      <c r="U193" s="360"/>
      <c r="V193" s="357"/>
      <c r="W193" s="357"/>
      <c r="X193" s="357"/>
      <c r="Y193" s="357"/>
      <c r="Z193" s="357"/>
      <c r="AA193" s="357"/>
      <c r="AB193" s="357"/>
      <c r="AC193" s="357"/>
      <c r="AD193" s="357"/>
      <c r="AE193" s="357"/>
      <c r="AF193" s="357"/>
      <c r="AG193" s="357"/>
      <c r="AH193" s="357"/>
      <c r="AI193" s="357"/>
      <c r="AJ193" s="357"/>
      <c r="AK193" s="357"/>
      <c r="AL193" s="357"/>
      <c r="AM193" s="357"/>
      <c r="AN193" s="357"/>
      <c r="AO193" s="357"/>
    </row>
    <row r="194" spans="1:41" s="6" customFormat="1" ht="21" customHeight="1" x14ac:dyDescent="0.2">
      <c r="A194" s="357"/>
      <c r="B194" s="2033"/>
      <c r="C194" s="2034"/>
      <c r="D194" s="2030"/>
      <c r="E194" s="2030"/>
      <c r="F194" s="2030"/>
      <c r="G194" s="1041"/>
      <c r="H194" s="1041"/>
      <c r="I194" s="20"/>
      <c r="J194" s="1046"/>
      <c r="K194" s="2032"/>
      <c r="L194" s="2032"/>
      <c r="M194" s="2030"/>
      <c r="N194" s="2030"/>
      <c r="O194" s="2030"/>
      <c r="P194" s="2030"/>
      <c r="Q194" s="2030"/>
      <c r="R194" s="2031"/>
      <c r="S194" s="357"/>
      <c r="T194" s="360"/>
      <c r="U194" s="360"/>
      <c r="V194" s="357"/>
      <c r="W194" s="357"/>
      <c r="X194" s="357"/>
      <c r="Y194" s="357"/>
      <c r="Z194" s="357"/>
      <c r="AA194" s="357"/>
      <c r="AB194" s="357"/>
      <c r="AC194" s="357"/>
      <c r="AD194" s="357"/>
      <c r="AE194" s="357"/>
      <c r="AF194" s="357"/>
      <c r="AG194" s="357"/>
      <c r="AH194" s="357"/>
      <c r="AI194" s="357"/>
      <c r="AJ194" s="357"/>
      <c r="AK194" s="357"/>
      <c r="AL194" s="357"/>
      <c r="AM194" s="357"/>
      <c r="AN194" s="357"/>
      <c r="AO194" s="357"/>
    </row>
    <row r="195" spans="1:41" s="6" customFormat="1" ht="21" customHeight="1" x14ac:dyDescent="0.2">
      <c r="A195" s="357"/>
      <c r="B195" s="2033"/>
      <c r="C195" s="2034"/>
      <c r="D195" s="2030"/>
      <c r="E195" s="2030"/>
      <c r="F195" s="2030"/>
      <c r="G195" s="1041"/>
      <c r="H195" s="1041"/>
      <c r="I195" s="20"/>
      <c r="J195" s="1046"/>
      <c r="K195" s="2032"/>
      <c r="L195" s="2032"/>
      <c r="M195" s="2030"/>
      <c r="N195" s="2030"/>
      <c r="O195" s="2030"/>
      <c r="P195" s="2030"/>
      <c r="Q195" s="2030"/>
      <c r="R195" s="2031"/>
      <c r="S195" s="357"/>
      <c r="T195" s="360"/>
      <c r="U195" s="360"/>
      <c r="V195" s="357"/>
      <c r="W195" s="357"/>
      <c r="X195" s="357"/>
      <c r="Y195" s="357"/>
      <c r="Z195" s="357"/>
      <c r="AA195" s="357"/>
      <c r="AB195" s="357"/>
      <c r="AC195" s="357"/>
      <c r="AD195" s="357"/>
      <c r="AE195" s="357"/>
      <c r="AF195" s="357"/>
      <c r="AG195" s="357"/>
      <c r="AH195" s="357"/>
      <c r="AI195" s="357"/>
      <c r="AJ195" s="357"/>
      <c r="AK195" s="357"/>
      <c r="AL195" s="357"/>
      <c r="AM195" s="357"/>
      <c r="AN195" s="357"/>
      <c r="AO195" s="357"/>
    </row>
    <row r="196" spans="1:41" s="6" customFormat="1" ht="21" customHeight="1" x14ac:dyDescent="0.2">
      <c r="A196" s="357"/>
      <c r="B196" s="2033"/>
      <c r="C196" s="2034"/>
      <c r="D196" s="2030"/>
      <c r="E196" s="2030"/>
      <c r="F196" s="2030"/>
      <c r="G196" s="1041"/>
      <c r="H196" s="1041"/>
      <c r="I196" s="20"/>
      <c r="J196" s="1046"/>
      <c r="K196" s="2032"/>
      <c r="L196" s="2032"/>
      <c r="M196" s="2030"/>
      <c r="N196" s="2030"/>
      <c r="O196" s="2030"/>
      <c r="P196" s="2030"/>
      <c r="Q196" s="2030"/>
      <c r="R196" s="2031"/>
      <c r="S196" s="357"/>
      <c r="T196" s="360"/>
      <c r="U196" s="360"/>
      <c r="V196" s="357"/>
      <c r="W196" s="357"/>
      <c r="X196" s="357"/>
      <c r="Y196" s="357"/>
      <c r="Z196" s="357"/>
      <c r="AA196" s="357"/>
      <c r="AB196" s="357"/>
      <c r="AC196" s="357"/>
      <c r="AD196" s="357"/>
      <c r="AE196" s="357"/>
      <c r="AF196" s="357"/>
      <c r="AG196" s="357"/>
      <c r="AH196" s="357"/>
      <c r="AI196" s="357"/>
      <c r="AJ196" s="357"/>
      <c r="AK196" s="357"/>
      <c r="AL196" s="357"/>
      <c r="AM196" s="357"/>
      <c r="AN196" s="357"/>
      <c r="AO196" s="357"/>
    </row>
    <row r="197" spans="1:41" s="6" customFormat="1" ht="21" customHeight="1" x14ac:dyDescent="0.2">
      <c r="A197" s="357"/>
      <c r="B197" s="2033"/>
      <c r="C197" s="2034"/>
      <c r="D197" s="2030"/>
      <c r="E197" s="2030"/>
      <c r="F197" s="2030"/>
      <c r="G197" s="1041"/>
      <c r="H197" s="1041"/>
      <c r="I197" s="20"/>
      <c r="J197" s="1046"/>
      <c r="K197" s="2032"/>
      <c r="L197" s="2032"/>
      <c r="M197" s="2030"/>
      <c r="N197" s="2030"/>
      <c r="O197" s="2030"/>
      <c r="P197" s="2030"/>
      <c r="Q197" s="2030"/>
      <c r="R197" s="2031"/>
      <c r="S197" s="357"/>
      <c r="T197" s="360"/>
      <c r="U197" s="360"/>
      <c r="V197" s="357"/>
      <c r="W197" s="357"/>
      <c r="X197" s="357"/>
      <c r="Y197" s="357"/>
      <c r="Z197" s="357"/>
      <c r="AA197" s="357"/>
      <c r="AB197" s="357"/>
      <c r="AC197" s="357"/>
      <c r="AD197" s="357"/>
      <c r="AE197" s="357"/>
      <c r="AF197" s="357"/>
      <c r="AG197" s="357"/>
      <c r="AH197" s="357"/>
      <c r="AI197" s="357"/>
      <c r="AJ197" s="357"/>
      <c r="AK197" s="357"/>
      <c r="AL197" s="357"/>
      <c r="AM197" s="357"/>
      <c r="AN197" s="357"/>
      <c r="AO197" s="357"/>
    </row>
    <row r="198" spans="1:41" s="6" customFormat="1" ht="21" customHeight="1" x14ac:dyDescent="0.2">
      <c r="A198" s="357"/>
      <c r="B198" s="2033"/>
      <c r="C198" s="2034"/>
      <c r="D198" s="2030"/>
      <c r="E198" s="2030"/>
      <c r="F198" s="2030"/>
      <c r="G198" s="1041"/>
      <c r="H198" s="1041"/>
      <c r="I198" s="20"/>
      <c r="J198" s="1046"/>
      <c r="K198" s="2032"/>
      <c r="L198" s="2032"/>
      <c r="M198" s="2030"/>
      <c r="N198" s="2030"/>
      <c r="O198" s="2030"/>
      <c r="P198" s="2030"/>
      <c r="Q198" s="2030"/>
      <c r="R198" s="2031"/>
      <c r="S198" s="357"/>
      <c r="T198" s="360"/>
      <c r="U198" s="360"/>
      <c r="V198" s="357"/>
      <c r="W198" s="357"/>
      <c r="X198" s="357"/>
      <c r="Y198" s="357"/>
      <c r="Z198" s="357"/>
      <c r="AA198" s="357"/>
      <c r="AB198" s="357"/>
      <c r="AC198" s="357"/>
      <c r="AD198" s="357"/>
      <c r="AE198" s="357"/>
      <c r="AF198" s="357"/>
      <c r="AG198" s="357"/>
      <c r="AH198" s="357"/>
      <c r="AI198" s="357"/>
      <c r="AJ198" s="357"/>
      <c r="AK198" s="357"/>
      <c r="AL198" s="357"/>
      <c r="AM198" s="357"/>
      <c r="AN198" s="357"/>
      <c r="AO198" s="357"/>
    </row>
    <row r="199" spans="1:41" s="6" customFormat="1" ht="21" customHeight="1" x14ac:dyDescent="0.2">
      <c r="A199" s="357"/>
      <c r="B199" s="2033"/>
      <c r="C199" s="2034"/>
      <c r="D199" s="2030"/>
      <c r="E199" s="2030"/>
      <c r="F199" s="2030"/>
      <c r="G199" s="1041"/>
      <c r="H199" s="1041"/>
      <c r="I199" s="20"/>
      <c r="J199" s="1046"/>
      <c r="K199" s="2032"/>
      <c r="L199" s="2032"/>
      <c r="M199" s="2030"/>
      <c r="N199" s="2030"/>
      <c r="O199" s="2030"/>
      <c r="P199" s="2030"/>
      <c r="Q199" s="2030"/>
      <c r="R199" s="2031"/>
      <c r="S199" s="357"/>
      <c r="T199" s="362"/>
      <c r="U199" s="357"/>
      <c r="V199" s="357"/>
      <c r="W199" s="357"/>
      <c r="X199" s="357"/>
      <c r="Y199" s="357"/>
      <c r="Z199" s="357"/>
      <c r="AA199" s="357"/>
      <c r="AB199" s="357"/>
      <c r="AC199" s="357"/>
      <c r="AD199" s="357"/>
      <c r="AE199" s="357"/>
      <c r="AF199" s="357"/>
      <c r="AG199" s="357"/>
      <c r="AH199" s="357"/>
      <c r="AI199" s="357"/>
      <c r="AJ199" s="357"/>
      <c r="AK199" s="357"/>
      <c r="AL199" s="357"/>
      <c r="AM199" s="357"/>
      <c r="AN199" s="357"/>
      <c r="AO199" s="357"/>
    </row>
    <row r="200" spans="1:41" s="6" customFormat="1" ht="21" customHeight="1" x14ac:dyDescent="0.2">
      <c r="A200" s="357"/>
      <c r="B200" s="2033"/>
      <c r="C200" s="2034"/>
      <c r="D200" s="2030"/>
      <c r="E200" s="2030"/>
      <c r="F200" s="2030"/>
      <c r="G200" s="1041"/>
      <c r="H200" s="1041"/>
      <c r="I200" s="20"/>
      <c r="J200" s="1046"/>
      <c r="K200" s="2032"/>
      <c r="L200" s="2032"/>
      <c r="M200" s="2030"/>
      <c r="N200" s="2030"/>
      <c r="O200" s="2030"/>
      <c r="P200" s="2030"/>
      <c r="Q200" s="2030"/>
      <c r="R200" s="2031"/>
      <c r="S200" s="357"/>
      <c r="T200" s="360"/>
      <c r="U200" s="360"/>
      <c r="V200" s="357"/>
      <c r="W200" s="357"/>
      <c r="X200" s="357"/>
      <c r="Y200" s="357"/>
      <c r="Z200" s="357"/>
      <c r="AA200" s="357"/>
      <c r="AB200" s="357"/>
      <c r="AC200" s="357"/>
      <c r="AD200" s="357"/>
      <c r="AE200" s="357"/>
      <c r="AF200" s="357"/>
      <c r="AG200" s="357"/>
      <c r="AH200" s="357"/>
      <c r="AI200" s="357"/>
      <c r="AJ200" s="357"/>
      <c r="AK200" s="357"/>
      <c r="AL200" s="357"/>
      <c r="AM200" s="357"/>
      <c r="AN200" s="357"/>
      <c r="AO200" s="357"/>
    </row>
    <row r="201" spans="1:41" s="6" customFormat="1" ht="21" customHeight="1" x14ac:dyDescent="0.2">
      <c r="A201" s="357"/>
      <c r="B201" s="2033"/>
      <c r="C201" s="2034"/>
      <c r="D201" s="2030"/>
      <c r="E201" s="2030"/>
      <c r="F201" s="2030"/>
      <c r="G201" s="1041"/>
      <c r="H201" s="1041"/>
      <c r="I201" s="20"/>
      <c r="J201" s="1046"/>
      <c r="K201" s="2032"/>
      <c r="L201" s="2032"/>
      <c r="M201" s="2030"/>
      <c r="N201" s="2030"/>
      <c r="O201" s="2030"/>
      <c r="P201" s="2030"/>
      <c r="Q201" s="2030"/>
      <c r="R201" s="2031"/>
      <c r="S201" s="357"/>
      <c r="T201" s="360"/>
      <c r="U201" s="360"/>
      <c r="V201" s="357"/>
      <c r="W201" s="357"/>
      <c r="X201" s="357"/>
      <c r="Y201" s="357"/>
      <c r="Z201" s="357"/>
      <c r="AA201" s="357"/>
      <c r="AB201" s="357"/>
      <c r="AC201" s="357"/>
      <c r="AD201" s="357"/>
      <c r="AE201" s="357"/>
      <c r="AF201" s="357"/>
      <c r="AG201" s="357"/>
      <c r="AH201" s="357"/>
      <c r="AI201" s="357"/>
      <c r="AJ201" s="357"/>
      <c r="AK201" s="357"/>
      <c r="AL201" s="357"/>
      <c r="AM201" s="357"/>
      <c r="AN201" s="357"/>
      <c r="AO201" s="357"/>
    </row>
    <row r="202" spans="1:41" s="6" customFormat="1" ht="21" customHeight="1" x14ac:dyDescent="0.2">
      <c r="A202" s="357"/>
      <c r="B202" s="2033"/>
      <c r="C202" s="2034"/>
      <c r="D202" s="2030"/>
      <c r="E202" s="2030"/>
      <c r="F202" s="2030"/>
      <c r="G202" s="1041"/>
      <c r="H202" s="1041"/>
      <c r="I202" s="20"/>
      <c r="J202" s="1046"/>
      <c r="K202" s="2032"/>
      <c r="L202" s="2032"/>
      <c r="M202" s="2030"/>
      <c r="N202" s="2030"/>
      <c r="O202" s="2030"/>
      <c r="P202" s="2030"/>
      <c r="Q202" s="2030"/>
      <c r="R202" s="2031"/>
      <c r="S202" s="357"/>
      <c r="T202" s="362"/>
      <c r="U202" s="357"/>
      <c r="V202" s="357"/>
      <c r="W202" s="357"/>
      <c r="X202" s="357"/>
      <c r="Y202" s="357"/>
      <c r="Z202" s="357"/>
      <c r="AA202" s="357"/>
      <c r="AB202" s="357"/>
      <c r="AC202" s="357"/>
      <c r="AD202" s="357"/>
      <c r="AE202" s="357"/>
      <c r="AF202" s="357"/>
      <c r="AG202" s="357"/>
      <c r="AH202" s="357"/>
      <c r="AI202" s="357"/>
      <c r="AJ202" s="357"/>
      <c r="AK202" s="357"/>
      <c r="AL202" s="357"/>
      <c r="AM202" s="357"/>
      <c r="AN202" s="357"/>
      <c r="AO202" s="357"/>
    </row>
    <row r="203" spans="1:41" s="6" customFormat="1" ht="21" customHeight="1" x14ac:dyDescent="0.2">
      <c r="A203" s="357"/>
      <c r="B203" s="2033"/>
      <c r="C203" s="2034"/>
      <c r="D203" s="2030"/>
      <c r="E203" s="2030"/>
      <c r="F203" s="2030"/>
      <c r="G203" s="1041"/>
      <c r="H203" s="1041"/>
      <c r="I203" s="20"/>
      <c r="J203" s="1046"/>
      <c r="K203" s="2032"/>
      <c r="L203" s="2032"/>
      <c r="M203" s="2030"/>
      <c r="N203" s="2030"/>
      <c r="O203" s="2030"/>
      <c r="P203" s="2030"/>
      <c r="Q203" s="2030"/>
      <c r="R203" s="2031"/>
      <c r="S203" s="357"/>
      <c r="T203" s="362"/>
      <c r="U203" s="357"/>
      <c r="V203" s="357"/>
      <c r="W203" s="357"/>
      <c r="X203" s="357"/>
      <c r="Y203" s="357"/>
      <c r="Z203" s="357"/>
      <c r="AA203" s="357"/>
      <c r="AB203" s="357"/>
      <c r="AC203" s="357"/>
      <c r="AD203" s="357"/>
      <c r="AE203" s="357"/>
      <c r="AF203" s="357"/>
      <c r="AG203" s="357"/>
      <c r="AH203" s="357"/>
      <c r="AI203" s="357"/>
      <c r="AJ203" s="357"/>
      <c r="AK203" s="357"/>
      <c r="AL203" s="357"/>
      <c r="AM203" s="357"/>
      <c r="AN203" s="357"/>
      <c r="AO203" s="357"/>
    </row>
    <row r="204" spans="1:41" s="6" customFormat="1" ht="21" customHeight="1" x14ac:dyDescent="0.2">
      <c r="A204" s="357"/>
      <c r="B204" s="2033"/>
      <c r="C204" s="2034"/>
      <c r="D204" s="2030"/>
      <c r="E204" s="2030"/>
      <c r="F204" s="2030"/>
      <c r="G204" s="1041"/>
      <c r="H204" s="1041"/>
      <c r="I204" s="20"/>
      <c r="J204" s="1046"/>
      <c r="K204" s="2032"/>
      <c r="L204" s="2032"/>
      <c r="M204" s="2030"/>
      <c r="N204" s="2030"/>
      <c r="O204" s="2030"/>
      <c r="P204" s="2030"/>
      <c r="Q204" s="2030"/>
      <c r="R204" s="2031"/>
      <c r="S204" s="357"/>
      <c r="T204" s="362"/>
      <c r="U204" s="357"/>
      <c r="V204" s="357"/>
      <c r="W204" s="357"/>
      <c r="X204" s="357"/>
      <c r="Y204" s="357"/>
      <c r="Z204" s="357"/>
      <c r="AA204" s="357"/>
      <c r="AB204" s="357"/>
      <c r="AC204" s="357"/>
      <c r="AD204" s="357"/>
      <c r="AE204" s="357"/>
      <c r="AF204" s="357"/>
      <c r="AG204" s="357"/>
      <c r="AH204" s="357"/>
      <c r="AI204" s="357"/>
      <c r="AJ204" s="357"/>
      <c r="AK204" s="357"/>
      <c r="AL204" s="357"/>
      <c r="AM204" s="357"/>
      <c r="AN204" s="357"/>
      <c r="AO204" s="357"/>
    </row>
    <row r="205" spans="1:41" s="6" customFormat="1" ht="21" customHeight="1" x14ac:dyDescent="0.2">
      <c r="A205" s="357"/>
      <c r="B205" s="2033"/>
      <c r="C205" s="2034"/>
      <c r="D205" s="2030"/>
      <c r="E205" s="2030"/>
      <c r="F205" s="2030"/>
      <c r="G205" s="1041"/>
      <c r="H205" s="1041"/>
      <c r="I205" s="20"/>
      <c r="J205" s="1046"/>
      <c r="K205" s="2032"/>
      <c r="L205" s="2032"/>
      <c r="M205" s="2030"/>
      <c r="N205" s="2030"/>
      <c r="O205" s="2030"/>
      <c r="P205" s="2030"/>
      <c r="Q205" s="2030"/>
      <c r="R205" s="2031"/>
      <c r="S205" s="357"/>
      <c r="T205" s="362"/>
      <c r="U205" s="357"/>
      <c r="V205" s="357"/>
      <c r="W205" s="357"/>
      <c r="X205" s="357"/>
      <c r="Y205" s="357"/>
      <c r="Z205" s="357"/>
      <c r="AA205" s="357"/>
      <c r="AB205" s="357"/>
      <c r="AC205" s="357"/>
      <c r="AD205" s="357"/>
      <c r="AE205" s="357"/>
      <c r="AF205" s="357"/>
      <c r="AG205" s="357"/>
      <c r="AH205" s="357"/>
      <c r="AI205" s="357"/>
      <c r="AJ205" s="357"/>
      <c r="AK205" s="357"/>
      <c r="AL205" s="357"/>
      <c r="AM205" s="357"/>
      <c r="AN205" s="357"/>
      <c r="AO205" s="357"/>
    </row>
    <row r="206" spans="1:41" s="6" customFormat="1" ht="21" customHeight="1" x14ac:dyDescent="0.2">
      <c r="A206" s="357"/>
      <c r="B206" s="2033"/>
      <c r="C206" s="2034"/>
      <c r="D206" s="2030"/>
      <c r="E206" s="2030"/>
      <c r="F206" s="2030"/>
      <c r="G206" s="1041"/>
      <c r="H206" s="1041"/>
      <c r="I206" s="20"/>
      <c r="J206" s="1046"/>
      <c r="K206" s="2032"/>
      <c r="L206" s="2032"/>
      <c r="M206" s="2030"/>
      <c r="N206" s="2030"/>
      <c r="O206" s="2030"/>
      <c r="P206" s="2030"/>
      <c r="Q206" s="2030"/>
      <c r="R206" s="2031"/>
      <c r="S206" s="357"/>
      <c r="T206" s="362"/>
      <c r="U206" s="357"/>
      <c r="V206" s="357"/>
      <c r="W206" s="357"/>
      <c r="X206" s="357"/>
      <c r="Y206" s="357"/>
      <c r="Z206" s="357"/>
      <c r="AA206" s="357"/>
      <c r="AB206" s="357"/>
      <c r="AC206" s="357"/>
      <c r="AD206" s="357"/>
      <c r="AE206" s="357"/>
      <c r="AF206" s="357"/>
      <c r="AG206" s="357"/>
      <c r="AH206" s="357"/>
      <c r="AI206" s="357"/>
      <c r="AJ206" s="357"/>
      <c r="AK206" s="357"/>
      <c r="AL206" s="357"/>
      <c r="AM206" s="357"/>
      <c r="AN206" s="357"/>
      <c r="AO206" s="357"/>
    </row>
    <row r="207" spans="1:41" s="6" customFormat="1" ht="21" customHeight="1" x14ac:dyDescent="0.2">
      <c r="A207" s="357"/>
      <c r="B207" s="2033"/>
      <c r="C207" s="2034"/>
      <c r="D207" s="2030"/>
      <c r="E207" s="2030"/>
      <c r="F207" s="2030"/>
      <c r="G207" s="1041"/>
      <c r="H207" s="1041"/>
      <c r="I207" s="20"/>
      <c r="J207" s="1046"/>
      <c r="K207" s="2032"/>
      <c r="L207" s="2032"/>
      <c r="M207" s="2030"/>
      <c r="N207" s="2030"/>
      <c r="O207" s="2030"/>
      <c r="P207" s="2030"/>
      <c r="Q207" s="2030"/>
      <c r="R207" s="2031"/>
      <c r="S207" s="357"/>
      <c r="T207" s="360"/>
      <c r="U207" s="360"/>
      <c r="V207" s="357"/>
      <c r="W207" s="357"/>
      <c r="X207" s="357"/>
      <c r="Y207" s="357"/>
      <c r="Z207" s="357"/>
      <c r="AA207" s="357"/>
      <c r="AB207" s="357"/>
      <c r="AC207" s="357"/>
      <c r="AD207" s="357"/>
      <c r="AE207" s="357"/>
      <c r="AF207" s="357"/>
      <c r="AG207" s="357"/>
      <c r="AH207" s="357"/>
      <c r="AI207" s="357"/>
      <c r="AJ207" s="357"/>
      <c r="AK207" s="357"/>
      <c r="AL207" s="357"/>
      <c r="AM207" s="357"/>
      <c r="AN207" s="357"/>
      <c r="AO207" s="357"/>
    </row>
    <row r="208" spans="1:41" s="6" customFormat="1" ht="21" customHeight="1" x14ac:dyDescent="0.2">
      <c r="A208" s="357"/>
      <c r="B208" s="2033"/>
      <c r="C208" s="2034"/>
      <c r="D208" s="2030"/>
      <c r="E208" s="2030"/>
      <c r="F208" s="2030"/>
      <c r="G208" s="1041"/>
      <c r="H208" s="1041"/>
      <c r="I208" s="20"/>
      <c r="J208" s="1046"/>
      <c r="K208" s="2032"/>
      <c r="L208" s="2032"/>
      <c r="M208" s="2030"/>
      <c r="N208" s="2030"/>
      <c r="O208" s="2030"/>
      <c r="P208" s="2030"/>
      <c r="Q208" s="2030"/>
      <c r="R208" s="2031"/>
      <c r="S208" s="357"/>
      <c r="T208" s="362"/>
      <c r="U208" s="357"/>
      <c r="V208" s="357"/>
      <c r="W208" s="357"/>
      <c r="X208" s="357"/>
      <c r="Y208" s="357"/>
      <c r="Z208" s="357"/>
      <c r="AA208" s="357"/>
      <c r="AB208" s="357"/>
      <c r="AC208" s="357"/>
      <c r="AD208" s="357"/>
      <c r="AE208" s="357"/>
      <c r="AF208" s="357"/>
      <c r="AG208" s="357"/>
      <c r="AH208" s="357"/>
      <c r="AI208" s="357"/>
      <c r="AJ208" s="357"/>
      <c r="AK208" s="357"/>
      <c r="AL208" s="357"/>
      <c r="AM208" s="357"/>
      <c r="AN208" s="357"/>
      <c r="AO208" s="357"/>
    </row>
    <row r="209" spans="1:41" s="6" customFormat="1" ht="21" customHeight="1" x14ac:dyDescent="0.2">
      <c r="A209" s="357"/>
      <c r="B209" s="2033"/>
      <c r="C209" s="2034"/>
      <c r="D209" s="2030"/>
      <c r="E209" s="2030"/>
      <c r="F209" s="2030"/>
      <c r="G209" s="1041"/>
      <c r="H209" s="1041"/>
      <c r="I209" s="20"/>
      <c r="J209" s="1046"/>
      <c r="K209" s="2032"/>
      <c r="L209" s="2032"/>
      <c r="M209" s="2030"/>
      <c r="N209" s="2030"/>
      <c r="O209" s="2030"/>
      <c r="P209" s="2030"/>
      <c r="Q209" s="2030"/>
      <c r="R209" s="2031"/>
      <c r="S209" s="357"/>
      <c r="T209" s="362"/>
      <c r="U209" s="357"/>
      <c r="V209" s="357"/>
      <c r="W209" s="357"/>
      <c r="X209" s="357"/>
      <c r="Y209" s="357"/>
      <c r="Z209" s="357"/>
      <c r="AA209" s="357"/>
      <c r="AB209" s="357"/>
      <c r="AC209" s="357"/>
      <c r="AD209" s="357"/>
      <c r="AE209" s="357"/>
      <c r="AF209" s="357"/>
      <c r="AG209" s="357"/>
      <c r="AH209" s="357"/>
      <c r="AI209" s="357"/>
      <c r="AJ209" s="357"/>
      <c r="AK209" s="357"/>
      <c r="AL209" s="357"/>
      <c r="AM209" s="357"/>
      <c r="AN209" s="357"/>
      <c r="AO209" s="357"/>
    </row>
    <row r="210" spans="1:41" s="6" customFormat="1" ht="21" customHeight="1" x14ac:dyDescent="0.2">
      <c r="A210" s="357"/>
      <c r="B210" s="2033"/>
      <c r="C210" s="2034"/>
      <c r="D210" s="2030"/>
      <c r="E210" s="2030"/>
      <c r="F210" s="2030"/>
      <c r="G210" s="1041"/>
      <c r="H210" s="1041"/>
      <c r="I210" s="20"/>
      <c r="J210" s="1046"/>
      <c r="K210" s="2032"/>
      <c r="L210" s="2032"/>
      <c r="M210" s="2030"/>
      <c r="N210" s="2030"/>
      <c r="O210" s="2030"/>
      <c r="P210" s="2030"/>
      <c r="Q210" s="2030"/>
      <c r="R210" s="2031"/>
      <c r="S210" s="357"/>
      <c r="T210" s="362"/>
      <c r="U210" s="357"/>
      <c r="V210" s="357"/>
      <c r="W210" s="357"/>
      <c r="X210" s="357"/>
      <c r="Y210" s="357"/>
      <c r="Z210" s="357"/>
      <c r="AA210" s="357"/>
      <c r="AB210" s="357"/>
      <c r="AC210" s="357"/>
      <c r="AD210" s="357"/>
      <c r="AE210" s="357"/>
      <c r="AF210" s="357"/>
      <c r="AG210" s="357"/>
      <c r="AH210" s="357"/>
      <c r="AI210" s="357"/>
      <c r="AJ210" s="357"/>
      <c r="AK210" s="357"/>
      <c r="AL210" s="357"/>
      <c r="AM210" s="357"/>
      <c r="AN210" s="357"/>
      <c r="AO210" s="357"/>
    </row>
    <row r="211" spans="1:41" s="6" customFormat="1" ht="21" customHeight="1" x14ac:dyDescent="0.2">
      <c r="A211" s="357"/>
      <c r="B211" s="2033"/>
      <c r="C211" s="2034"/>
      <c r="D211" s="2030"/>
      <c r="E211" s="2030"/>
      <c r="F211" s="2030"/>
      <c r="G211" s="1041"/>
      <c r="H211" s="1041"/>
      <c r="I211" s="20"/>
      <c r="J211" s="1046"/>
      <c r="K211" s="2032"/>
      <c r="L211" s="2032"/>
      <c r="M211" s="2030"/>
      <c r="N211" s="2030"/>
      <c r="O211" s="2030"/>
      <c r="P211" s="2030"/>
      <c r="Q211" s="2030"/>
      <c r="R211" s="2031"/>
      <c r="S211" s="357"/>
      <c r="T211" s="362"/>
      <c r="U211" s="357"/>
      <c r="V211" s="357"/>
      <c r="W211" s="357"/>
      <c r="X211" s="357"/>
      <c r="Y211" s="357"/>
      <c r="Z211" s="357"/>
      <c r="AA211" s="357"/>
      <c r="AB211" s="357"/>
      <c r="AC211" s="357"/>
      <c r="AD211" s="357"/>
      <c r="AE211" s="357"/>
      <c r="AF211" s="357"/>
      <c r="AG211" s="357"/>
      <c r="AH211" s="357"/>
      <c r="AI211" s="357"/>
      <c r="AJ211" s="357"/>
      <c r="AK211" s="357"/>
      <c r="AL211" s="357"/>
      <c r="AM211" s="357"/>
      <c r="AN211" s="357"/>
      <c r="AO211" s="357"/>
    </row>
    <row r="212" spans="1:41" s="6" customFormat="1" ht="21" customHeight="1" x14ac:dyDescent="0.2">
      <c r="A212" s="357"/>
      <c r="B212" s="2033"/>
      <c r="C212" s="2034"/>
      <c r="D212" s="2030"/>
      <c r="E212" s="2030"/>
      <c r="F212" s="2030"/>
      <c r="G212" s="1041"/>
      <c r="H212" s="1041"/>
      <c r="I212" s="20"/>
      <c r="J212" s="1046"/>
      <c r="K212" s="2032"/>
      <c r="L212" s="2032"/>
      <c r="M212" s="2030"/>
      <c r="N212" s="2030"/>
      <c r="O212" s="2030"/>
      <c r="P212" s="2030"/>
      <c r="Q212" s="2030"/>
      <c r="R212" s="2031"/>
      <c r="S212" s="357"/>
      <c r="T212" s="362"/>
      <c r="U212" s="357"/>
      <c r="V212" s="357"/>
      <c r="W212" s="357"/>
      <c r="X212" s="357"/>
      <c r="Y212" s="357"/>
      <c r="Z212" s="357"/>
      <c r="AA212" s="357"/>
      <c r="AB212" s="357"/>
      <c r="AC212" s="357"/>
      <c r="AD212" s="357"/>
      <c r="AE212" s="357"/>
      <c r="AF212" s="357"/>
      <c r="AG212" s="357"/>
      <c r="AH212" s="357"/>
      <c r="AI212" s="357"/>
      <c r="AJ212" s="357"/>
      <c r="AK212" s="357"/>
      <c r="AL212" s="357"/>
      <c r="AM212" s="357"/>
      <c r="AN212" s="357"/>
      <c r="AO212" s="357"/>
    </row>
    <row r="213" spans="1:41" s="6" customFormat="1" ht="21" customHeight="1" x14ac:dyDescent="0.2">
      <c r="A213" s="357"/>
      <c r="B213" s="2033"/>
      <c r="C213" s="2034"/>
      <c r="D213" s="2030"/>
      <c r="E213" s="2030"/>
      <c r="F213" s="2030"/>
      <c r="G213" s="1041"/>
      <c r="H213" s="1041"/>
      <c r="I213" s="20"/>
      <c r="J213" s="1046"/>
      <c r="K213" s="2032"/>
      <c r="L213" s="2032"/>
      <c r="M213" s="2030"/>
      <c r="N213" s="2030"/>
      <c r="O213" s="2030"/>
      <c r="P213" s="2030"/>
      <c r="Q213" s="2030"/>
      <c r="R213" s="2031"/>
      <c r="S213" s="357"/>
      <c r="T213" s="362"/>
      <c r="U213" s="357"/>
      <c r="V213" s="357"/>
      <c r="W213" s="357"/>
      <c r="X213" s="357"/>
      <c r="Y213" s="357"/>
      <c r="Z213" s="357"/>
      <c r="AA213" s="357"/>
      <c r="AB213" s="357"/>
      <c r="AC213" s="357"/>
      <c r="AD213" s="357"/>
      <c r="AE213" s="357"/>
      <c r="AF213" s="357"/>
      <c r="AG213" s="357"/>
      <c r="AH213" s="357"/>
      <c r="AI213" s="357"/>
      <c r="AJ213" s="357"/>
      <c r="AK213" s="357"/>
      <c r="AL213" s="357"/>
      <c r="AM213" s="357"/>
      <c r="AN213" s="357"/>
      <c r="AO213" s="357"/>
    </row>
    <row r="214" spans="1:41" s="6" customFormat="1" ht="21" customHeight="1" x14ac:dyDescent="0.2">
      <c r="A214" s="357"/>
      <c r="B214" s="2033"/>
      <c r="C214" s="2034"/>
      <c r="D214" s="2030"/>
      <c r="E214" s="2030"/>
      <c r="F214" s="2030"/>
      <c r="G214" s="1041"/>
      <c r="H214" s="1041"/>
      <c r="I214" s="20"/>
      <c r="J214" s="1046"/>
      <c r="K214" s="2032"/>
      <c r="L214" s="2032"/>
      <c r="M214" s="2030"/>
      <c r="N214" s="2030"/>
      <c r="O214" s="2030"/>
      <c r="P214" s="2030"/>
      <c r="Q214" s="2030"/>
      <c r="R214" s="2031"/>
      <c r="S214" s="357"/>
      <c r="T214" s="362"/>
      <c r="U214" s="357"/>
      <c r="V214" s="357"/>
      <c r="W214" s="357"/>
      <c r="X214" s="357"/>
      <c r="Y214" s="357"/>
      <c r="Z214" s="357"/>
      <c r="AA214" s="357"/>
      <c r="AB214" s="357"/>
      <c r="AC214" s="357"/>
      <c r="AD214" s="357"/>
      <c r="AE214" s="357"/>
      <c r="AF214" s="357"/>
      <c r="AG214" s="357"/>
      <c r="AH214" s="357"/>
      <c r="AI214" s="357"/>
      <c r="AJ214" s="357"/>
      <c r="AK214" s="357"/>
      <c r="AL214" s="357"/>
      <c r="AM214" s="357"/>
      <c r="AN214" s="357"/>
      <c r="AO214" s="357"/>
    </row>
    <row r="215" spans="1:41" s="6" customFormat="1" ht="21" customHeight="1" x14ac:dyDescent="0.2">
      <c r="A215" s="357"/>
      <c r="B215" s="2033"/>
      <c r="C215" s="2034"/>
      <c r="D215" s="2030"/>
      <c r="E215" s="2030"/>
      <c r="F215" s="2030"/>
      <c r="G215" s="1041"/>
      <c r="H215" s="1041"/>
      <c r="I215" s="20"/>
      <c r="J215" s="1046"/>
      <c r="K215" s="2032"/>
      <c r="L215" s="2032"/>
      <c r="M215" s="2030"/>
      <c r="N215" s="2030"/>
      <c r="O215" s="2030"/>
      <c r="P215" s="2030"/>
      <c r="Q215" s="2030"/>
      <c r="R215" s="2031"/>
      <c r="S215" s="357"/>
      <c r="T215" s="360"/>
      <c r="U215" s="360"/>
      <c r="V215" s="357"/>
      <c r="W215" s="357"/>
      <c r="X215" s="357"/>
      <c r="Y215" s="357"/>
      <c r="Z215" s="357"/>
      <c r="AA215" s="357"/>
      <c r="AB215" s="357"/>
      <c r="AC215" s="357"/>
      <c r="AD215" s="357"/>
      <c r="AE215" s="357"/>
      <c r="AF215" s="357"/>
      <c r="AG215" s="357"/>
      <c r="AH215" s="357"/>
      <c r="AI215" s="357"/>
      <c r="AJ215" s="357"/>
      <c r="AK215" s="357"/>
      <c r="AL215" s="357"/>
      <c r="AM215" s="357"/>
      <c r="AN215" s="357"/>
      <c r="AO215" s="357"/>
    </row>
    <row r="216" spans="1:41" s="6" customFormat="1" ht="21" customHeight="1" x14ac:dyDescent="0.2">
      <c r="A216" s="357"/>
      <c r="B216" s="2033"/>
      <c r="C216" s="2034"/>
      <c r="D216" s="2030"/>
      <c r="E216" s="2030"/>
      <c r="F216" s="2030"/>
      <c r="G216" s="1041"/>
      <c r="H216" s="1041"/>
      <c r="I216" s="20"/>
      <c r="J216" s="1046"/>
      <c r="K216" s="2032"/>
      <c r="L216" s="2032"/>
      <c r="M216" s="2030"/>
      <c r="N216" s="2030"/>
      <c r="O216" s="2030"/>
      <c r="P216" s="2030"/>
      <c r="Q216" s="2030"/>
      <c r="R216" s="2031"/>
      <c r="S216" s="357"/>
      <c r="T216" s="360"/>
      <c r="U216" s="360"/>
      <c r="V216" s="357"/>
      <c r="W216" s="357"/>
      <c r="X216" s="357"/>
      <c r="Y216" s="357"/>
      <c r="Z216" s="357"/>
      <c r="AA216" s="357"/>
      <c r="AB216" s="357"/>
      <c r="AC216" s="357"/>
      <c r="AD216" s="357"/>
      <c r="AE216" s="357"/>
      <c r="AF216" s="357"/>
      <c r="AG216" s="357"/>
      <c r="AH216" s="357"/>
      <c r="AI216" s="357"/>
      <c r="AJ216" s="357"/>
      <c r="AK216" s="357"/>
      <c r="AL216" s="357"/>
      <c r="AM216" s="357"/>
      <c r="AN216" s="357"/>
      <c r="AO216" s="357"/>
    </row>
    <row r="217" spans="1:41" s="6" customFormat="1" ht="21" customHeight="1" x14ac:dyDescent="0.2">
      <c r="A217" s="357"/>
      <c r="B217" s="2033"/>
      <c r="C217" s="2034"/>
      <c r="D217" s="2030"/>
      <c r="E217" s="2030"/>
      <c r="F217" s="2030"/>
      <c r="G217" s="1041"/>
      <c r="H217" s="1041"/>
      <c r="I217" s="20"/>
      <c r="J217" s="1046"/>
      <c r="K217" s="2032"/>
      <c r="L217" s="2032"/>
      <c r="M217" s="2030"/>
      <c r="N217" s="2030"/>
      <c r="O217" s="2030"/>
      <c r="P217" s="2030"/>
      <c r="Q217" s="2030"/>
      <c r="R217" s="2031"/>
      <c r="S217" s="357"/>
      <c r="T217" s="360"/>
      <c r="U217" s="360"/>
      <c r="V217" s="357"/>
      <c r="W217" s="357"/>
      <c r="X217" s="357"/>
      <c r="Y217" s="357"/>
      <c r="Z217" s="357"/>
      <c r="AA217" s="357"/>
      <c r="AB217" s="357"/>
      <c r="AC217" s="357"/>
      <c r="AD217" s="357"/>
      <c r="AE217" s="357"/>
      <c r="AF217" s="357"/>
      <c r="AG217" s="357"/>
      <c r="AH217" s="357"/>
      <c r="AI217" s="357"/>
      <c r="AJ217" s="357"/>
      <c r="AK217" s="357"/>
      <c r="AL217" s="357"/>
      <c r="AM217" s="357"/>
      <c r="AN217" s="357"/>
      <c r="AO217" s="357"/>
    </row>
    <row r="218" spans="1:41" s="6" customFormat="1" ht="21" customHeight="1" x14ac:dyDescent="0.2">
      <c r="A218" s="357"/>
      <c r="B218" s="2033"/>
      <c r="C218" s="2034"/>
      <c r="D218" s="2030"/>
      <c r="E218" s="2030"/>
      <c r="F218" s="2030"/>
      <c r="G218" s="1041"/>
      <c r="H218" s="1041"/>
      <c r="I218" s="20"/>
      <c r="J218" s="1046"/>
      <c r="K218" s="2032"/>
      <c r="L218" s="2032"/>
      <c r="M218" s="2030"/>
      <c r="N218" s="2030"/>
      <c r="O218" s="2030"/>
      <c r="P218" s="2030"/>
      <c r="Q218" s="2030"/>
      <c r="R218" s="2031"/>
      <c r="S218" s="357"/>
      <c r="T218" s="360"/>
      <c r="U218" s="360"/>
      <c r="V218" s="357"/>
      <c r="W218" s="357"/>
      <c r="X218" s="357"/>
      <c r="Y218" s="357"/>
      <c r="Z218" s="357"/>
      <c r="AA218" s="357"/>
      <c r="AB218" s="357"/>
      <c r="AC218" s="357"/>
      <c r="AD218" s="357"/>
      <c r="AE218" s="357"/>
      <c r="AF218" s="357"/>
      <c r="AG218" s="357"/>
      <c r="AH218" s="357"/>
      <c r="AI218" s="357"/>
      <c r="AJ218" s="357"/>
      <c r="AK218" s="357"/>
      <c r="AL218" s="357"/>
      <c r="AM218" s="357"/>
      <c r="AN218" s="357"/>
      <c r="AO218" s="357"/>
    </row>
    <row r="219" spans="1:41" s="6" customFormat="1" ht="21" customHeight="1" x14ac:dyDescent="0.2">
      <c r="A219" s="357"/>
      <c r="B219" s="2033"/>
      <c r="C219" s="2034"/>
      <c r="D219" s="2030"/>
      <c r="E219" s="2030"/>
      <c r="F219" s="2030"/>
      <c r="G219" s="1041"/>
      <c r="H219" s="1041"/>
      <c r="I219" s="20"/>
      <c r="J219" s="1046"/>
      <c r="K219" s="2032"/>
      <c r="L219" s="2032"/>
      <c r="M219" s="2030"/>
      <c r="N219" s="2030"/>
      <c r="O219" s="2030"/>
      <c r="P219" s="2030"/>
      <c r="Q219" s="2030"/>
      <c r="R219" s="2031"/>
      <c r="S219" s="357"/>
      <c r="T219" s="360"/>
      <c r="U219" s="360"/>
      <c r="V219" s="357"/>
      <c r="W219" s="357"/>
      <c r="X219" s="357"/>
      <c r="Y219" s="357"/>
      <c r="Z219" s="357"/>
      <c r="AA219" s="357"/>
      <c r="AB219" s="357"/>
      <c r="AC219" s="357"/>
      <c r="AD219" s="357"/>
      <c r="AE219" s="357"/>
      <c r="AF219" s="357"/>
      <c r="AG219" s="357"/>
      <c r="AH219" s="357"/>
      <c r="AI219" s="357"/>
      <c r="AJ219" s="357"/>
      <c r="AK219" s="357"/>
      <c r="AL219" s="357"/>
      <c r="AM219" s="357"/>
      <c r="AN219" s="357"/>
      <c r="AO219" s="357"/>
    </row>
    <row r="220" spans="1:41" s="6" customFormat="1" ht="21" customHeight="1" x14ac:dyDescent="0.2">
      <c r="A220" s="357"/>
      <c r="B220" s="2033"/>
      <c r="C220" s="2034"/>
      <c r="D220" s="2030"/>
      <c r="E220" s="2030"/>
      <c r="F220" s="2030"/>
      <c r="G220" s="1041"/>
      <c r="H220" s="1041"/>
      <c r="I220" s="20"/>
      <c r="J220" s="1046"/>
      <c r="K220" s="2032"/>
      <c r="L220" s="2032"/>
      <c r="M220" s="2030"/>
      <c r="N220" s="2030"/>
      <c r="O220" s="2030"/>
      <c r="P220" s="2030"/>
      <c r="Q220" s="2030"/>
      <c r="R220" s="2031"/>
      <c r="S220" s="357"/>
      <c r="T220" s="360"/>
      <c r="U220" s="360"/>
      <c r="V220" s="357"/>
      <c r="W220" s="357"/>
      <c r="X220" s="357"/>
      <c r="Y220" s="357"/>
      <c r="Z220" s="357"/>
      <c r="AA220" s="357"/>
      <c r="AB220" s="357"/>
      <c r="AC220" s="357"/>
      <c r="AD220" s="357"/>
      <c r="AE220" s="357"/>
      <c r="AF220" s="357"/>
      <c r="AG220" s="357"/>
      <c r="AH220" s="357"/>
      <c r="AI220" s="357"/>
      <c r="AJ220" s="357"/>
      <c r="AK220" s="357"/>
      <c r="AL220" s="357"/>
      <c r="AM220" s="357"/>
      <c r="AN220" s="357"/>
      <c r="AO220" s="357"/>
    </row>
    <row r="221" spans="1:41" s="6" customFormat="1" ht="21" customHeight="1" x14ac:dyDescent="0.2">
      <c r="A221" s="357"/>
      <c r="B221" s="2033"/>
      <c r="C221" s="2034"/>
      <c r="D221" s="2030"/>
      <c r="E221" s="2030"/>
      <c r="F221" s="2030"/>
      <c r="G221" s="1041"/>
      <c r="H221" s="1041"/>
      <c r="I221" s="20"/>
      <c r="J221" s="1046"/>
      <c r="K221" s="2032"/>
      <c r="L221" s="2032"/>
      <c r="M221" s="2030"/>
      <c r="N221" s="2030"/>
      <c r="O221" s="2030"/>
      <c r="P221" s="2030"/>
      <c r="Q221" s="2030"/>
      <c r="R221" s="2031"/>
      <c r="S221" s="357"/>
      <c r="T221" s="360"/>
      <c r="U221" s="360"/>
      <c r="V221" s="357"/>
      <c r="W221" s="357"/>
      <c r="X221" s="357"/>
      <c r="Y221" s="357"/>
      <c r="Z221" s="357"/>
      <c r="AA221" s="357"/>
      <c r="AB221" s="357"/>
      <c r="AC221" s="357"/>
      <c r="AD221" s="357"/>
      <c r="AE221" s="357"/>
      <c r="AF221" s="357"/>
      <c r="AG221" s="357"/>
      <c r="AH221" s="357"/>
      <c r="AI221" s="357"/>
      <c r="AJ221" s="357"/>
      <c r="AK221" s="357"/>
      <c r="AL221" s="357"/>
      <c r="AM221" s="357"/>
      <c r="AN221" s="357"/>
      <c r="AO221" s="357"/>
    </row>
    <row r="222" spans="1:41" s="6" customFormat="1" ht="21" customHeight="1" x14ac:dyDescent="0.2">
      <c r="A222" s="357"/>
      <c r="B222" s="2033"/>
      <c r="C222" s="2034"/>
      <c r="D222" s="2030"/>
      <c r="E222" s="2030"/>
      <c r="F222" s="2030"/>
      <c r="G222" s="1041"/>
      <c r="H222" s="1041"/>
      <c r="I222" s="20"/>
      <c r="J222" s="1046"/>
      <c r="K222" s="2032"/>
      <c r="L222" s="2032"/>
      <c r="M222" s="2030"/>
      <c r="N222" s="2030"/>
      <c r="O222" s="2030"/>
      <c r="P222" s="2030"/>
      <c r="Q222" s="2030"/>
      <c r="R222" s="2031"/>
      <c r="S222" s="357"/>
      <c r="T222" s="360"/>
      <c r="U222" s="360"/>
      <c r="V222" s="357"/>
      <c r="W222" s="357"/>
      <c r="X222" s="357"/>
      <c r="Y222" s="357"/>
      <c r="Z222" s="357"/>
      <c r="AA222" s="357"/>
      <c r="AB222" s="357"/>
      <c r="AC222" s="357"/>
      <c r="AD222" s="357"/>
      <c r="AE222" s="357"/>
      <c r="AF222" s="357"/>
      <c r="AG222" s="357"/>
      <c r="AH222" s="357"/>
      <c r="AI222" s="357"/>
      <c r="AJ222" s="357"/>
      <c r="AK222" s="357"/>
      <c r="AL222" s="357"/>
      <c r="AM222" s="357"/>
      <c r="AN222" s="357"/>
      <c r="AO222" s="357"/>
    </row>
    <row r="223" spans="1:41" s="6" customFormat="1" ht="21" customHeight="1" x14ac:dyDescent="0.2">
      <c r="A223" s="357"/>
      <c r="B223" s="2033"/>
      <c r="C223" s="2034"/>
      <c r="D223" s="2030"/>
      <c r="E223" s="2030"/>
      <c r="F223" s="2030"/>
      <c r="G223" s="1041"/>
      <c r="H223" s="1041"/>
      <c r="I223" s="20"/>
      <c r="J223" s="1046"/>
      <c r="K223" s="2032"/>
      <c r="L223" s="2032"/>
      <c r="M223" s="2030"/>
      <c r="N223" s="2030"/>
      <c r="O223" s="2030"/>
      <c r="P223" s="2030"/>
      <c r="Q223" s="2030"/>
      <c r="R223" s="2031"/>
      <c r="S223" s="357"/>
      <c r="T223" s="362"/>
      <c r="U223" s="357"/>
      <c r="V223" s="357"/>
      <c r="W223" s="357"/>
      <c r="X223" s="357"/>
      <c r="Y223" s="357"/>
      <c r="Z223" s="357"/>
      <c r="AA223" s="357"/>
      <c r="AB223" s="357"/>
      <c r="AC223" s="357"/>
      <c r="AD223" s="357"/>
      <c r="AE223" s="357"/>
      <c r="AF223" s="357"/>
      <c r="AG223" s="357"/>
      <c r="AH223" s="357"/>
      <c r="AI223" s="357"/>
      <c r="AJ223" s="357"/>
      <c r="AK223" s="357"/>
      <c r="AL223" s="357"/>
      <c r="AM223" s="357"/>
      <c r="AN223" s="357"/>
      <c r="AO223" s="357"/>
    </row>
    <row r="224" spans="1:41" s="6" customFormat="1" ht="21" customHeight="1" x14ac:dyDescent="0.2">
      <c r="A224" s="357"/>
      <c r="B224" s="2033"/>
      <c r="C224" s="2034"/>
      <c r="D224" s="2030"/>
      <c r="E224" s="2030"/>
      <c r="F224" s="2030"/>
      <c r="G224" s="1041"/>
      <c r="H224" s="1041"/>
      <c r="I224" s="20"/>
      <c r="J224" s="1046"/>
      <c r="K224" s="2032"/>
      <c r="L224" s="2032"/>
      <c r="M224" s="2030"/>
      <c r="N224" s="2030"/>
      <c r="O224" s="2030"/>
      <c r="P224" s="2030"/>
      <c r="Q224" s="2030"/>
      <c r="R224" s="2031"/>
      <c r="S224" s="357"/>
      <c r="T224" s="362"/>
      <c r="U224" s="357"/>
      <c r="V224" s="357"/>
      <c r="W224" s="357"/>
      <c r="X224" s="357"/>
      <c r="Y224" s="357"/>
      <c r="Z224" s="357"/>
      <c r="AA224" s="357"/>
      <c r="AB224" s="357"/>
      <c r="AC224" s="357"/>
      <c r="AD224" s="357"/>
      <c r="AE224" s="357"/>
      <c r="AF224" s="357"/>
      <c r="AG224" s="357"/>
      <c r="AH224" s="357"/>
      <c r="AI224" s="357"/>
      <c r="AJ224" s="357"/>
      <c r="AK224" s="357"/>
      <c r="AL224" s="357"/>
      <c r="AM224" s="357"/>
      <c r="AN224" s="357"/>
      <c r="AO224" s="357"/>
    </row>
    <row r="225" spans="1:41" s="6" customFormat="1" ht="21" customHeight="1" x14ac:dyDescent="0.2">
      <c r="A225" s="357"/>
      <c r="B225" s="2033"/>
      <c r="C225" s="2034"/>
      <c r="D225" s="2030"/>
      <c r="E225" s="2030"/>
      <c r="F225" s="2030"/>
      <c r="G225" s="1041"/>
      <c r="H225" s="1041"/>
      <c r="I225" s="20"/>
      <c r="J225" s="1046"/>
      <c r="K225" s="2032"/>
      <c r="L225" s="2032"/>
      <c r="M225" s="2030"/>
      <c r="N225" s="2030"/>
      <c r="O225" s="2030"/>
      <c r="P225" s="2030"/>
      <c r="Q225" s="2030"/>
      <c r="R225" s="2031"/>
      <c r="S225" s="357"/>
      <c r="T225" s="362"/>
      <c r="U225" s="357"/>
      <c r="V225" s="357"/>
      <c r="W225" s="357"/>
      <c r="X225" s="357"/>
      <c r="Y225" s="357"/>
      <c r="Z225" s="357"/>
      <c r="AA225" s="357"/>
      <c r="AB225" s="357"/>
      <c r="AC225" s="357"/>
      <c r="AD225" s="357"/>
      <c r="AE225" s="357"/>
      <c r="AF225" s="357"/>
      <c r="AG225" s="357"/>
      <c r="AH225" s="357"/>
      <c r="AI225" s="357"/>
      <c r="AJ225" s="357"/>
      <c r="AK225" s="357"/>
      <c r="AL225" s="357"/>
      <c r="AM225" s="357"/>
      <c r="AN225" s="357"/>
      <c r="AO225" s="357"/>
    </row>
    <row r="226" spans="1:41" s="6" customFormat="1" ht="21" customHeight="1" x14ac:dyDescent="0.2">
      <c r="A226" s="357"/>
      <c r="B226" s="2033"/>
      <c r="C226" s="2034"/>
      <c r="D226" s="2030"/>
      <c r="E226" s="2030"/>
      <c r="F226" s="2030"/>
      <c r="G226" s="1041"/>
      <c r="H226" s="1041"/>
      <c r="I226" s="20"/>
      <c r="J226" s="1046"/>
      <c r="K226" s="2032"/>
      <c r="L226" s="2032"/>
      <c r="M226" s="2030"/>
      <c r="N226" s="2030"/>
      <c r="O226" s="2030"/>
      <c r="P226" s="2030"/>
      <c r="Q226" s="2030"/>
      <c r="R226" s="2031"/>
      <c r="S226" s="357"/>
      <c r="T226" s="362"/>
      <c r="U226" s="357"/>
      <c r="V226" s="357"/>
      <c r="W226" s="357"/>
      <c r="X226" s="357"/>
      <c r="Y226" s="357"/>
      <c r="Z226" s="357"/>
      <c r="AA226" s="357"/>
      <c r="AB226" s="357"/>
      <c r="AC226" s="357"/>
      <c r="AD226" s="357"/>
      <c r="AE226" s="357"/>
      <c r="AF226" s="357"/>
      <c r="AG226" s="357"/>
      <c r="AH226" s="357"/>
      <c r="AI226" s="357"/>
      <c r="AJ226" s="357"/>
      <c r="AK226" s="357"/>
      <c r="AL226" s="357"/>
      <c r="AM226" s="357"/>
      <c r="AN226" s="357"/>
      <c r="AO226" s="357"/>
    </row>
    <row r="227" spans="1:41" s="6" customFormat="1" ht="21" customHeight="1" x14ac:dyDescent="0.2">
      <c r="A227" s="357"/>
      <c r="B227" s="2033"/>
      <c r="C227" s="2034"/>
      <c r="D227" s="2030"/>
      <c r="E227" s="2030"/>
      <c r="F227" s="2030"/>
      <c r="G227" s="1041"/>
      <c r="H227" s="1041"/>
      <c r="I227" s="20"/>
      <c r="J227" s="1046"/>
      <c r="K227" s="2032"/>
      <c r="L227" s="2032"/>
      <c r="M227" s="2030"/>
      <c r="N227" s="2030"/>
      <c r="O227" s="2030"/>
      <c r="P227" s="2030"/>
      <c r="Q227" s="2030"/>
      <c r="R227" s="2031"/>
      <c r="S227" s="357"/>
      <c r="T227" s="362"/>
      <c r="U227" s="357"/>
      <c r="V227" s="357"/>
      <c r="W227" s="357"/>
      <c r="X227" s="357"/>
      <c r="Y227" s="357"/>
      <c r="Z227" s="357"/>
      <c r="AA227" s="357"/>
      <c r="AB227" s="357"/>
      <c r="AC227" s="357"/>
      <c r="AD227" s="357"/>
      <c r="AE227" s="357"/>
      <c r="AF227" s="357"/>
      <c r="AG227" s="357"/>
      <c r="AH227" s="357"/>
      <c r="AI227" s="357"/>
      <c r="AJ227" s="357"/>
      <c r="AK227" s="357"/>
      <c r="AL227" s="357"/>
      <c r="AM227" s="357"/>
      <c r="AN227" s="357"/>
      <c r="AO227" s="357"/>
    </row>
    <row r="228" spans="1:41" s="6" customFormat="1" ht="21" customHeight="1" x14ac:dyDescent="0.2">
      <c r="A228" s="357"/>
      <c r="B228" s="2033"/>
      <c r="C228" s="2034"/>
      <c r="D228" s="2030"/>
      <c r="E228" s="2030"/>
      <c r="F228" s="2030"/>
      <c r="G228" s="1041"/>
      <c r="H228" s="1041"/>
      <c r="I228" s="20"/>
      <c r="J228" s="1046"/>
      <c r="K228" s="2032"/>
      <c r="L228" s="2032"/>
      <c r="M228" s="2030"/>
      <c r="N228" s="2030"/>
      <c r="O228" s="2030"/>
      <c r="P228" s="2030"/>
      <c r="Q228" s="2030"/>
      <c r="R228" s="2031"/>
      <c r="S228" s="357"/>
      <c r="T228" s="362"/>
      <c r="U228" s="357"/>
      <c r="V228" s="357"/>
      <c r="W228" s="357"/>
      <c r="X228" s="357"/>
      <c r="Y228" s="357"/>
      <c r="Z228" s="357"/>
      <c r="AA228" s="357"/>
      <c r="AB228" s="357"/>
      <c r="AC228" s="357"/>
      <c r="AD228" s="357"/>
      <c r="AE228" s="357"/>
      <c r="AF228" s="357"/>
      <c r="AG228" s="357"/>
      <c r="AH228" s="357"/>
      <c r="AI228" s="357"/>
      <c r="AJ228" s="357"/>
      <c r="AK228" s="357"/>
      <c r="AL228" s="357"/>
      <c r="AM228" s="357"/>
      <c r="AN228" s="357"/>
      <c r="AO228" s="357"/>
    </row>
    <row r="229" spans="1:41" s="6" customFormat="1" ht="21" customHeight="1" x14ac:dyDescent="0.2">
      <c r="A229" s="357"/>
      <c r="B229" s="2033"/>
      <c r="C229" s="2034"/>
      <c r="D229" s="2030"/>
      <c r="E229" s="2030"/>
      <c r="F229" s="2030"/>
      <c r="G229" s="1041"/>
      <c r="H229" s="1041"/>
      <c r="I229" s="20"/>
      <c r="J229" s="1046"/>
      <c r="K229" s="2032"/>
      <c r="L229" s="2032"/>
      <c r="M229" s="2030"/>
      <c r="N229" s="2030"/>
      <c r="O229" s="2030"/>
      <c r="P229" s="2030"/>
      <c r="Q229" s="2030"/>
      <c r="R229" s="2031"/>
      <c r="S229" s="357"/>
      <c r="T229" s="362"/>
      <c r="U229" s="357"/>
      <c r="V229" s="357"/>
      <c r="W229" s="357"/>
      <c r="X229" s="357"/>
      <c r="Y229" s="357"/>
      <c r="Z229" s="357"/>
      <c r="AA229" s="357"/>
      <c r="AB229" s="357"/>
      <c r="AC229" s="357"/>
      <c r="AD229" s="357"/>
      <c r="AE229" s="357"/>
      <c r="AF229" s="357"/>
      <c r="AG229" s="357"/>
      <c r="AH229" s="357"/>
      <c r="AI229" s="357"/>
      <c r="AJ229" s="357"/>
      <c r="AK229" s="357"/>
      <c r="AL229" s="357"/>
      <c r="AM229" s="357"/>
      <c r="AN229" s="357"/>
      <c r="AO229" s="357"/>
    </row>
    <row r="230" spans="1:41" s="6" customFormat="1" ht="21" customHeight="1" x14ac:dyDescent="0.2">
      <c r="A230" s="357"/>
      <c r="B230" s="2033"/>
      <c r="C230" s="2034"/>
      <c r="D230" s="2030"/>
      <c r="E230" s="2030"/>
      <c r="F230" s="2030"/>
      <c r="G230" s="1041"/>
      <c r="H230" s="1041"/>
      <c r="I230" s="20"/>
      <c r="J230" s="1046"/>
      <c r="K230" s="2032"/>
      <c r="L230" s="2032"/>
      <c r="M230" s="2030"/>
      <c r="N230" s="2030"/>
      <c r="O230" s="2030"/>
      <c r="P230" s="2030"/>
      <c r="Q230" s="2030"/>
      <c r="R230" s="2031"/>
      <c r="S230" s="357"/>
      <c r="T230" s="362"/>
      <c r="U230" s="357"/>
      <c r="V230" s="357"/>
      <c r="W230" s="357"/>
      <c r="X230" s="357"/>
      <c r="Y230" s="357"/>
      <c r="Z230" s="357"/>
      <c r="AA230" s="357"/>
      <c r="AB230" s="357"/>
      <c r="AC230" s="357"/>
      <c r="AD230" s="357"/>
      <c r="AE230" s="357"/>
      <c r="AF230" s="357"/>
      <c r="AG230" s="357"/>
      <c r="AH230" s="357"/>
      <c r="AI230" s="357"/>
      <c r="AJ230" s="357"/>
      <c r="AK230" s="357"/>
      <c r="AL230" s="357"/>
      <c r="AM230" s="357"/>
      <c r="AN230" s="357"/>
      <c r="AO230" s="357"/>
    </row>
    <row r="231" spans="1:41" s="6" customFormat="1" ht="21" customHeight="1" x14ac:dyDescent="0.2">
      <c r="A231" s="357"/>
      <c r="B231" s="2035"/>
      <c r="C231" s="2036"/>
      <c r="D231" s="2030"/>
      <c r="E231" s="2030"/>
      <c r="F231" s="2030"/>
      <c r="G231" s="1041"/>
      <c r="H231" s="1041"/>
      <c r="I231" s="20"/>
      <c r="J231" s="1046"/>
      <c r="K231" s="2032"/>
      <c r="L231" s="2032"/>
      <c r="M231" s="2030"/>
      <c r="N231" s="2030"/>
      <c r="O231" s="2030"/>
      <c r="P231" s="2030"/>
      <c r="Q231" s="2030"/>
      <c r="R231" s="2031"/>
      <c r="S231" s="357"/>
      <c r="T231" s="362"/>
      <c r="U231" s="357"/>
      <c r="V231" s="357"/>
      <c r="W231" s="357"/>
      <c r="X231" s="357"/>
      <c r="Y231" s="357"/>
      <c r="Z231" s="357"/>
      <c r="AA231" s="357"/>
      <c r="AB231" s="357"/>
      <c r="AC231" s="357"/>
      <c r="AD231" s="357"/>
      <c r="AE231" s="357"/>
      <c r="AF231" s="357"/>
      <c r="AG231" s="357"/>
      <c r="AH231" s="357"/>
      <c r="AI231" s="357"/>
      <c r="AJ231" s="357"/>
      <c r="AK231" s="357"/>
      <c r="AL231" s="357"/>
      <c r="AM231" s="357"/>
      <c r="AN231" s="357"/>
      <c r="AO231" s="357"/>
    </row>
    <row r="232" spans="1:41" s="6" customFormat="1" ht="21" customHeight="1" thickBot="1" x14ac:dyDescent="0.25">
      <c r="A232" s="357"/>
      <c r="B232" s="2159" t="s">
        <v>333</v>
      </c>
      <c r="C232" s="2160"/>
      <c r="D232" s="2160"/>
      <c r="E232" s="2160"/>
      <c r="F232" s="2160"/>
      <c r="G232" s="2160"/>
      <c r="H232" s="2161"/>
      <c r="I232" s="1277">
        <f>SUM(I185:I231)</f>
        <v>0</v>
      </c>
      <c r="J232" s="1278"/>
      <c r="K232" s="2162">
        <f>SUM(O185:O231)</f>
        <v>0</v>
      </c>
      <c r="L232" s="2160"/>
      <c r="M232" s="2160"/>
      <c r="N232" s="2160"/>
      <c r="O232" s="2160"/>
      <c r="P232" s="2160"/>
      <c r="Q232" s="2160"/>
      <c r="R232" s="2163"/>
      <c r="S232" s="357"/>
      <c r="T232" s="362"/>
      <c r="U232" s="357"/>
      <c r="V232" s="357"/>
      <c r="W232" s="357"/>
      <c r="X232" s="357"/>
      <c r="Y232" s="357"/>
      <c r="Z232" s="357"/>
      <c r="AA232" s="357"/>
      <c r="AB232" s="357"/>
      <c r="AC232" s="357"/>
      <c r="AD232" s="357"/>
      <c r="AE232" s="357"/>
      <c r="AF232" s="357"/>
      <c r="AG232" s="357"/>
      <c r="AH232" s="357"/>
      <c r="AI232" s="357"/>
      <c r="AJ232" s="357"/>
      <c r="AK232" s="357"/>
      <c r="AL232" s="357"/>
      <c r="AM232" s="357"/>
      <c r="AN232" s="357"/>
      <c r="AO232" s="357"/>
    </row>
    <row r="233" spans="1:41" s="352" customFormat="1" x14ac:dyDescent="0.2"/>
    <row r="234" spans="1:41" s="352" customFormat="1" x14ac:dyDescent="0.2"/>
    <row r="235" spans="1:41" s="352" customFormat="1" x14ac:dyDescent="0.2"/>
    <row r="236" spans="1:41" s="352" customFormat="1" x14ac:dyDescent="0.2"/>
    <row r="237" spans="1:41" s="352" customFormat="1" x14ac:dyDescent="0.2"/>
    <row r="238" spans="1:41" s="352" customFormat="1" x14ac:dyDescent="0.2"/>
    <row r="239" spans="1:41" s="352" customFormat="1" x14ac:dyDescent="0.2"/>
    <row r="240" spans="1:41" s="352" customFormat="1" x14ac:dyDescent="0.2"/>
    <row r="241" s="352" customFormat="1" x14ac:dyDescent="0.2"/>
    <row r="242" s="352" customFormat="1" x14ac:dyDescent="0.2"/>
    <row r="243" s="352" customFormat="1" x14ac:dyDescent="0.2"/>
    <row r="244" s="352" customFormat="1" x14ac:dyDescent="0.2"/>
    <row r="245" s="352" customFormat="1" x14ac:dyDescent="0.2"/>
    <row r="246" s="352" customFormat="1" x14ac:dyDescent="0.2"/>
    <row r="247" s="352" customFormat="1" x14ac:dyDescent="0.2"/>
    <row r="248" s="352" customFormat="1" x14ac:dyDescent="0.2"/>
    <row r="249" s="352" customFormat="1" x14ac:dyDescent="0.2"/>
    <row r="250" s="352" customFormat="1" x14ac:dyDescent="0.2"/>
    <row r="251" s="352" customFormat="1" x14ac:dyDescent="0.2"/>
    <row r="252" s="352" customFormat="1" x14ac:dyDescent="0.2"/>
    <row r="253" s="352" customFormat="1" x14ac:dyDescent="0.2"/>
    <row r="254" s="352" customFormat="1" x14ac:dyDescent="0.2"/>
    <row r="255" s="352" customFormat="1" x14ac:dyDescent="0.2"/>
    <row r="256" s="352" customFormat="1" x14ac:dyDescent="0.2"/>
    <row r="257" s="352" customFormat="1" x14ac:dyDescent="0.2"/>
    <row r="258" s="352" customFormat="1" x14ac:dyDescent="0.2"/>
    <row r="259" s="352" customFormat="1" x14ac:dyDescent="0.2"/>
    <row r="260" s="352" customFormat="1" x14ac:dyDescent="0.2"/>
    <row r="261" s="352" customFormat="1" x14ac:dyDescent="0.2"/>
    <row r="262" s="352" customFormat="1" x14ac:dyDescent="0.2"/>
    <row r="263" s="352" customFormat="1" x14ac:dyDescent="0.2"/>
    <row r="264" s="352" customFormat="1" x14ac:dyDescent="0.2"/>
    <row r="265" s="352" customFormat="1" x14ac:dyDescent="0.2"/>
    <row r="266" s="352" customFormat="1" x14ac:dyDescent="0.2"/>
    <row r="267" s="352" customFormat="1" x14ac:dyDescent="0.2"/>
    <row r="268" s="352" customFormat="1" x14ac:dyDescent="0.2"/>
    <row r="269" s="352" customFormat="1" x14ac:dyDescent="0.2"/>
    <row r="270" s="352" customFormat="1" x14ac:dyDescent="0.2"/>
    <row r="271" s="352" customFormat="1" x14ac:dyDescent="0.2"/>
    <row r="272" s="352" customFormat="1" x14ac:dyDescent="0.2"/>
    <row r="273" s="352" customFormat="1" x14ac:dyDescent="0.2"/>
    <row r="274" s="352" customFormat="1" x14ac:dyDescent="0.2"/>
    <row r="275" s="352" customFormat="1" x14ac:dyDescent="0.2"/>
    <row r="276" s="352" customFormat="1" x14ac:dyDescent="0.2"/>
    <row r="277" s="352" customFormat="1" x14ac:dyDescent="0.2"/>
    <row r="278" s="352" customFormat="1" x14ac:dyDescent="0.2"/>
    <row r="279" s="352" customFormat="1" x14ac:dyDescent="0.2"/>
    <row r="280" s="352" customFormat="1" x14ac:dyDescent="0.2"/>
    <row r="281" s="352" customFormat="1" x14ac:dyDescent="0.2"/>
    <row r="282" s="352" customFormat="1" x14ac:dyDescent="0.2"/>
    <row r="283" s="352" customFormat="1" x14ac:dyDescent="0.2"/>
    <row r="284" s="352" customFormat="1" x14ac:dyDescent="0.2"/>
    <row r="285" s="352" customFormat="1" x14ac:dyDescent="0.2"/>
    <row r="286" s="352" customFormat="1" x14ac:dyDescent="0.2"/>
    <row r="287" s="352" customFormat="1" x14ac:dyDescent="0.2"/>
    <row r="288" s="352" customFormat="1" x14ac:dyDescent="0.2"/>
    <row r="289" s="352" customFormat="1" x14ac:dyDescent="0.2"/>
    <row r="290" s="352" customFormat="1" x14ac:dyDescent="0.2"/>
    <row r="291" s="352" customFormat="1" x14ac:dyDescent="0.2"/>
    <row r="292" s="352" customFormat="1" x14ac:dyDescent="0.2"/>
    <row r="293" s="352" customFormat="1" x14ac:dyDescent="0.2"/>
    <row r="294" s="352" customFormat="1" x14ac:dyDescent="0.2"/>
    <row r="295" s="352" customFormat="1" x14ac:dyDescent="0.2"/>
    <row r="296" s="352" customFormat="1" x14ac:dyDescent="0.2"/>
    <row r="297" s="352" customFormat="1" x14ac:dyDescent="0.2"/>
    <row r="298" s="352" customFormat="1" x14ac:dyDescent="0.2"/>
    <row r="299" s="352" customFormat="1" x14ac:dyDescent="0.2"/>
    <row r="300" s="352" customFormat="1" x14ac:dyDescent="0.2"/>
    <row r="301" s="352" customFormat="1" x14ac:dyDescent="0.2"/>
    <row r="302" s="352" customFormat="1" x14ac:dyDescent="0.2"/>
    <row r="303" s="352" customFormat="1" x14ac:dyDescent="0.2"/>
    <row r="304" s="352" customFormat="1" x14ac:dyDescent="0.2"/>
    <row r="305" s="352" customFormat="1" x14ac:dyDescent="0.2"/>
    <row r="306" s="352" customFormat="1" x14ac:dyDescent="0.2"/>
    <row r="307" s="352" customFormat="1" x14ac:dyDescent="0.2"/>
    <row r="308" s="352" customFormat="1" x14ac:dyDescent="0.2"/>
    <row r="309" s="352" customFormat="1" x14ac:dyDescent="0.2"/>
    <row r="310" s="352" customFormat="1" x14ac:dyDescent="0.2"/>
    <row r="311" s="352" customFormat="1" x14ac:dyDescent="0.2"/>
    <row r="312" s="352" customFormat="1" x14ac:dyDescent="0.2"/>
    <row r="313" s="352" customFormat="1" x14ac:dyDescent="0.2"/>
    <row r="314" s="352" customFormat="1" x14ac:dyDescent="0.2"/>
    <row r="315" s="352" customFormat="1" x14ac:dyDescent="0.2"/>
    <row r="316" s="352" customFormat="1" x14ac:dyDescent="0.2"/>
    <row r="317" s="352" customFormat="1" x14ac:dyDescent="0.2"/>
    <row r="318" s="352" customFormat="1" x14ac:dyDescent="0.2"/>
    <row r="319" s="352" customFormat="1" x14ac:dyDescent="0.2"/>
    <row r="320" s="352" customFormat="1" x14ac:dyDescent="0.2"/>
    <row r="321" s="352" customFormat="1" x14ac:dyDescent="0.2"/>
    <row r="322" s="352" customFormat="1" x14ac:dyDescent="0.2"/>
    <row r="323" s="352" customFormat="1" x14ac:dyDescent="0.2"/>
    <row r="324" s="352" customFormat="1" x14ac:dyDescent="0.2"/>
    <row r="325" s="352" customFormat="1" x14ac:dyDescent="0.2"/>
    <row r="326" s="352" customFormat="1" x14ac:dyDescent="0.2"/>
    <row r="327" s="352" customFormat="1" x14ac:dyDescent="0.2"/>
    <row r="328" s="352" customFormat="1" x14ac:dyDescent="0.2"/>
    <row r="329" s="352" customFormat="1" x14ac:dyDescent="0.2"/>
    <row r="330" s="352" customFormat="1" x14ac:dyDescent="0.2"/>
    <row r="331" s="352" customFormat="1" x14ac:dyDescent="0.2"/>
    <row r="332" s="352" customFormat="1" x14ac:dyDescent="0.2"/>
    <row r="333" s="352" customFormat="1" x14ac:dyDescent="0.2"/>
    <row r="334" s="352" customFormat="1" x14ac:dyDescent="0.2"/>
    <row r="335" s="352" customFormat="1" x14ac:dyDescent="0.2"/>
    <row r="336" s="352" customFormat="1" x14ac:dyDescent="0.2"/>
    <row r="337" s="352" customFormat="1" x14ac:dyDescent="0.2"/>
    <row r="338" s="352" customFormat="1" x14ac:dyDescent="0.2"/>
    <row r="339" s="352" customFormat="1" x14ac:dyDescent="0.2"/>
    <row r="340" s="352" customFormat="1" x14ac:dyDescent="0.2"/>
    <row r="341" s="352" customFormat="1" x14ac:dyDescent="0.2"/>
    <row r="342" s="352" customFormat="1" x14ac:dyDescent="0.2"/>
    <row r="343" s="352" customFormat="1" x14ac:dyDescent="0.2"/>
    <row r="344" s="352" customFormat="1" x14ac:dyDescent="0.2"/>
    <row r="345" s="352" customFormat="1" x14ac:dyDescent="0.2"/>
    <row r="346" s="352" customFormat="1" x14ac:dyDescent="0.2"/>
    <row r="347" s="352" customFormat="1" x14ac:dyDescent="0.2"/>
    <row r="348" s="352" customFormat="1" x14ac:dyDescent="0.2"/>
    <row r="349" s="352" customFormat="1" x14ac:dyDescent="0.2"/>
    <row r="350" s="352" customFormat="1" x14ac:dyDescent="0.2"/>
    <row r="351" s="352" customFormat="1" x14ac:dyDescent="0.2"/>
    <row r="352" s="352" customFormat="1" x14ac:dyDescent="0.2"/>
    <row r="353" s="352" customFormat="1" x14ac:dyDescent="0.2"/>
    <row r="354" s="352" customFormat="1" x14ac:dyDescent="0.2"/>
    <row r="355" s="352" customFormat="1" x14ac:dyDescent="0.2"/>
    <row r="356" s="352" customFormat="1" x14ac:dyDescent="0.2"/>
    <row r="357" s="352" customFormat="1" x14ac:dyDescent="0.2"/>
    <row r="358" s="352" customFormat="1" x14ac:dyDescent="0.2"/>
    <row r="359" s="352" customFormat="1" x14ac:dyDescent="0.2"/>
    <row r="360" s="352" customFormat="1" x14ac:dyDescent="0.2"/>
    <row r="361" s="352" customFormat="1" x14ac:dyDescent="0.2"/>
  </sheetData>
  <sheetProtection algorithmName="SHA-512" hashValue="V/o1cZFHbzKk/R89Nhx7p8UnwAp/VtM+QDNwxsIgrcr0f3iaqVJhsjXTiAEAsSzMqemNXWMsR9SRSZs4at/PGg==" saltValue="MdAbtHgvMjJ7VO6LJxE+GQ==" spinCount="100000" sheet="1" objects="1" scenarios="1"/>
  <dataConsolidate/>
  <mergeCells count="946">
    <mergeCell ref="J56:M56"/>
    <mergeCell ref="J58:M58"/>
    <mergeCell ref="N55:P55"/>
    <mergeCell ref="K76:R76"/>
    <mergeCell ref="M73:N73"/>
    <mergeCell ref="Q58:R58"/>
    <mergeCell ref="Q7:R7"/>
    <mergeCell ref="L9:M10"/>
    <mergeCell ref="D189:F189"/>
    <mergeCell ref="I183:I184"/>
    <mergeCell ref="J183:J184"/>
    <mergeCell ref="K183:N183"/>
    <mergeCell ref="O183:P184"/>
    <mergeCell ref="Q183:R184"/>
    <mergeCell ref="K184:L184"/>
    <mergeCell ref="M184:N184"/>
    <mergeCell ref="D178:F178"/>
    <mergeCell ref="D179:F179"/>
    <mergeCell ref="K179:L179"/>
    <mergeCell ref="O179:P179"/>
    <mergeCell ref="Q179:R179"/>
    <mergeCell ref="M179:N179"/>
    <mergeCell ref="K178:L178"/>
    <mergeCell ref="M178:N178"/>
    <mergeCell ref="O191:P191"/>
    <mergeCell ref="Q191:R191"/>
    <mergeCell ref="D191:F191"/>
    <mergeCell ref="K191:L191"/>
    <mergeCell ref="M191:N191"/>
    <mergeCell ref="B76:H76"/>
    <mergeCell ref="B78:R78"/>
    <mergeCell ref="M75:N75"/>
    <mergeCell ref="M138:N138"/>
    <mergeCell ref="K140:L140"/>
    <mergeCell ref="M140:N140"/>
    <mergeCell ref="O141:P141"/>
    <mergeCell ref="O142:P142"/>
    <mergeCell ref="B130:R130"/>
    <mergeCell ref="B131:C132"/>
    <mergeCell ref="D141:F141"/>
    <mergeCell ref="D140:F140"/>
    <mergeCell ref="B133:C179"/>
    <mergeCell ref="D133:F133"/>
    <mergeCell ref="M133:N133"/>
    <mergeCell ref="D135:F135"/>
    <mergeCell ref="M176:N176"/>
    <mergeCell ref="D177:F177"/>
    <mergeCell ref="D183:F184"/>
    <mergeCell ref="D193:F193"/>
    <mergeCell ref="K193:L193"/>
    <mergeCell ref="M193:N193"/>
    <mergeCell ref="O172:P172"/>
    <mergeCell ref="Q172:R172"/>
    <mergeCell ref="O173:P173"/>
    <mergeCell ref="Q173:R173"/>
    <mergeCell ref="D192:F192"/>
    <mergeCell ref="K192:L192"/>
    <mergeCell ref="M192:N192"/>
    <mergeCell ref="K189:L189"/>
    <mergeCell ref="M189:N189"/>
    <mergeCell ref="O188:P188"/>
    <mergeCell ref="Q188:R188"/>
    <mergeCell ref="O186:P186"/>
    <mergeCell ref="Q186:R186"/>
    <mergeCell ref="O189:P189"/>
    <mergeCell ref="Q189:R189"/>
    <mergeCell ref="B180:H180"/>
    <mergeCell ref="K180:R180"/>
    <mergeCell ref="B182:R182"/>
    <mergeCell ref="B183:C184"/>
    <mergeCell ref="O190:P190"/>
    <mergeCell ref="Q190:R190"/>
    <mergeCell ref="D194:F194"/>
    <mergeCell ref="K194:L194"/>
    <mergeCell ref="M194:N194"/>
    <mergeCell ref="K141:L141"/>
    <mergeCell ref="M141:N141"/>
    <mergeCell ref="D143:F143"/>
    <mergeCell ref="K143:L143"/>
    <mergeCell ref="M143:N143"/>
    <mergeCell ref="D188:F188"/>
    <mergeCell ref="K188:L188"/>
    <mergeCell ref="M188:N188"/>
    <mergeCell ref="D187:F187"/>
    <mergeCell ref="D172:F172"/>
    <mergeCell ref="K172:L172"/>
    <mergeCell ref="M172:N172"/>
    <mergeCell ref="D142:F142"/>
    <mergeCell ref="K142:L142"/>
    <mergeCell ref="M142:N142"/>
    <mergeCell ref="D190:F190"/>
    <mergeCell ref="K190:L190"/>
    <mergeCell ref="M190:N190"/>
    <mergeCell ref="D173:F173"/>
    <mergeCell ref="K173:L173"/>
    <mergeCell ref="M173:N173"/>
    <mergeCell ref="O194:P194"/>
    <mergeCell ref="Q194:R194"/>
    <mergeCell ref="O192:P192"/>
    <mergeCell ref="Q192:R192"/>
    <mergeCell ref="O193:P193"/>
    <mergeCell ref="Q193:R193"/>
    <mergeCell ref="O187:P187"/>
    <mergeCell ref="Q187:R187"/>
    <mergeCell ref="O143:P143"/>
    <mergeCell ref="Q143:R143"/>
    <mergeCell ref="O174:P174"/>
    <mergeCell ref="Q174:R174"/>
    <mergeCell ref="O178:P178"/>
    <mergeCell ref="Q178:R178"/>
    <mergeCell ref="O171:P171"/>
    <mergeCell ref="Q171:R171"/>
    <mergeCell ref="O166:P166"/>
    <mergeCell ref="Q166:R166"/>
    <mergeCell ref="O164:P164"/>
    <mergeCell ref="Q164:R164"/>
    <mergeCell ref="O165:P165"/>
    <mergeCell ref="Q165:R165"/>
    <mergeCell ref="O167:P167"/>
    <mergeCell ref="Q167:R167"/>
    <mergeCell ref="D176:F176"/>
    <mergeCell ref="K176:L176"/>
    <mergeCell ref="K177:L177"/>
    <mergeCell ref="O226:P226"/>
    <mergeCell ref="Q226:R226"/>
    <mergeCell ref="O230:P230"/>
    <mergeCell ref="Q230:R230"/>
    <mergeCell ref="D229:F229"/>
    <mergeCell ref="D230:F230"/>
    <mergeCell ref="K230:L230"/>
    <mergeCell ref="M230:N230"/>
    <mergeCell ref="K229:L229"/>
    <mergeCell ref="M229:N229"/>
    <mergeCell ref="O229:P229"/>
    <mergeCell ref="Q229:R229"/>
    <mergeCell ref="K227:L227"/>
    <mergeCell ref="M227:N227"/>
    <mergeCell ref="Q228:R228"/>
    <mergeCell ref="D226:F226"/>
    <mergeCell ref="K226:L226"/>
    <mergeCell ref="M226:N226"/>
    <mergeCell ref="D227:F227"/>
    <mergeCell ref="O222:P222"/>
    <mergeCell ref="Q222:R222"/>
    <mergeCell ref="O231:P231"/>
    <mergeCell ref="D228:F228"/>
    <mergeCell ref="K228:L228"/>
    <mergeCell ref="M228:N228"/>
    <mergeCell ref="O227:P227"/>
    <mergeCell ref="Q231:R231"/>
    <mergeCell ref="B232:H232"/>
    <mergeCell ref="K232:R232"/>
    <mergeCell ref="D231:F231"/>
    <mergeCell ref="K231:L231"/>
    <mergeCell ref="M231:N231"/>
    <mergeCell ref="B185:C231"/>
    <mergeCell ref="D185:F185"/>
    <mergeCell ref="K185:L185"/>
    <mergeCell ref="M185:N185"/>
    <mergeCell ref="O185:P185"/>
    <mergeCell ref="Q185:R185"/>
    <mergeCell ref="K187:L187"/>
    <mergeCell ref="M187:N187"/>
    <mergeCell ref="D186:F186"/>
    <mergeCell ref="K186:L186"/>
    <mergeCell ref="M186:N186"/>
    <mergeCell ref="Q227:R227"/>
    <mergeCell ref="O228:P228"/>
    <mergeCell ref="Q225:R225"/>
    <mergeCell ref="D224:F224"/>
    <mergeCell ref="K224:L224"/>
    <mergeCell ref="M224:N224"/>
    <mergeCell ref="O223:P223"/>
    <mergeCell ref="Q223:R223"/>
    <mergeCell ref="O224:P224"/>
    <mergeCell ref="Q224:R224"/>
    <mergeCell ref="D225:F225"/>
    <mergeCell ref="D222:F222"/>
    <mergeCell ref="K222:L222"/>
    <mergeCell ref="M222:N222"/>
    <mergeCell ref="K225:L225"/>
    <mergeCell ref="M225:N225"/>
    <mergeCell ref="D223:F223"/>
    <mergeCell ref="K223:L223"/>
    <mergeCell ref="M223:N223"/>
    <mergeCell ref="O218:P218"/>
    <mergeCell ref="O221:P221"/>
    <mergeCell ref="O225:P225"/>
    <mergeCell ref="Q218:R218"/>
    <mergeCell ref="D217:F217"/>
    <mergeCell ref="D218:F218"/>
    <mergeCell ref="K218:L218"/>
    <mergeCell ref="M218:N218"/>
    <mergeCell ref="K217:L217"/>
    <mergeCell ref="M217:N217"/>
    <mergeCell ref="D219:F219"/>
    <mergeCell ref="K219:L219"/>
    <mergeCell ref="M219:N219"/>
    <mergeCell ref="Q221:R221"/>
    <mergeCell ref="D220:F220"/>
    <mergeCell ref="K220:L220"/>
    <mergeCell ref="M220:N220"/>
    <mergeCell ref="O219:P219"/>
    <mergeCell ref="Q219:R219"/>
    <mergeCell ref="O220:P220"/>
    <mergeCell ref="Q220:R220"/>
    <mergeCell ref="D221:F221"/>
    <mergeCell ref="K221:L221"/>
    <mergeCell ref="M221:N221"/>
    <mergeCell ref="O214:P214"/>
    <mergeCell ref="Q214:R214"/>
    <mergeCell ref="O217:P217"/>
    <mergeCell ref="Q217:R217"/>
    <mergeCell ref="D216:F216"/>
    <mergeCell ref="K216:L216"/>
    <mergeCell ref="M216:N216"/>
    <mergeCell ref="O215:P215"/>
    <mergeCell ref="Q215:R215"/>
    <mergeCell ref="O216:P216"/>
    <mergeCell ref="Q216:R216"/>
    <mergeCell ref="D214:F214"/>
    <mergeCell ref="K214:L214"/>
    <mergeCell ref="M214:N214"/>
    <mergeCell ref="D215:F215"/>
    <mergeCell ref="K215:L215"/>
    <mergeCell ref="M215:N215"/>
    <mergeCell ref="O210:P210"/>
    <mergeCell ref="Q210:R210"/>
    <mergeCell ref="D209:F209"/>
    <mergeCell ref="D210:F210"/>
    <mergeCell ref="K210:L210"/>
    <mergeCell ref="M210:N210"/>
    <mergeCell ref="K209:L209"/>
    <mergeCell ref="M209:N209"/>
    <mergeCell ref="D211:F211"/>
    <mergeCell ref="K211:L211"/>
    <mergeCell ref="M211:N211"/>
    <mergeCell ref="O213:P213"/>
    <mergeCell ref="Q213:R213"/>
    <mergeCell ref="D212:F212"/>
    <mergeCell ref="K212:L212"/>
    <mergeCell ref="M212:N212"/>
    <mergeCell ref="O211:P211"/>
    <mergeCell ref="Q211:R211"/>
    <mergeCell ref="O212:P212"/>
    <mergeCell ref="Q212:R212"/>
    <mergeCell ref="D213:F213"/>
    <mergeCell ref="K213:L213"/>
    <mergeCell ref="M213:N213"/>
    <mergeCell ref="O206:P206"/>
    <mergeCell ref="Q206:R206"/>
    <mergeCell ref="O209:P209"/>
    <mergeCell ref="Q209:R209"/>
    <mergeCell ref="D208:F208"/>
    <mergeCell ref="K208:L208"/>
    <mergeCell ref="M208:N208"/>
    <mergeCell ref="O207:P207"/>
    <mergeCell ref="Q207:R207"/>
    <mergeCell ref="O208:P208"/>
    <mergeCell ref="Q208:R208"/>
    <mergeCell ref="D206:F206"/>
    <mergeCell ref="K206:L206"/>
    <mergeCell ref="M206:N206"/>
    <mergeCell ref="D207:F207"/>
    <mergeCell ref="K207:L207"/>
    <mergeCell ref="M207:N207"/>
    <mergeCell ref="D201:F201"/>
    <mergeCell ref="D202:F202"/>
    <mergeCell ref="K202:L202"/>
    <mergeCell ref="M202:N202"/>
    <mergeCell ref="K201:L201"/>
    <mergeCell ref="M201:N201"/>
    <mergeCell ref="D203:F203"/>
    <mergeCell ref="K203:L203"/>
    <mergeCell ref="M203:N203"/>
    <mergeCell ref="O205:P205"/>
    <mergeCell ref="Q205:R205"/>
    <mergeCell ref="D204:F204"/>
    <mergeCell ref="K204:L204"/>
    <mergeCell ref="M204:N204"/>
    <mergeCell ref="D205:F205"/>
    <mergeCell ref="O198:P198"/>
    <mergeCell ref="Q198:R198"/>
    <mergeCell ref="O201:P201"/>
    <mergeCell ref="Q201:R201"/>
    <mergeCell ref="D200:F200"/>
    <mergeCell ref="K200:L200"/>
    <mergeCell ref="M200:N200"/>
    <mergeCell ref="O199:P199"/>
    <mergeCell ref="Q199:R199"/>
    <mergeCell ref="O200:P200"/>
    <mergeCell ref="Q200:R200"/>
    <mergeCell ref="K205:L205"/>
    <mergeCell ref="M205:N205"/>
    <mergeCell ref="D198:F198"/>
    <mergeCell ref="K198:L198"/>
    <mergeCell ref="M198:N198"/>
    <mergeCell ref="D199:F199"/>
    <mergeCell ref="K199:L199"/>
    <mergeCell ref="M199:N199"/>
    <mergeCell ref="K195:L195"/>
    <mergeCell ref="M195:N195"/>
    <mergeCell ref="O203:P203"/>
    <mergeCell ref="Q203:R203"/>
    <mergeCell ref="O197:P197"/>
    <mergeCell ref="Q197:R197"/>
    <mergeCell ref="O204:P204"/>
    <mergeCell ref="Q204:R204"/>
    <mergeCell ref="O202:P202"/>
    <mergeCell ref="Q202:R202"/>
    <mergeCell ref="D196:F196"/>
    <mergeCell ref="K196:L196"/>
    <mergeCell ref="M196:N196"/>
    <mergeCell ref="O195:P195"/>
    <mergeCell ref="Q195:R195"/>
    <mergeCell ref="O196:P196"/>
    <mergeCell ref="Q196:R196"/>
    <mergeCell ref="D197:F197"/>
    <mergeCell ref="K197:L197"/>
    <mergeCell ref="M197:N197"/>
    <mergeCell ref="D195:F195"/>
    <mergeCell ref="D169:F169"/>
    <mergeCell ref="K169:L169"/>
    <mergeCell ref="M169:N169"/>
    <mergeCell ref="O175:P175"/>
    <mergeCell ref="Q175:R175"/>
    <mergeCell ref="D174:F174"/>
    <mergeCell ref="D175:F175"/>
    <mergeCell ref="K175:L175"/>
    <mergeCell ref="M175:N175"/>
    <mergeCell ref="K174:L174"/>
    <mergeCell ref="M174:N174"/>
    <mergeCell ref="D170:F170"/>
    <mergeCell ref="D171:F171"/>
    <mergeCell ref="K171:L171"/>
    <mergeCell ref="K170:L170"/>
    <mergeCell ref="M177:N177"/>
    <mergeCell ref="O176:P176"/>
    <mergeCell ref="Q176:R176"/>
    <mergeCell ref="O177:P177"/>
    <mergeCell ref="Q177:R177"/>
    <mergeCell ref="O168:P168"/>
    <mergeCell ref="Q168:R168"/>
    <mergeCell ref="O169:P169"/>
    <mergeCell ref="Q169:R169"/>
    <mergeCell ref="M171:N171"/>
    <mergeCell ref="M170:N170"/>
    <mergeCell ref="O170:P170"/>
    <mergeCell ref="Q170:R170"/>
    <mergeCell ref="D168:F168"/>
    <mergeCell ref="K168:L168"/>
    <mergeCell ref="M168:N168"/>
    <mergeCell ref="D164:F164"/>
    <mergeCell ref="K164:L164"/>
    <mergeCell ref="M164:N164"/>
    <mergeCell ref="D165:F165"/>
    <mergeCell ref="K165:L165"/>
    <mergeCell ref="M165:N165"/>
    <mergeCell ref="D166:F166"/>
    <mergeCell ref="D167:F167"/>
    <mergeCell ref="K167:L167"/>
    <mergeCell ref="M167:N167"/>
    <mergeCell ref="K166:L166"/>
    <mergeCell ref="M166:N166"/>
    <mergeCell ref="O163:P163"/>
    <mergeCell ref="Q163:R163"/>
    <mergeCell ref="D162:F162"/>
    <mergeCell ref="D163:F163"/>
    <mergeCell ref="K163:L163"/>
    <mergeCell ref="M163:N163"/>
    <mergeCell ref="K162:L162"/>
    <mergeCell ref="M162:N162"/>
    <mergeCell ref="D160:F160"/>
    <mergeCell ref="K160:L160"/>
    <mergeCell ref="M160:N160"/>
    <mergeCell ref="O162:P162"/>
    <mergeCell ref="Q162:R162"/>
    <mergeCell ref="D161:F161"/>
    <mergeCell ref="K161:L161"/>
    <mergeCell ref="M161:N161"/>
    <mergeCell ref="O160:P160"/>
    <mergeCell ref="Q160:R160"/>
    <mergeCell ref="O161:P161"/>
    <mergeCell ref="Q161:R161"/>
    <mergeCell ref="O159:P159"/>
    <mergeCell ref="Q159:R159"/>
    <mergeCell ref="D158:F158"/>
    <mergeCell ref="D159:F159"/>
    <mergeCell ref="K159:L159"/>
    <mergeCell ref="M159:N159"/>
    <mergeCell ref="K158:L158"/>
    <mergeCell ref="M158:N158"/>
    <mergeCell ref="D156:F156"/>
    <mergeCell ref="K156:L156"/>
    <mergeCell ref="M156:N156"/>
    <mergeCell ref="O158:P158"/>
    <mergeCell ref="Q158:R158"/>
    <mergeCell ref="D157:F157"/>
    <mergeCell ref="K157:L157"/>
    <mergeCell ref="M157:N157"/>
    <mergeCell ref="O156:P156"/>
    <mergeCell ref="Q156:R156"/>
    <mergeCell ref="O157:P157"/>
    <mergeCell ref="Q157:R157"/>
    <mergeCell ref="O155:P155"/>
    <mergeCell ref="Q155:R155"/>
    <mergeCell ref="D154:F154"/>
    <mergeCell ref="D155:F155"/>
    <mergeCell ref="K155:L155"/>
    <mergeCell ref="M155:N155"/>
    <mergeCell ref="K154:L154"/>
    <mergeCell ref="M154:N154"/>
    <mergeCell ref="D152:F152"/>
    <mergeCell ref="K152:L152"/>
    <mergeCell ref="M152:N152"/>
    <mergeCell ref="O154:P154"/>
    <mergeCell ref="Q154:R154"/>
    <mergeCell ref="D153:F153"/>
    <mergeCell ref="K153:L153"/>
    <mergeCell ref="M153:N153"/>
    <mergeCell ref="O152:P152"/>
    <mergeCell ref="Q152:R152"/>
    <mergeCell ref="O153:P153"/>
    <mergeCell ref="Q153:R153"/>
    <mergeCell ref="O149:P149"/>
    <mergeCell ref="Q149:R149"/>
    <mergeCell ref="O151:P151"/>
    <mergeCell ref="Q151:R151"/>
    <mergeCell ref="O150:P150"/>
    <mergeCell ref="Q150:R150"/>
    <mergeCell ref="D151:F151"/>
    <mergeCell ref="K151:L151"/>
    <mergeCell ref="M151:N151"/>
    <mergeCell ref="K150:L150"/>
    <mergeCell ref="M150:N150"/>
    <mergeCell ref="D149:F149"/>
    <mergeCell ref="K149:L149"/>
    <mergeCell ref="M149:N149"/>
    <mergeCell ref="D150:F150"/>
    <mergeCell ref="D148:F148"/>
    <mergeCell ref="K148:L148"/>
    <mergeCell ref="M148:N148"/>
    <mergeCell ref="O147:P147"/>
    <mergeCell ref="Q147:R147"/>
    <mergeCell ref="D146:F146"/>
    <mergeCell ref="D147:F147"/>
    <mergeCell ref="K147:L147"/>
    <mergeCell ref="M147:N147"/>
    <mergeCell ref="K146:L146"/>
    <mergeCell ref="M146:N146"/>
    <mergeCell ref="O146:P146"/>
    <mergeCell ref="K139:L139"/>
    <mergeCell ref="M139:N139"/>
    <mergeCell ref="O137:P137"/>
    <mergeCell ref="Q137:R137"/>
    <mergeCell ref="K133:L133"/>
    <mergeCell ref="O131:P132"/>
    <mergeCell ref="K138:L138"/>
    <mergeCell ref="O148:P148"/>
    <mergeCell ref="Q148:R148"/>
    <mergeCell ref="D145:F145"/>
    <mergeCell ref="K145:L145"/>
    <mergeCell ref="M145:N145"/>
    <mergeCell ref="Q144:R144"/>
    <mergeCell ref="O145:P145"/>
    <mergeCell ref="Q145:R145"/>
    <mergeCell ref="D144:F144"/>
    <mergeCell ref="K144:L144"/>
    <mergeCell ref="M144:N144"/>
    <mergeCell ref="O144:P144"/>
    <mergeCell ref="D131:F132"/>
    <mergeCell ref="Q142:R142"/>
    <mergeCell ref="O135:P135"/>
    <mergeCell ref="Q135:R135"/>
    <mergeCell ref="O136:P136"/>
    <mergeCell ref="Q136:R136"/>
    <mergeCell ref="O133:P133"/>
    <mergeCell ref="Q133:R133"/>
    <mergeCell ref="I131:I132"/>
    <mergeCell ref="J131:J132"/>
    <mergeCell ref="K131:N131"/>
    <mergeCell ref="D137:F137"/>
    <mergeCell ref="K137:L137"/>
    <mergeCell ref="M137:N137"/>
    <mergeCell ref="D134:F134"/>
    <mergeCell ref="K134:L134"/>
    <mergeCell ref="M134:N134"/>
    <mergeCell ref="K136:L136"/>
    <mergeCell ref="M136:N136"/>
    <mergeCell ref="Q131:R132"/>
    <mergeCell ref="D139:F139"/>
    <mergeCell ref="D136:F136"/>
    <mergeCell ref="D138:F138"/>
    <mergeCell ref="Q141:R141"/>
    <mergeCell ref="K81:L81"/>
    <mergeCell ref="M81:N81"/>
    <mergeCell ref="K83:L83"/>
    <mergeCell ref="M83:N83"/>
    <mergeCell ref="K82:L82"/>
    <mergeCell ref="M82:N82"/>
    <mergeCell ref="K84:L84"/>
    <mergeCell ref="M84:N84"/>
    <mergeCell ref="K86:L86"/>
    <mergeCell ref="M86:N86"/>
    <mergeCell ref="K85:L85"/>
    <mergeCell ref="M85:N85"/>
    <mergeCell ref="B79:C80"/>
    <mergeCell ref="I79:I80"/>
    <mergeCell ref="J79:J80"/>
    <mergeCell ref="K79:N79"/>
    <mergeCell ref="K80:L80"/>
    <mergeCell ref="M80:N80"/>
    <mergeCell ref="K66:L66"/>
    <mergeCell ref="M66:N66"/>
    <mergeCell ref="M70:N70"/>
    <mergeCell ref="K69:L69"/>
    <mergeCell ref="B63:C75"/>
    <mergeCell ref="K71:L71"/>
    <mergeCell ref="K67:L67"/>
    <mergeCell ref="M67:N67"/>
    <mergeCell ref="K63:L63"/>
    <mergeCell ref="K65:L65"/>
    <mergeCell ref="K68:L68"/>
    <mergeCell ref="M69:N69"/>
    <mergeCell ref="K72:L72"/>
    <mergeCell ref="K70:L70"/>
    <mergeCell ref="K75:L75"/>
    <mergeCell ref="M65:N65"/>
    <mergeCell ref="M68:N68"/>
    <mergeCell ref="D75:F75"/>
    <mergeCell ref="F12:K12"/>
    <mergeCell ref="M12:Q12"/>
    <mergeCell ref="L7:N7"/>
    <mergeCell ref="B11:E14"/>
    <mergeCell ref="F14:K14"/>
    <mergeCell ref="F11:K11"/>
    <mergeCell ref="F13:K13"/>
    <mergeCell ref="H9:J9"/>
    <mergeCell ref="C7:D7"/>
    <mergeCell ref="G7:H7"/>
    <mergeCell ref="I7:J7"/>
    <mergeCell ref="M13:R14"/>
    <mergeCell ref="B2:C3"/>
    <mergeCell ref="P4:R4"/>
    <mergeCell ref="C33:L36"/>
    <mergeCell ref="C37:L39"/>
    <mergeCell ref="B33:B36"/>
    <mergeCell ref="B37:B39"/>
    <mergeCell ref="N54:P54"/>
    <mergeCell ref="H49:I50"/>
    <mergeCell ref="H52:I52"/>
    <mergeCell ref="H53:I53"/>
    <mergeCell ref="H54:I54"/>
    <mergeCell ref="H51:I51"/>
    <mergeCell ref="C51:G51"/>
    <mergeCell ref="C52:G52"/>
    <mergeCell ref="C53:G53"/>
    <mergeCell ref="B49:G50"/>
    <mergeCell ref="B16:R16"/>
    <mergeCell ref="M22:R22"/>
    <mergeCell ref="M23:R23"/>
    <mergeCell ref="M24:R24"/>
    <mergeCell ref="M25:R25"/>
    <mergeCell ref="B17:R17"/>
    <mergeCell ref="B5:R5"/>
    <mergeCell ref="M11:Q11"/>
    <mergeCell ref="M63:N63"/>
    <mergeCell ref="O61:P62"/>
    <mergeCell ref="D61:F62"/>
    <mergeCell ref="D63:F63"/>
    <mergeCell ref="B40:B43"/>
    <mergeCell ref="C55:G55"/>
    <mergeCell ref="C56:G56"/>
    <mergeCell ref="C57:G57"/>
    <mergeCell ref="B58:G58"/>
    <mergeCell ref="H58:I58"/>
    <mergeCell ref="C40:L43"/>
    <mergeCell ref="B48:R48"/>
    <mergeCell ref="N51:P51"/>
    <mergeCell ref="N52:P52"/>
    <mergeCell ref="B44:B46"/>
    <mergeCell ref="Q49:R50"/>
    <mergeCell ref="Q51:R51"/>
    <mergeCell ref="Q52:R52"/>
    <mergeCell ref="Q53:R53"/>
    <mergeCell ref="Q54:R54"/>
    <mergeCell ref="C44:L46"/>
    <mergeCell ref="M44:R44"/>
    <mergeCell ref="M45:R45"/>
    <mergeCell ref="M46:R46"/>
    <mergeCell ref="Q63:R63"/>
    <mergeCell ref="O63:P63"/>
    <mergeCell ref="Q64:R64"/>
    <mergeCell ref="M37:R37"/>
    <mergeCell ref="M38:R38"/>
    <mergeCell ref="H55:I55"/>
    <mergeCell ref="H56:I56"/>
    <mergeCell ref="H57:I57"/>
    <mergeCell ref="L57:M57"/>
    <mergeCell ref="N50:P50"/>
    <mergeCell ref="N53:P53"/>
    <mergeCell ref="J57:K57"/>
    <mergeCell ref="Q57:R57"/>
    <mergeCell ref="Q55:R55"/>
    <mergeCell ref="Q56:R56"/>
    <mergeCell ref="N56:P56"/>
    <mergeCell ref="N57:P57"/>
    <mergeCell ref="I61:I62"/>
    <mergeCell ref="J61:J62"/>
    <mergeCell ref="K61:N61"/>
    <mergeCell ref="K62:L62"/>
    <mergeCell ref="M62:N62"/>
    <mergeCell ref="M64:N64"/>
    <mergeCell ref="K64:L64"/>
    <mergeCell ref="M36:R36"/>
    <mergeCell ref="G61:G62"/>
    <mergeCell ref="H61:H62"/>
    <mergeCell ref="B25:B28"/>
    <mergeCell ref="B21:B24"/>
    <mergeCell ref="M33:R33"/>
    <mergeCell ref="M34:R34"/>
    <mergeCell ref="M35:R35"/>
    <mergeCell ref="M41:R41"/>
    <mergeCell ref="M42:R42"/>
    <mergeCell ref="M43:R43"/>
    <mergeCell ref="M39:R39"/>
    <mergeCell ref="M40:R40"/>
    <mergeCell ref="Q61:R62"/>
    <mergeCell ref="B60:R60"/>
    <mergeCell ref="B61:C62"/>
    <mergeCell ref="C54:G54"/>
    <mergeCell ref="J49:P49"/>
    <mergeCell ref="J50:M50"/>
    <mergeCell ref="J51:M51"/>
    <mergeCell ref="J52:M52"/>
    <mergeCell ref="J53:M53"/>
    <mergeCell ref="J54:M54"/>
    <mergeCell ref="J55:M55"/>
    <mergeCell ref="B18:R18"/>
    <mergeCell ref="B19:R19"/>
    <mergeCell ref="B20:L20"/>
    <mergeCell ref="M20:R20"/>
    <mergeCell ref="C21:L24"/>
    <mergeCell ref="C25:L28"/>
    <mergeCell ref="C29:L32"/>
    <mergeCell ref="B29:B32"/>
    <mergeCell ref="M30:R30"/>
    <mergeCell ref="M31:R31"/>
    <mergeCell ref="M32:R32"/>
    <mergeCell ref="M21:R21"/>
    <mergeCell ref="M26:R26"/>
    <mergeCell ref="M27:R27"/>
    <mergeCell ref="M28:R28"/>
    <mergeCell ref="M29:R29"/>
    <mergeCell ref="D64:F64"/>
    <mergeCell ref="D65:F65"/>
    <mergeCell ref="D66:F66"/>
    <mergeCell ref="D67:F67"/>
    <mergeCell ref="D68:F68"/>
    <mergeCell ref="D69:F69"/>
    <mergeCell ref="D70:F70"/>
    <mergeCell ref="D71:F71"/>
    <mergeCell ref="O67:P67"/>
    <mergeCell ref="O65:P65"/>
    <mergeCell ref="Q67:R67"/>
    <mergeCell ref="O68:P68"/>
    <mergeCell ref="Q68:R68"/>
    <mergeCell ref="O69:P69"/>
    <mergeCell ref="Q69:R69"/>
    <mergeCell ref="D72:F72"/>
    <mergeCell ref="D73:F73"/>
    <mergeCell ref="D74:F74"/>
    <mergeCell ref="K74:L74"/>
    <mergeCell ref="K73:L73"/>
    <mergeCell ref="M74:N74"/>
    <mergeCell ref="M71:N71"/>
    <mergeCell ref="M72:N72"/>
    <mergeCell ref="O75:P75"/>
    <mergeCell ref="Q75:R75"/>
    <mergeCell ref="O64:P64"/>
    <mergeCell ref="D79:F80"/>
    <mergeCell ref="G79:G80"/>
    <mergeCell ref="H79:H80"/>
    <mergeCell ref="O79:P80"/>
    <mergeCell ref="Q79:R80"/>
    <mergeCell ref="D81:F81"/>
    <mergeCell ref="O81:P81"/>
    <mergeCell ref="Q81:R81"/>
    <mergeCell ref="O70:P70"/>
    <mergeCell ref="Q70:R70"/>
    <mergeCell ref="O71:P71"/>
    <mergeCell ref="Q71:R71"/>
    <mergeCell ref="O72:P72"/>
    <mergeCell ref="Q72:R72"/>
    <mergeCell ref="O73:P73"/>
    <mergeCell ref="Q73:R73"/>
    <mergeCell ref="O74:P74"/>
    <mergeCell ref="Q74:R74"/>
    <mergeCell ref="Q65:R65"/>
    <mergeCell ref="O66:P66"/>
    <mergeCell ref="Q66:R66"/>
    <mergeCell ref="D82:F82"/>
    <mergeCell ref="O82:P82"/>
    <mergeCell ref="Q82:R82"/>
    <mergeCell ref="D83:F83"/>
    <mergeCell ref="O83:P83"/>
    <mergeCell ref="Q83:R83"/>
    <mergeCell ref="D84:F84"/>
    <mergeCell ref="O84:P84"/>
    <mergeCell ref="Q84:R84"/>
    <mergeCell ref="D85:F85"/>
    <mergeCell ref="O85:P85"/>
    <mergeCell ref="Q85:R85"/>
    <mergeCell ref="D86:F86"/>
    <mergeCell ref="O86:P86"/>
    <mergeCell ref="Q86:R86"/>
    <mergeCell ref="D87:F87"/>
    <mergeCell ref="O87:P87"/>
    <mergeCell ref="Q87:R87"/>
    <mergeCell ref="K87:L87"/>
    <mergeCell ref="M87:N87"/>
    <mergeCell ref="D88:F88"/>
    <mergeCell ref="O88:P88"/>
    <mergeCell ref="Q88:R88"/>
    <mergeCell ref="D89:F89"/>
    <mergeCell ref="O89:P89"/>
    <mergeCell ref="Q89:R89"/>
    <mergeCell ref="D90:F90"/>
    <mergeCell ref="O90:P90"/>
    <mergeCell ref="Q90:R90"/>
    <mergeCell ref="K88:L88"/>
    <mergeCell ref="M88:N88"/>
    <mergeCell ref="K89:L89"/>
    <mergeCell ref="M89:N89"/>
    <mergeCell ref="K90:L90"/>
    <mergeCell ref="M90:N90"/>
    <mergeCell ref="D91:F91"/>
    <mergeCell ref="O91:P91"/>
    <mergeCell ref="Q91:R91"/>
    <mergeCell ref="D92:F92"/>
    <mergeCell ref="O92:P92"/>
    <mergeCell ref="Q92:R92"/>
    <mergeCell ref="D93:F93"/>
    <mergeCell ref="O93:P93"/>
    <mergeCell ref="Q93:R93"/>
    <mergeCell ref="K93:L93"/>
    <mergeCell ref="M93:N93"/>
    <mergeCell ref="K91:L91"/>
    <mergeCell ref="M91:N91"/>
    <mergeCell ref="K92:L92"/>
    <mergeCell ref="M92:N92"/>
    <mergeCell ref="D94:F94"/>
    <mergeCell ref="O94:P94"/>
    <mergeCell ref="Q94:R94"/>
    <mergeCell ref="D95:F95"/>
    <mergeCell ref="O95:P95"/>
    <mergeCell ref="Q95:R95"/>
    <mergeCell ref="D96:F96"/>
    <mergeCell ref="O96:P96"/>
    <mergeCell ref="Q96:R96"/>
    <mergeCell ref="K96:L96"/>
    <mergeCell ref="M96:N96"/>
    <mergeCell ref="K94:L94"/>
    <mergeCell ref="M94:N94"/>
    <mergeCell ref="K95:L95"/>
    <mergeCell ref="M95:N95"/>
    <mergeCell ref="D97:F97"/>
    <mergeCell ref="O97:P97"/>
    <mergeCell ref="Q97:R97"/>
    <mergeCell ref="D98:F98"/>
    <mergeCell ref="O98:P98"/>
    <mergeCell ref="Q98:R98"/>
    <mergeCell ref="D99:F99"/>
    <mergeCell ref="O99:P99"/>
    <mergeCell ref="Q99:R99"/>
    <mergeCell ref="K98:L98"/>
    <mergeCell ref="M98:N98"/>
    <mergeCell ref="K97:L97"/>
    <mergeCell ref="M97:N97"/>
    <mergeCell ref="K99:L99"/>
    <mergeCell ref="M99:N99"/>
    <mergeCell ref="D100:F100"/>
    <mergeCell ref="O100:P100"/>
    <mergeCell ref="Q100:R100"/>
    <mergeCell ref="D101:F101"/>
    <mergeCell ref="O101:P101"/>
    <mergeCell ref="Q101:R101"/>
    <mergeCell ref="D102:F102"/>
    <mergeCell ref="O102:P102"/>
    <mergeCell ref="Q102:R102"/>
    <mergeCell ref="K101:L101"/>
    <mergeCell ref="M101:N101"/>
    <mergeCell ref="K100:L100"/>
    <mergeCell ref="M100:N100"/>
    <mergeCell ref="K102:L102"/>
    <mergeCell ref="M102:N102"/>
    <mergeCell ref="D103:F103"/>
    <mergeCell ref="O103:P103"/>
    <mergeCell ref="Q103:R103"/>
    <mergeCell ref="D104:F104"/>
    <mergeCell ref="O104:P104"/>
    <mergeCell ref="Q104:R104"/>
    <mergeCell ref="D105:F105"/>
    <mergeCell ref="O105:P105"/>
    <mergeCell ref="Q105:R105"/>
    <mergeCell ref="K103:L103"/>
    <mergeCell ref="M103:N103"/>
    <mergeCell ref="K104:L104"/>
    <mergeCell ref="M104:N104"/>
    <mergeCell ref="K105:L105"/>
    <mergeCell ref="M105:N105"/>
    <mergeCell ref="D106:F106"/>
    <mergeCell ref="O106:P106"/>
    <mergeCell ref="Q106:R106"/>
    <mergeCell ref="D107:F107"/>
    <mergeCell ref="O107:P107"/>
    <mergeCell ref="Q107:R107"/>
    <mergeCell ref="D108:F108"/>
    <mergeCell ref="O108:P108"/>
    <mergeCell ref="Q108:R108"/>
    <mergeCell ref="K107:L107"/>
    <mergeCell ref="M107:N107"/>
    <mergeCell ref="K106:L106"/>
    <mergeCell ref="M106:N106"/>
    <mergeCell ref="K108:L108"/>
    <mergeCell ref="M108:N108"/>
    <mergeCell ref="O116:P116"/>
    <mergeCell ref="Q116:R116"/>
    <mergeCell ref="D117:F117"/>
    <mergeCell ref="O117:P117"/>
    <mergeCell ref="M117:N117"/>
    <mergeCell ref="K116:L116"/>
    <mergeCell ref="M116:N116"/>
    <mergeCell ref="K119:L119"/>
    <mergeCell ref="D109:F109"/>
    <mergeCell ref="O109:P109"/>
    <mergeCell ref="Q109:R109"/>
    <mergeCell ref="D110:F110"/>
    <mergeCell ref="O110:P110"/>
    <mergeCell ref="Q110:R110"/>
    <mergeCell ref="D111:F111"/>
    <mergeCell ref="O111:P111"/>
    <mergeCell ref="Q111:R111"/>
    <mergeCell ref="K110:L110"/>
    <mergeCell ref="M110:N110"/>
    <mergeCell ref="K109:L109"/>
    <mergeCell ref="M109:N109"/>
    <mergeCell ref="K111:L111"/>
    <mergeCell ref="M111:N111"/>
    <mergeCell ref="D112:F112"/>
    <mergeCell ref="O112:P112"/>
    <mergeCell ref="Q112:R112"/>
    <mergeCell ref="D113:F113"/>
    <mergeCell ref="O113:P113"/>
    <mergeCell ref="Q113:R113"/>
    <mergeCell ref="D114:F114"/>
    <mergeCell ref="O114:P114"/>
    <mergeCell ref="Q114:R114"/>
    <mergeCell ref="K113:L113"/>
    <mergeCell ref="M113:N113"/>
    <mergeCell ref="K112:L112"/>
    <mergeCell ref="M112:N112"/>
    <mergeCell ref="K114:L114"/>
    <mergeCell ref="M114:N114"/>
    <mergeCell ref="G183:G184"/>
    <mergeCell ref="H183:H184"/>
    <mergeCell ref="B128:H128"/>
    <mergeCell ref="K128:R128"/>
    <mergeCell ref="K127:L127"/>
    <mergeCell ref="M127:N127"/>
    <mergeCell ref="O134:P134"/>
    <mergeCell ref="Q134:R134"/>
    <mergeCell ref="M132:N132"/>
    <mergeCell ref="K132:L132"/>
    <mergeCell ref="O140:P140"/>
    <mergeCell ref="Q140:R140"/>
    <mergeCell ref="O138:P138"/>
    <mergeCell ref="Q138:R138"/>
    <mergeCell ref="Q146:R146"/>
    <mergeCell ref="K135:L135"/>
    <mergeCell ref="M135:N135"/>
    <mergeCell ref="D127:F127"/>
    <mergeCell ref="O127:P127"/>
    <mergeCell ref="Q127:R127"/>
    <mergeCell ref="G131:G132"/>
    <mergeCell ref="H131:H132"/>
    <mergeCell ref="O139:P139"/>
    <mergeCell ref="Q139:R139"/>
    <mergeCell ref="M119:N119"/>
    <mergeCell ref="K118:L118"/>
    <mergeCell ref="M118:N118"/>
    <mergeCell ref="D124:F124"/>
    <mergeCell ref="O124:P124"/>
    <mergeCell ref="Q124:R124"/>
    <mergeCell ref="D125:F125"/>
    <mergeCell ref="O125:P125"/>
    <mergeCell ref="Q125:R125"/>
    <mergeCell ref="O119:P119"/>
    <mergeCell ref="D126:F126"/>
    <mergeCell ref="O126:P126"/>
    <mergeCell ref="Q126:R126"/>
    <mergeCell ref="K126:L126"/>
    <mergeCell ref="M124:N124"/>
    <mergeCell ref="M122:N122"/>
    <mergeCell ref="K123:L123"/>
    <mergeCell ref="M123:N123"/>
    <mergeCell ref="D115:F115"/>
    <mergeCell ref="O115:P115"/>
    <mergeCell ref="Q115:R115"/>
    <mergeCell ref="D116:F116"/>
    <mergeCell ref="K121:L121"/>
    <mergeCell ref="M121:N121"/>
    <mergeCell ref="Q123:R123"/>
    <mergeCell ref="D118:F118"/>
    <mergeCell ref="O118:P118"/>
    <mergeCell ref="Q118:R118"/>
    <mergeCell ref="D119:F119"/>
    <mergeCell ref="M126:N126"/>
    <mergeCell ref="K125:L125"/>
    <mergeCell ref="M125:N125"/>
    <mergeCell ref="K124:L124"/>
    <mergeCell ref="K122:L122"/>
    <mergeCell ref="B4:C4"/>
    <mergeCell ref="D2:O2"/>
    <mergeCell ref="D4:O4"/>
    <mergeCell ref="D3:O3"/>
    <mergeCell ref="P2:R3"/>
    <mergeCell ref="Q119:R119"/>
    <mergeCell ref="D120:F120"/>
    <mergeCell ref="O120:P120"/>
    <mergeCell ref="Q120:R120"/>
    <mergeCell ref="K120:L120"/>
    <mergeCell ref="M120:N120"/>
    <mergeCell ref="Q117:R117"/>
    <mergeCell ref="K115:L115"/>
    <mergeCell ref="M115:N115"/>
    <mergeCell ref="K117:L117"/>
    <mergeCell ref="B81:C127"/>
    <mergeCell ref="D121:F121"/>
    <mergeCell ref="O121:P121"/>
    <mergeCell ref="Q121:R121"/>
    <mergeCell ref="D122:F122"/>
    <mergeCell ref="O122:P122"/>
    <mergeCell ref="Q122:R122"/>
    <mergeCell ref="D123:F123"/>
    <mergeCell ref="O123:P123"/>
  </mergeCells>
  <phoneticPr fontId="6" type="noConversion"/>
  <conditionalFormatting sqref="H58 J58">
    <cfRule type="cellIs" dxfId="186" priority="2" operator="lessThan">
      <formula>0</formula>
    </cfRule>
  </conditionalFormatting>
  <conditionalFormatting sqref="O7 Q7:R7">
    <cfRule type="cellIs" dxfId="185" priority="1" operator="greaterThan">
      <formula>0</formula>
    </cfRule>
  </conditionalFormatting>
  <conditionalFormatting sqref="R11:R12 L11:L14 J57:K57">
    <cfRule type="cellIs" dxfId="184" priority="4" stopIfTrue="1" operator="between">
      <formula>"x"</formula>
      <formula>"X"</formula>
    </cfRule>
  </conditionalFormatting>
  <dataValidations count="2">
    <dataValidation type="list" allowBlank="1" showInputMessage="1" showErrorMessage="1" sqref="J63:J75 J81:J127 J133:J179 J185:J231" xr:uid="{00000000-0002-0000-0600-000000000000}">
      <formula1>$U$21:$U$27</formula1>
    </dataValidation>
    <dataValidation type="list" allowBlank="1" showInputMessage="1" showErrorMessage="1" sqref="O7" xr:uid="{00000000-0002-0000-0600-000001000000}">
      <formula1>$W$7:$W$17</formula1>
    </dataValidation>
  </dataValidations>
  <printOptions horizontalCentered="1" verticalCentered="1"/>
  <pageMargins left="0.39370078740157483" right="0.39370078740157483" top="0.59055118110236227" bottom="0.59055118110236227" header="0" footer="0"/>
  <pageSetup scale="66" fitToHeight="4" orientation="portrait" r:id="rId1"/>
  <headerFooter alignWithMargins="0">
    <oddFooter>&amp;L&amp;"Arial Narrow,Cursiva"&amp;8F-PY-103.69 Descripción del Proyecto - Mantenimiento&amp;R&amp;"Arial Narrow,Negrita Cursiva"&amp;8Página &amp;P de &amp;N</oddFooter>
  </headerFooter>
  <rowBreaks count="3" manualBreakCount="3">
    <brk id="76" min="1" max="17" man="1"/>
    <brk id="128" min="1" max="17" man="1"/>
    <brk id="180" min="1"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20518" r:id="rId4" name="Check Box 38">
              <controlPr defaultSize="0" autoFill="0" autoLine="0" autoPict="0">
                <anchor moveWithCells="1">
                  <from>
                    <xdr:col>13</xdr:col>
                    <xdr:colOff>57150</xdr:colOff>
                    <xdr:row>8</xdr:row>
                    <xdr:rowOff>57150</xdr:rowOff>
                  </from>
                  <to>
                    <xdr:col>15</xdr:col>
                    <xdr:colOff>180975</xdr:colOff>
                    <xdr:row>8</xdr:row>
                    <xdr:rowOff>276225</xdr:rowOff>
                  </to>
                </anchor>
              </controlPr>
            </control>
          </mc:Choice>
        </mc:AlternateContent>
        <mc:AlternateContent xmlns:mc="http://schemas.openxmlformats.org/markup-compatibility/2006">
          <mc:Choice Requires="x14">
            <control shapeId="20519" r:id="rId5" name="Check Box 39">
              <controlPr defaultSize="0" autoFill="0" autoLine="0" autoPict="0">
                <anchor moveWithCells="1">
                  <from>
                    <xdr:col>13</xdr:col>
                    <xdr:colOff>66675</xdr:colOff>
                    <xdr:row>8</xdr:row>
                    <xdr:rowOff>304800</xdr:rowOff>
                  </from>
                  <to>
                    <xdr:col>14</xdr:col>
                    <xdr:colOff>552450</xdr:colOff>
                    <xdr:row>9</xdr:row>
                    <xdr:rowOff>152400</xdr:rowOff>
                  </to>
                </anchor>
              </controlPr>
            </control>
          </mc:Choice>
        </mc:AlternateContent>
        <mc:AlternateContent xmlns:mc="http://schemas.openxmlformats.org/markup-compatibility/2006">
          <mc:Choice Requires="x14">
            <control shapeId="20520" r:id="rId6" name="Check Box 40">
              <controlPr defaultSize="0" autoFill="0" autoLine="0" autoPict="0">
                <anchor moveWithCells="1">
                  <from>
                    <xdr:col>15</xdr:col>
                    <xdr:colOff>342900</xdr:colOff>
                    <xdr:row>8</xdr:row>
                    <xdr:rowOff>57150</xdr:rowOff>
                  </from>
                  <to>
                    <xdr:col>17</xdr:col>
                    <xdr:colOff>581025</xdr:colOff>
                    <xdr:row>8</xdr:row>
                    <xdr:rowOff>276225</xdr:rowOff>
                  </to>
                </anchor>
              </controlPr>
            </control>
          </mc:Choice>
        </mc:AlternateContent>
        <mc:AlternateContent xmlns:mc="http://schemas.openxmlformats.org/markup-compatibility/2006">
          <mc:Choice Requires="x14">
            <control shapeId="20521" r:id="rId7" name="Check Box 41">
              <controlPr defaultSize="0" autoFill="0" autoLine="0" autoPict="0">
                <anchor moveWithCells="1">
                  <from>
                    <xdr:col>15</xdr:col>
                    <xdr:colOff>95250</xdr:colOff>
                    <xdr:row>8</xdr:row>
                    <xdr:rowOff>276225</xdr:rowOff>
                  </from>
                  <to>
                    <xdr:col>17</xdr:col>
                    <xdr:colOff>504825</xdr:colOff>
                    <xdr:row>9</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A1:BB274"/>
  <sheetViews>
    <sheetView showGridLines="0" topLeftCell="A2" zoomScaleNormal="100" workbookViewId="0">
      <selection activeCell="S20" sqref="S20"/>
    </sheetView>
  </sheetViews>
  <sheetFormatPr baseColWidth="10" defaultRowHeight="12.75" x14ac:dyDescent="0.2"/>
  <cols>
    <col min="1" max="1" width="2" style="337" customWidth="1"/>
    <col min="2" max="2" width="25.5703125" style="2" customWidth="1"/>
    <col min="3" max="3" width="3.5703125" style="2" customWidth="1"/>
    <col min="4" max="4" width="5" style="2" customWidth="1"/>
    <col min="5" max="5" width="9.85546875" style="2" customWidth="1"/>
    <col min="6" max="6" width="15.7109375" style="2" customWidth="1"/>
    <col min="7" max="7" width="16.28515625" style="2" customWidth="1"/>
    <col min="8" max="8" width="12.28515625" style="2" hidden="1" customWidth="1"/>
    <col min="9" max="9" width="13.5703125" style="2" hidden="1" customWidth="1"/>
    <col min="10" max="10" width="11.42578125" style="2" hidden="1" customWidth="1"/>
    <col min="11" max="11" width="12.85546875" style="2" hidden="1" customWidth="1"/>
    <col min="12" max="12" width="13.85546875" style="2" hidden="1" customWidth="1"/>
    <col min="13" max="13" width="12.42578125" style="2" hidden="1" customWidth="1"/>
    <col min="14" max="14" width="12" style="2" hidden="1" customWidth="1"/>
    <col min="15" max="15" width="12.85546875" style="2" hidden="1" customWidth="1"/>
    <col min="16" max="16" width="28.85546875" style="2" customWidth="1"/>
    <col min="17" max="24" width="11.42578125" style="337"/>
    <col min="25" max="16384" width="11.42578125" style="2"/>
  </cols>
  <sheetData>
    <row r="1" spans="2:54" s="337" customFormat="1" ht="13.5" thickBot="1" x14ac:dyDescent="0.25"/>
    <row r="2" spans="2:54" s="337" customFormat="1" ht="36.75" customHeight="1" x14ac:dyDescent="0.2">
      <c r="B2" s="2181" t="s">
        <v>1532</v>
      </c>
      <c r="C2" s="2185" t="s">
        <v>1543</v>
      </c>
      <c r="D2" s="2185"/>
      <c r="E2" s="2185"/>
      <c r="F2" s="2185"/>
      <c r="G2" s="2185"/>
      <c r="H2" s="1271"/>
      <c r="I2" s="1271"/>
      <c r="J2" s="1271"/>
      <c r="K2" s="1271"/>
      <c r="L2" s="1271"/>
      <c r="M2" s="1271"/>
      <c r="N2" s="1271"/>
      <c r="O2" s="1271"/>
      <c r="P2" s="2186"/>
    </row>
    <row r="3" spans="2:54" s="337" customFormat="1" ht="15" customHeight="1" x14ac:dyDescent="0.2">
      <c r="B3" s="2182"/>
      <c r="C3" s="2183" t="s">
        <v>1530</v>
      </c>
      <c r="D3" s="2184"/>
      <c r="E3" s="2184"/>
      <c r="F3" s="2184"/>
      <c r="G3" s="2184"/>
      <c r="H3" s="1279"/>
      <c r="I3" s="1279"/>
      <c r="J3" s="1279"/>
      <c r="K3" s="1279"/>
      <c r="L3" s="1279"/>
      <c r="M3" s="1279"/>
      <c r="N3" s="1279"/>
      <c r="O3" s="1279"/>
      <c r="P3" s="2187"/>
    </row>
    <row r="4" spans="2:54" s="337" customFormat="1" ht="15.75" customHeight="1" thickBot="1" x14ac:dyDescent="0.25">
      <c r="B4" s="1543" t="s">
        <v>1529</v>
      </c>
      <c r="C4" s="2188" t="s">
        <v>1545</v>
      </c>
      <c r="D4" s="2189"/>
      <c r="E4" s="2189"/>
      <c r="F4" s="2189"/>
      <c r="G4" s="2189"/>
      <c r="H4" s="1272"/>
      <c r="I4" s="1272"/>
      <c r="J4" s="1272"/>
      <c r="K4" s="1272"/>
      <c r="L4" s="1272"/>
      <c r="M4" s="1272"/>
      <c r="N4" s="1272"/>
      <c r="O4" s="1272"/>
      <c r="P4" s="1542" t="str">
        <f>+PROYECTO!P4</f>
        <v>Código: F-E-GIP-55</v>
      </c>
    </row>
    <row r="5" spans="2:54" ht="22.5" customHeight="1" thickBot="1" x14ac:dyDescent="0.25">
      <c r="B5" s="1933" t="s">
        <v>1542</v>
      </c>
      <c r="C5" s="1934"/>
      <c r="D5" s="1934"/>
      <c r="E5" s="1934"/>
      <c r="F5" s="1934"/>
      <c r="G5" s="1934"/>
      <c r="H5" s="1934"/>
      <c r="I5" s="1934"/>
      <c r="J5" s="1934"/>
      <c r="K5" s="1934"/>
      <c r="L5" s="1934"/>
      <c r="M5" s="1934"/>
      <c r="N5" s="1934"/>
      <c r="O5" s="1934"/>
      <c r="P5" s="1935"/>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row>
    <row r="6" spans="2:54" ht="9" customHeight="1" x14ac:dyDescent="0.2">
      <c r="B6" s="11"/>
      <c r="P6" s="12"/>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row>
    <row r="7" spans="2:54" ht="24" customHeight="1" x14ac:dyDescent="0.2">
      <c r="B7" s="759" t="s">
        <v>294</v>
      </c>
      <c r="C7" s="2277">
        <f>+FINANC!C6</f>
        <v>0</v>
      </c>
      <c r="D7" s="2277"/>
      <c r="E7" s="2277"/>
      <c r="F7" s="2277"/>
      <c r="G7" s="2277"/>
      <c r="H7" s="2277"/>
      <c r="I7" s="2277"/>
      <c r="J7" s="2277"/>
      <c r="K7" s="2277"/>
      <c r="L7" s="2277"/>
      <c r="M7" s="2277"/>
      <c r="N7" s="2277"/>
      <c r="O7" s="2277"/>
      <c r="P7" s="2278"/>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row>
    <row r="8" spans="2:54" ht="9" customHeight="1" x14ac:dyDescent="0.2">
      <c r="B8" s="607"/>
      <c r="C8" s="603"/>
      <c r="D8" s="603"/>
      <c r="E8" s="603"/>
      <c r="F8" s="603"/>
      <c r="G8" s="603"/>
      <c r="H8" s="603"/>
      <c r="I8" s="603"/>
      <c r="J8" s="603"/>
      <c r="K8" s="603"/>
      <c r="L8" s="603"/>
      <c r="M8" s="603"/>
      <c r="N8" s="603"/>
      <c r="O8" s="603"/>
      <c r="P8" s="608"/>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row>
    <row r="9" spans="2:54" ht="51.75" customHeight="1" x14ac:dyDescent="0.2">
      <c r="B9" s="2275" t="s">
        <v>0</v>
      </c>
      <c r="C9" s="1680"/>
      <c r="D9" s="1680"/>
      <c r="E9" s="2273">
        <f>+FINANC!C8</f>
        <v>0</v>
      </c>
      <c r="F9" s="2273"/>
      <c r="G9" s="2273"/>
      <c r="H9" s="2273"/>
      <c r="I9" s="2273"/>
      <c r="J9" s="2273"/>
      <c r="K9" s="2273"/>
      <c r="L9" s="2273"/>
      <c r="M9" s="2273"/>
      <c r="N9" s="2273"/>
      <c r="O9" s="2273"/>
      <c r="P9" s="2274"/>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row>
    <row r="10" spans="2:54" ht="9" customHeight="1" x14ac:dyDescent="0.2">
      <c r="B10" s="609"/>
      <c r="C10" s="604"/>
      <c r="D10" s="604"/>
      <c r="E10" s="604"/>
      <c r="F10" s="604"/>
      <c r="G10" s="604"/>
      <c r="H10" s="603"/>
      <c r="I10" s="603"/>
      <c r="J10" s="603"/>
      <c r="K10" s="603"/>
      <c r="L10" s="603"/>
      <c r="M10" s="603"/>
      <c r="N10" s="603"/>
      <c r="O10" s="603"/>
      <c r="P10" s="610"/>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row>
    <row r="11" spans="2:54" ht="15.75" customHeight="1" x14ac:dyDescent="0.2">
      <c r="B11" s="2276" t="s">
        <v>77</v>
      </c>
      <c r="C11" s="1685"/>
      <c r="D11" s="1685"/>
      <c r="E11" s="1283" t="e">
        <f>+FINANC!E20</f>
        <v>#REF!</v>
      </c>
      <c r="F11" s="605" t="s">
        <v>59</v>
      </c>
      <c r="G11" s="604"/>
      <c r="H11" s="2192" t="s">
        <v>78</v>
      </c>
      <c r="I11" s="2192"/>
      <c r="J11" s="2192"/>
      <c r="K11" s="2193"/>
      <c r="L11" s="2193"/>
      <c r="M11" s="606" t="s">
        <v>79</v>
      </c>
      <c r="N11" s="2193">
        <v>0</v>
      </c>
      <c r="O11" s="2193"/>
      <c r="P11" s="610"/>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row>
    <row r="12" spans="2:54" ht="9" customHeight="1" thickBot="1" x14ac:dyDescent="0.25">
      <c r="B12" s="611"/>
      <c r="C12" s="602"/>
      <c r="D12" s="602"/>
      <c r="E12" s="602"/>
      <c r="F12" s="602"/>
      <c r="G12" s="602"/>
      <c r="H12" s="2194" t="s">
        <v>80</v>
      </c>
      <c r="I12" s="2194"/>
      <c r="J12" s="2194"/>
      <c r="K12" s="2195">
        <v>0</v>
      </c>
      <c r="L12" s="2195"/>
      <c r="M12" s="2195"/>
      <c r="N12" s="2195"/>
      <c r="O12" s="2195"/>
      <c r="P12" s="599"/>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row>
    <row r="13" spans="2:54" ht="9" hidden="1" customHeight="1" x14ac:dyDescent="0.2">
      <c r="B13" s="612"/>
      <c r="C13" s="600"/>
      <c r="D13" s="600"/>
      <c r="E13" s="600"/>
      <c r="F13" s="600"/>
      <c r="G13" s="600"/>
      <c r="H13" s="600"/>
      <c r="I13" s="601"/>
      <c r="J13" s="601"/>
      <c r="K13" s="601"/>
      <c r="L13" s="601"/>
      <c r="M13" s="601"/>
      <c r="N13" s="601"/>
      <c r="O13" s="601"/>
      <c r="P13" s="599"/>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row>
    <row r="14" spans="2:54" ht="18" hidden="1" customHeight="1" x14ac:dyDescent="0.2">
      <c r="B14" s="2244" t="str">
        <f>+B5</f>
        <v>PLAN DE ADQUISICIONES - MANTENIMIENTO</v>
      </c>
      <c r="C14" s="2245"/>
      <c r="D14" s="2245"/>
      <c r="E14" s="2245"/>
      <c r="F14" s="2245"/>
      <c r="G14" s="2245"/>
      <c r="H14" s="2245"/>
      <c r="I14" s="2245"/>
      <c r="J14" s="2245"/>
      <c r="K14" s="2245"/>
      <c r="L14" s="2245"/>
      <c r="M14" s="2245"/>
      <c r="N14" s="2245"/>
      <c r="O14" s="2245"/>
      <c r="P14" s="2246"/>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row>
    <row r="15" spans="2:54" ht="16.5" customHeight="1" x14ac:dyDescent="0.2">
      <c r="B15" s="2208" t="s">
        <v>81</v>
      </c>
      <c r="C15" s="1709"/>
      <c r="D15" s="1710"/>
      <c r="E15" s="2204" t="s">
        <v>5</v>
      </c>
      <c r="F15" s="2196" t="s">
        <v>37</v>
      </c>
      <c r="G15" s="2198" t="s">
        <v>82</v>
      </c>
      <c r="H15" s="2204" t="s">
        <v>83</v>
      </c>
      <c r="I15" s="2204" t="s">
        <v>84</v>
      </c>
      <c r="J15" s="2204" t="s">
        <v>85</v>
      </c>
      <c r="K15" s="2285" t="s">
        <v>72</v>
      </c>
      <c r="L15" s="2285"/>
      <c r="M15" s="2285"/>
      <c r="N15" s="2285"/>
      <c r="O15" s="2285"/>
      <c r="P15" s="2271" t="s">
        <v>63</v>
      </c>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row>
    <row r="16" spans="2:54" ht="16.5" customHeight="1" thickBot="1" x14ac:dyDescent="0.25">
      <c r="B16" s="2209"/>
      <c r="C16" s="2210"/>
      <c r="D16" s="2211"/>
      <c r="E16" s="2205"/>
      <c r="F16" s="2197"/>
      <c r="G16" s="2199"/>
      <c r="H16" s="2205"/>
      <c r="I16" s="2205"/>
      <c r="J16" s="2205"/>
      <c r="K16" s="1548" t="s">
        <v>86</v>
      </c>
      <c r="L16" s="1548">
        <f>+C7</f>
        <v>0</v>
      </c>
      <c r="M16" s="1548" t="s">
        <v>87</v>
      </c>
      <c r="N16" s="1548" t="s">
        <v>88</v>
      </c>
      <c r="O16" s="1549" t="s">
        <v>66</v>
      </c>
      <c r="P16" s="2272"/>
      <c r="Q16" s="401"/>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row>
    <row r="17" spans="1:54" s="67" customFormat="1" ht="17.25" customHeight="1" x14ac:dyDescent="0.2">
      <c r="A17" s="398"/>
      <c r="B17" s="2212" t="s">
        <v>74</v>
      </c>
      <c r="C17" s="2213"/>
      <c r="D17" s="2214"/>
      <c r="E17" s="1544"/>
      <c r="F17" s="1544"/>
      <c r="G17" s="1545"/>
      <c r="H17" s="1546"/>
      <c r="I17" s="1546"/>
      <c r="J17" s="1546"/>
      <c r="K17" s="1546"/>
      <c r="L17" s="1546"/>
      <c r="M17" s="1546"/>
      <c r="N17" s="1546"/>
      <c r="O17" s="1545">
        <f t="shared" ref="O17:O49" si="0">+K17+L17+M17+N17</f>
        <v>0</v>
      </c>
      <c r="P17" s="1547"/>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8"/>
      <c r="AO17" s="398"/>
      <c r="AP17" s="398"/>
      <c r="AQ17" s="398"/>
      <c r="AR17" s="398"/>
      <c r="AS17" s="398"/>
      <c r="AT17" s="398"/>
      <c r="AU17" s="398"/>
      <c r="AV17" s="398"/>
      <c r="AW17" s="398"/>
      <c r="AX17" s="398"/>
      <c r="AY17" s="398"/>
      <c r="AZ17" s="398"/>
      <c r="BA17" s="398"/>
      <c r="BB17" s="398"/>
    </row>
    <row r="18" spans="1:54" s="67" customFormat="1" ht="11.25" x14ac:dyDescent="0.2">
      <c r="A18" s="398"/>
      <c r="B18" s="2218" t="s">
        <v>89</v>
      </c>
      <c r="C18" s="2202"/>
      <c r="D18" s="2203"/>
      <c r="E18" s="84" t="s">
        <v>306</v>
      </c>
      <c r="F18" s="93" t="e">
        <f>+IF(FINANC!E29&gt;0,1,0)</f>
        <v>#REF!</v>
      </c>
      <c r="G18" s="9" t="e">
        <f>+FINANC!E29</f>
        <v>#REF!</v>
      </c>
      <c r="H18" s="65"/>
      <c r="I18" s="65"/>
      <c r="J18" s="65"/>
      <c r="K18" s="10" t="e">
        <f>+FINANC!F29</f>
        <v>#REF!</v>
      </c>
      <c r="L18" s="10">
        <f>+FINANC!H29</f>
        <v>0</v>
      </c>
      <c r="M18" s="10">
        <f>+FINANC!P29</f>
        <v>0</v>
      </c>
      <c r="N18" s="10">
        <f>+FINANC!L29</f>
        <v>0</v>
      </c>
      <c r="O18" s="9" t="e">
        <f t="shared" si="0"/>
        <v>#REF!</v>
      </c>
      <c r="P18" s="66"/>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98"/>
      <c r="AS18" s="398"/>
      <c r="AT18" s="398"/>
      <c r="AU18" s="398"/>
      <c r="AV18" s="398"/>
      <c r="AW18" s="398"/>
      <c r="AX18" s="398"/>
      <c r="AY18" s="398"/>
      <c r="AZ18" s="398"/>
      <c r="BA18" s="398"/>
      <c r="BB18" s="398"/>
    </row>
    <row r="19" spans="1:54" s="67" customFormat="1" ht="11.25" x14ac:dyDescent="0.2">
      <c r="A19" s="398"/>
      <c r="B19" s="2218" t="s">
        <v>92</v>
      </c>
      <c r="C19" s="2202"/>
      <c r="D19" s="2203"/>
      <c r="E19" s="84" t="s">
        <v>233</v>
      </c>
      <c r="F19" s="65">
        <f>+GESTION!F14</f>
        <v>0</v>
      </c>
      <c r="G19" s="9" t="e">
        <f>+FINANC!E30</f>
        <v>#REF!</v>
      </c>
      <c r="H19" s="65"/>
      <c r="I19" s="65"/>
      <c r="J19" s="65"/>
      <c r="K19" s="10" t="e">
        <f>+FINANC!F30</f>
        <v>#REF!</v>
      </c>
      <c r="L19" s="10">
        <f>+FINANC!H30</f>
        <v>0</v>
      </c>
      <c r="M19" s="10">
        <f>+FINANC!P30</f>
        <v>0</v>
      </c>
      <c r="N19" s="10">
        <f>+FINANC!L30</f>
        <v>0</v>
      </c>
      <c r="O19" s="9" t="e">
        <f t="shared" si="0"/>
        <v>#REF!</v>
      </c>
      <c r="P19" s="66"/>
      <c r="Q19" s="398"/>
      <c r="R19" s="398"/>
      <c r="S19" s="398"/>
      <c r="T19" s="398"/>
      <c r="U19" s="398"/>
      <c r="V19" s="398"/>
      <c r="W19" s="398"/>
      <c r="X19" s="398"/>
      <c r="Y19" s="398"/>
      <c r="Z19" s="398"/>
      <c r="AA19" s="398"/>
      <c r="AB19" s="398"/>
      <c r="AC19" s="398"/>
      <c r="AD19" s="398"/>
      <c r="AE19" s="398"/>
      <c r="AF19" s="398"/>
      <c r="AG19" s="398"/>
      <c r="AH19" s="398"/>
      <c r="AI19" s="398"/>
      <c r="AJ19" s="398"/>
      <c r="AK19" s="398"/>
      <c r="AL19" s="398"/>
      <c r="AM19" s="398"/>
      <c r="AN19" s="398"/>
      <c r="AO19" s="398"/>
      <c r="AP19" s="398"/>
      <c r="AQ19" s="398"/>
      <c r="AR19" s="398"/>
      <c r="AS19" s="398"/>
      <c r="AT19" s="398"/>
      <c r="AU19" s="398"/>
      <c r="AV19" s="398"/>
      <c r="AW19" s="398"/>
      <c r="AX19" s="398"/>
      <c r="AY19" s="398"/>
      <c r="AZ19" s="398"/>
      <c r="BA19" s="398"/>
      <c r="BB19" s="398"/>
    </row>
    <row r="20" spans="1:54" s="67" customFormat="1" ht="18.75" customHeight="1" x14ac:dyDescent="0.2">
      <c r="A20" s="398"/>
      <c r="B20" s="1916" t="s">
        <v>368</v>
      </c>
      <c r="C20" s="1919"/>
      <c r="D20" s="2200"/>
      <c r="E20" s="65"/>
      <c r="F20" s="65"/>
      <c r="G20" s="9"/>
      <c r="H20" s="65"/>
      <c r="I20" s="65"/>
      <c r="J20" s="65"/>
      <c r="K20" s="10"/>
      <c r="L20" s="10"/>
      <c r="M20" s="10"/>
      <c r="N20" s="10"/>
      <c r="O20" s="9">
        <f t="shared" si="0"/>
        <v>0</v>
      </c>
      <c r="P20" s="66"/>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row>
    <row r="21" spans="1:54" s="67" customFormat="1" ht="11.25" x14ac:dyDescent="0.2">
      <c r="A21" s="398"/>
      <c r="B21" s="2201" t="s">
        <v>369</v>
      </c>
      <c r="C21" s="2202"/>
      <c r="D21" s="2203"/>
      <c r="E21" s="65" t="s">
        <v>132</v>
      </c>
      <c r="F21" s="65" t="e">
        <f>+(MANTEN!D42*MANTEN!F24+MANTEN!K42*MANTEN!M24+MANTEN!Q42*MANTEN!S24+MANTEN!X42*MANTEN!Z24+MANTEN!#REF!*MANTEN!#REF!+MANTEN!#REF!*MANTEN!#REF!)</f>
        <v>#REF!</v>
      </c>
      <c r="G21" s="9" t="e">
        <f>+FINANC!E32</f>
        <v>#REF!</v>
      </c>
      <c r="H21" s="65"/>
      <c r="I21" s="65"/>
      <c r="J21" s="65"/>
      <c r="K21" s="10" t="e">
        <f>+FINANC!F32</f>
        <v>#REF!</v>
      </c>
      <c r="L21" s="10">
        <f>+FINANC!H32</f>
        <v>0</v>
      </c>
      <c r="M21" s="10">
        <f>+FINANC!P32</f>
        <v>0</v>
      </c>
      <c r="N21" s="10">
        <f>+FINANC!L32</f>
        <v>0</v>
      </c>
      <c r="O21" s="9" t="e">
        <f t="shared" si="0"/>
        <v>#REF!</v>
      </c>
      <c r="P21" s="66"/>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398"/>
      <c r="BA21" s="398"/>
      <c r="BB21" s="398"/>
    </row>
    <row r="22" spans="1:54" s="67" customFormat="1" ht="11.25" x14ac:dyDescent="0.2">
      <c r="A22" s="398"/>
      <c r="B22" s="2201" t="s">
        <v>370</v>
      </c>
      <c r="C22" s="2202"/>
      <c r="D22" s="2203"/>
      <c r="E22" s="65"/>
      <c r="F22" s="65"/>
      <c r="G22" s="9"/>
      <c r="H22" s="65"/>
      <c r="I22" s="65"/>
      <c r="J22" s="65"/>
      <c r="K22" s="10"/>
      <c r="L22" s="10"/>
      <c r="M22" s="10"/>
      <c r="N22" s="10"/>
      <c r="O22" s="9">
        <f t="shared" si="0"/>
        <v>0</v>
      </c>
      <c r="P22" s="66"/>
      <c r="Q22" s="398"/>
      <c r="R22" s="398"/>
      <c r="S22" s="398"/>
      <c r="T22" s="398"/>
      <c r="U22" s="398"/>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row>
    <row r="23" spans="1:54" s="67" customFormat="1" ht="11.25" x14ac:dyDescent="0.2">
      <c r="A23" s="398"/>
      <c r="B23" s="2268" t="s">
        <v>282</v>
      </c>
      <c r="C23" s="2269"/>
      <c r="D23" s="2270"/>
      <c r="E23" s="65" t="s">
        <v>93</v>
      </c>
      <c r="F23" s="65" t="e">
        <f>+(MANTEN!D43*MANTEN!F24+MANTEN!K43*MANTEN!M24+MANTEN!Q43*MANTEN!S24+MANTEN!X43*MANTEN!Z24+MANTEN!#REF!*MANTEN!#REF!+MANTEN!#REF!*MANTEN!#REF!)</f>
        <v>#REF!</v>
      </c>
      <c r="G23" s="9" t="e">
        <f>+FINANC!E33</f>
        <v>#REF!</v>
      </c>
      <c r="H23" s="65"/>
      <c r="I23" s="65"/>
      <c r="J23" s="65"/>
      <c r="K23" s="10" t="e">
        <f>+FINANC!F33</f>
        <v>#REF!</v>
      </c>
      <c r="L23" s="10">
        <f>+FINANC!H33</f>
        <v>0</v>
      </c>
      <c r="M23" s="10">
        <f>+FINANC!P33</f>
        <v>0</v>
      </c>
      <c r="N23" s="10">
        <f>+FINANC!L33</f>
        <v>0</v>
      </c>
      <c r="O23" s="9" t="e">
        <f t="shared" si="0"/>
        <v>#REF!</v>
      </c>
      <c r="P23" s="66"/>
      <c r="Q23" s="398"/>
      <c r="R23" s="398"/>
      <c r="S23" s="398"/>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c r="AT23" s="398"/>
      <c r="AU23" s="398"/>
      <c r="AV23" s="398"/>
      <c r="AW23" s="398"/>
      <c r="AX23" s="398"/>
      <c r="AY23" s="398"/>
      <c r="AZ23" s="398"/>
      <c r="BA23" s="398"/>
      <c r="BB23" s="398"/>
    </row>
    <row r="24" spans="1:54" s="67" customFormat="1" ht="11.25" hidden="1" x14ac:dyDescent="0.2">
      <c r="A24" s="398"/>
      <c r="B24" s="2201" t="s">
        <v>371</v>
      </c>
      <c r="C24" s="2202"/>
      <c r="D24" s="2203"/>
      <c r="E24" s="65" t="s">
        <v>93</v>
      </c>
      <c r="F24" s="65" t="e">
        <f>+MANTEN!D44*MANTEN!F24+MANTEN!K44*MANTEN!M24+MANTEN!Q44*MANTEN!S24+MANTEN!X44*MANTEN!Z24+MANTEN!#REF!*MANTEN!#REF!+MANTEN!#REF!*MANTEN!#REF!</f>
        <v>#REF!</v>
      </c>
      <c r="G24" s="9" t="e">
        <f>+FINANC!E34</f>
        <v>#REF!</v>
      </c>
      <c r="H24" s="65"/>
      <c r="I24" s="65"/>
      <c r="J24" s="65"/>
      <c r="K24" s="10" t="e">
        <f>+FINANC!F34</f>
        <v>#REF!</v>
      </c>
      <c r="L24" s="10">
        <f>+FINANC!H34</f>
        <v>0</v>
      </c>
      <c r="M24" s="10">
        <f>+FINANC!P34</f>
        <v>0</v>
      </c>
      <c r="N24" s="10">
        <f>+FINANC!L34</f>
        <v>0</v>
      </c>
      <c r="O24" s="9" t="e">
        <f t="shared" si="0"/>
        <v>#REF!</v>
      </c>
      <c r="P24" s="66"/>
      <c r="Q24" s="398"/>
      <c r="R24" s="398"/>
      <c r="S24" s="398"/>
      <c r="T24" s="398"/>
      <c r="U24" s="398"/>
      <c r="V24" s="398"/>
      <c r="W24" s="398"/>
      <c r="X24" s="398"/>
      <c r="Y24" s="398"/>
      <c r="Z24" s="398"/>
      <c r="AA24" s="398"/>
      <c r="AB24" s="398"/>
      <c r="AC24" s="398"/>
      <c r="AD24" s="398"/>
      <c r="AE24" s="398"/>
      <c r="AF24" s="398"/>
      <c r="AG24" s="398"/>
      <c r="AH24" s="398"/>
      <c r="AI24" s="398"/>
      <c r="AJ24" s="398"/>
      <c r="AK24" s="398"/>
      <c r="AL24" s="398"/>
      <c r="AM24" s="398"/>
      <c r="AN24" s="398"/>
      <c r="AO24" s="398"/>
      <c r="AP24" s="398"/>
      <c r="AQ24" s="398"/>
      <c r="AR24" s="398"/>
      <c r="AS24" s="398"/>
      <c r="AT24" s="398"/>
      <c r="AU24" s="398"/>
      <c r="AV24" s="398"/>
      <c r="AW24" s="398"/>
      <c r="AX24" s="398"/>
      <c r="AY24" s="398"/>
      <c r="AZ24" s="398"/>
      <c r="BA24" s="398"/>
      <c r="BB24" s="398"/>
    </row>
    <row r="25" spans="1:54" s="67" customFormat="1" ht="11.25" hidden="1" x14ac:dyDescent="0.2">
      <c r="A25" s="398"/>
      <c r="B25" s="2201" t="s">
        <v>372</v>
      </c>
      <c r="C25" s="2202"/>
      <c r="D25" s="2203"/>
      <c r="E25" s="65"/>
      <c r="F25" s="65"/>
      <c r="G25" s="9"/>
      <c r="H25" s="65"/>
      <c r="I25" s="65"/>
      <c r="J25" s="65"/>
      <c r="K25" s="10"/>
      <c r="L25" s="10"/>
      <c r="M25" s="10"/>
      <c r="N25" s="10"/>
      <c r="O25" s="9">
        <f t="shared" si="0"/>
        <v>0</v>
      </c>
      <c r="P25" s="66"/>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c r="AQ25" s="398"/>
      <c r="AR25" s="398"/>
      <c r="AS25" s="398"/>
      <c r="AT25" s="398"/>
      <c r="AU25" s="398"/>
      <c r="AV25" s="398"/>
      <c r="AW25" s="398"/>
      <c r="AX25" s="398"/>
      <c r="AY25" s="398"/>
      <c r="AZ25" s="398"/>
      <c r="BA25" s="398"/>
      <c r="BB25" s="398"/>
    </row>
    <row r="26" spans="1:54" s="67" customFormat="1" ht="11.25" x14ac:dyDescent="0.2">
      <c r="A26" s="398"/>
      <c r="B26" s="2268" t="s">
        <v>282</v>
      </c>
      <c r="C26" s="2269"/>
      <c r="D26" s="2270"/>
      <c r="E26" s="65" t="s">
        <v>93</v>
      </c>
      <c r="F26" s="65" t="e">
        <f>+MANTEN!D45*MANTEN!F24+MANTEN!K45*MANTEN!M24+MANTEN!Q45*MANTEN!S24+MANTEN!X45*MANTEN!Z24+MANTEN!#REF!*MANTEN!#REF!+MANTEN!#REF!*MANTEN!#REF!</f>
        <v>#REF!</v>
      </c>
      <c r="G26" s="9" t="e">
        <f>+FINANC!E35</f>
        <v>#REF!</v>
      </c>
      <c r="H26" s="65"/>
      <c r="I26" s="65"/>
      <c r="J26" s="65"/>
      <c r="K26" s="10" t="e">
        <f>+FINANC!F35</f>
        <v>#REF!</v>
      </c>
      <c r="L26" s="10">
        <f>+FINANC!H35</f>
        <v>0</v>
      </c>
      <c r="M26" s="10">
        <f>+FINANC!P35</f>
        <v>0</v>
      </c>
      <c r="N26" s="10">
        <f>+FINANC!L35</f>
        <v>0</v>
      </c>
      <c r="O26" s="9" t="e">
        <f t="shared" si="0"/>
        <v>#REF!</v>
      </c>
      <c r="P26" s="66"/>
      <c r="Q26" s="398"/>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398"/>
      <c r="AT26" s="398"/>
      <c r="AU26" s="398"/>
      <c r="AV26" s="398"/>
      <c r="AW26" s="398"/>
      <c r="AX26" s="398"/>
      <c r="AY26" s="398"/>
      <c r="AZ26" s="398"/>
      <c r="BA26" s="398"/>
      <c r="BB26" s="398"/>
    </row>
    <row r="27" spans="1:54" s="67" customFormat="1" ht="11.25" x14ac:dyDescent="0.2">
      <c r="A27" s="398"/>
      <c r="B27" s="2201" t="s">
        <v>1401</v>
      </c>
      <c r="C27" s="2202"/>
      <c r="D27" s="2203"/>
      <c r="E27" s="65"/>
      <c r="F27" s="65"/>
      <c r="G27" s="9"/>
      <c r="H27" s="65"/>
      <c r="I27" s="65"/>
      <c r="J27" s="65"/>
      <c r="K27" s="10"/>
      <c r="L27" s="10"/>
      <c r="M27" s="10"/>
      <c r="N27" s="10"/>
      <c r="O27" s="9">
        <f t="shared" si="0"/>
        <v>0</v>
      </c>
      <c r="P27" s="66"/>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row>
    <row r="28" spans="1:54" s="67" customFormat="1" ht="11.25" x14ac:dyDescent="0.2">
      <c r="A28" s="398"/>
      <c r="B28" s="2268" t="s">
        <v>282</v>
      </c>
      <c r="C28" s="2269"/>
      <c r="D28" s="2270"/>
      <c r="E28" s="65" t="s">
        <v>93</v>
      </c>
      <c r="F28" s="65" t="e">
        <f>+(MANTEN!D46*MANTEN!F24+MANTEN!K46*MANTEN!M24+MANTEN!X46*MANTEN!Z24+MANTEN!#REF!*MANTEN!#REF!+MANTEN!#REF!*MANTEN!#REF!)</f>
        <v>#REF!</v>
      </c>
      <c r="G28" s="9" t="e">
        <f>+FINANC!E36-MANTEN!T46</f>
        <v>#REF!</v>
      </c>
      <c r="H28" s="65"/>
      <c r="I28" s="65"/>
      <c r="J28" s="65"/>
      <c r="K28" s="10" t="e">
        <f>+IF(G28&gt;0,FINANC!F36-(MANTEN!T46*FINANC!S36),0)</f>
        <v>#REF!</v>
      </c>
      <c r="L28" s="10" t="e">
        <f>+IF(G28&gt;0,FINANC!H36-(MANTEN!T46*FINANC!T36),0)</f>
        <v>#REF!</v>
      </c>
      <c r="M28" s="10" t="e">
        <f>+IF(G28&gt;0,FINANC!P36-(MANTEN!T46*FINANC!W36),0)</f>
        <v>#REF!</v>
      </c>
      <c r="N28" s="10" t="e">
        <f>+IF(G28&gt;0,FINANC!L36-(MANTEN!T46*FINANC!V36),0)</f>
        <v>#REF!</v>
      </c>
      <c r="O28" s="9" t="e">
        <f t="shared" si="0"/>
        <v>#REF!</v>
      </c>
      <c r="P28" s="66"/>
      <c r="Q28" s="398"/>
      <c r="R28" s="398"/>
      <c r="S28" s="398"/>
      <c r="T28" s="398"/>
      <c r="U28" s="398"/>
      <c r="V28" s="398"/>
      <c r="W28" s="398"/>
      <c r="X28" s="398"/>
      <c r="Y28" s="398"/>
      <c r="Z28" s="398"/>
      <c r="AA28" s="398"/>
      <c r="AB28" s="398"/>
      <c r="AC28" s="398"/>
      <c r="AD28" s="398"/>
      <c r="AE28" s="398"/>
      <c r="AF28" s="398"/>
      <c r="AG28" s="398"/>
      <c r="AH28" s="398"/>
      <c r="AI28" s="398"/>
      <c r="AJ28" s="398"/>
      <c r="AK28" s="398"/>
      <c r="AL28" s="398"/>
      <c r="AM28" s="398"/>
      <c r="AN28" s="398"/>
      <c r="AO28" s="398"/>
      <c r="AP28" s="398"/>
      <c r="AQ28" s="398"/>
      <c r="AR28" s="398"/>
      <c r="AS28" s="398"/>
      <c r="AT28" s="398"/>
      <c r="AU28" s="398"/>
      <c r="AV28" s="398"/>
      <c r="AW28" s="398"/>
      <c r="AX28" s="398"/>
      <c r="AY28" s="398"/>
      <c r="AZ28" s="398"/>
      <c r="BA28" s="398"/>
      <c r="BB28" s="398"/>
    </row>
    <row r="29" spans="1:54" s="67" customFormat="1" ht="11.25" x14ac:dyDescent="0.2">
      <c r="A29" s="398"/>
      <c r="B29" s="2268" t="s">
        <v>282</v>
      </c>
      <c r="C29" s="2269"/>
      <c r="D29" s="2270"/>
      <c r="E29" s="65" t="s">
        <v>93</v>
      </c>
      <c r="F29" s="65">
        <f>+MANTEN!Q46*MANTEN!S24</f>
        <v>0</v>
      </c>
      <c r="G29" s="9">
        <f>+MANTEN!T46</f>
        <v>0</v>
      </c>
      <c r="H29" s="65"/>
      <c r="I29" s="65"/>
      <c r="J29" s="65"/>
      <c r="K29" s="10">
        <f>+IF(G29&gt;0,FINANC!F36-K28,0)</f>
        <v>0</v>
      </c>
      <c r="L29" s="10">
        <f>+IF(G29&gt;0,FINANC!H36-L28,0)</f>
        <v>0</v>
      </c>
      <c r="M29" s="10">
        <f>+IF(G29&gt;0,FINANC!P36-M28,0)</f>
        <v>0</v>
      </c>
      <c r="N29" s="10">
        <f>+IF(G29&gt;0,FINANC!L36-N28,0)</f>
        <v>0</v>
      </c>
      <c r="O29" s="9">
        <f t="shared" si="0"/>
        <v>0</v>
      </c>
      <c r="P29" s="66"/>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398"/>
      <c r="AP29" s="398"/>
      <c r="AQ29" s="398"/>
      <c r="AR29" s="398"/>
      <c r="AS29" s="398"/>
      <c r="AT29" s="398"/>
      <c r="AU29" s="398"/>
      <c r="AV29" s="398"/>
      <c r="AW29" s="398"/>
      <c r="AX29" s="398"/>
      <c r="AY29" s="398"/>
      <c r="AZ29" s="398"/>
      <c r="BA29" s="398"/>
      <c r="BB29" s="398"/>
    </row>
    <row r="30" spans="1:54" s="67" customFormat="1" ht="11.25" x14ac:dyDescent="0.2">
      <c r="A30" s="398"/>
      <c r="B30" s="2201" t="s">
        <v>1402</v>
      </c>
      <c r="C30" s="2202"/>
      <c r="D30" s="2203"/>
      <c r="E30" s="65"/>
      <c r="F30" s="65"/>
      <c r="G30" s="9"/>
      <c r="H30" s="65"/>
      <c r="I30" s="65"/>
      <c r="J30" s="65"/>
      <c r="K30" s="10"/>
      <c r="L30" s="10"/>
      <c r="M30" s="10"/>
      <c r="N30" s="10"/>
      <c r="O30" s="9">
        <f t="shared" si="0"/>
        <v>0</v>
      </c>
      <c r="P30" s="66"/>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row>
    <row r="31" spans="1:54" s="67" customFormat="1" ht="11.25" x14ac:dyDescent="0.2">
      <c r="A31" s="398"/>
      <c r="B31" s="2268" t="s">
        <v>282</v>
      </c>
      <c r="C31" s="2269"/>
      <c r="D31" s="2270"/>
      <c r="E31" s="65" t="s">
        <v>93</v>
      </c>
      <c r="F31" s="65" t="e">
        <f>+(MANTEN!D47*MANTEN!F24+MANTEN!K47*MANTEN!M24+MANTEN!Q47*MANTEN!S24+MANTEN!X47*MANTEN!Z24+MANTEN!#REF!*MANTEN!#REF!+MANTEN!#REF!*MANTEN!#REF!)</f>
        <v>#REF!</v>
      </c>
      <c r="G31" s="9" t="e">
        <f>+FINANC!E37</f>
        <v>#REF!</v>
      </c>
      <c r="H31" s="65"/>
      <c r="I31" s="65"/>
      <c r="J31" s="65"/>
      <c r="K31" s="10" t="e">
        <f>+FINANC!F37</f>
        <v>#REF!</v>
      </c>
      <c r="L31" s="10">
        <f>+FINANC!H37</f>
        <v>0</v>
      </c>
      <c r="M31" s="10">
        <f>+FINANC!P37</f>
        <v>0</v>
      </c>
      <c r="N31" s="10">
        <f>+FINANC!L37</f>
        <v>0</v>
      </c>
      <c r="O31" s="9" t="e">
        <f t="shared" si="0"/>
        <v>#REF!</v>
      </c>
      <c r="P31" s="66"/>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row>
    <row r="32" spans="1:54" s="67" customFormat="1" ht="11.25" hidden="1" x14ac:dyDescent="0.2">
      <c r="A32" s="398"/>
      <c r="B32" s="2201" t="s">
        <v>373</v>
      </c>
      <c r="C32" s="2202"/>
      <c r="D32" s="2203"/>
      <c r="E32" s="65" t="s">
        <v>43</v>
      </c>
      <c r="F32" s="65">
        <f>+MANTEN!AG52*MANTEN!AG24+Aisl.!G50*Aisl.!G23</f>
        <v>0</v>
      </c>
      <c r="G32" s="9">
        <f>+FINANC!E38</f>
        <v>0</v>
      </c>
      <c r="H32" s="65"/>
      <c r="I32" s="65"/>
      <c r="J32" s="65"/>
      <c r="K32" s="10">
        <f>+FINANC!F38</f>
        <v>0</v>
      </c>
      <c r="L32" s="10">
        <f>+FINANC!H38</f>
        <v>0</v>
      </c>
      <c r="M32" s="10">
        <f>+FINANC!P38</f>
        <v>0</v>
      </c>
      <c r="N32" s="10">
        <f>+FINANC!L38</f>
        <v>0</v>
      </c>
      <c r="O32" s="9">
        <f t="shared" si="0"/>
        <v>0</v>
      </c>
      <c r="P32" s="66"/>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row>
    <row r="33" spans="1:54" s="67" customFormat="1" ht="11.25" hidden="1" x14ac:dyDescent="0.2">
      <c r="A33" s="398"/>
      <c r="B33" s="2201" t="s">
        <v>374</v>
      </c>
      <c r="C33" s="2202"/>
      <c r="D33" s="2203"/>
      <c r="E33" s="65" t="s">
        <v>136</v>
      </c>
      <c r="F33" s="65">
        <f>+MANTEN!AC53*MANTEN!AG24+Aisl.!C51*Aisl.!G23</f>
        <v>0</v>
      </c>
      <c r="G33" s="9">
        <f>+FINANC!E39</f>
        <v>0</v>
      </c>
      <c r="H33" s="65"/>
      <c r="I33" s="65"/>
      <c r="J33" s="65"/>
      <c r="K33" s="10">
        <f>+FINANC!F39</f>
        <v>0</v>
      </c>
      <c r="L33" s="10">
        <f>+FINANC!H39</f>
        <v>0</v>
      </c>
      <c r="M33" s="10">
        <f>+FINANC!P39</f>
        <v>0</v>
      </c>
      <c r="N33" s="10">
        <f>+FINANC!L39</f>
        <v>0</v>
      </c>
      <c r="O33" s="9">
        <f t="shared" si="0"/>
        <v>0</v>
      </c>
      <c r="P33" s="66"/>
      <c r="Q33" s="398"/>
      <c r="R33" s="398"/>
      <c r="S33" s="398"/>
      <c r="T33" s="398"/>
      <c r="U33" s="398"/>
      <c r="V33" s="398"/>
      <c r="W33" s="398"/>
      <c r="X33" s="398"/>
      <c r="Y33" s="398"/>
      <c r="Z33" s="398"/>
      <c r="AA33" s="398"/>
      <c r="AB33" s="398"/>
      <c r="AC33" s="398"/>
      <c r="AD33" s="398"/>
      <c r="AE33" s="398"/>
      <c r="AF33" s="398"/>
      <c r="AG33" s="398"/>
      <c r="AH33" s="398"/>
      <c r="AI33" s="398"/>
      <c r="AJ33" s="398"/>
      <c r="AK33" s="398"/>
      <c r="AL33" s="398"/>
      <c r="AM33" s="398"/>
      <c r="AN33" s="398"/>
      <c r="AO33" s="398"/>
      <c r="AP33" s="398"/>
      <c r="AQ33" s="398"/>
      <c r="AR33" s="398"/>
      <c r="AS33" s="398"/>
      <c r="AT33" s="398"/>
      <c r="AU33" s="398"/>
      <c r="AV33" s="398"/>
      <c r="AW33" s="398"/>
      <c r="AX33" s="398"/>
      <c r="AY33" s="398"/>
      <c r="AZ33" s="398"/>
      <c r="BA33" s="398"/>
      <c r="BB33" s="398"/>
    </row>
    <row r="34" spans="1:54" s="67" customFormat="1" ht="11.25" hidden="1" x14ac:dyDescent="0.2">
      <c r="A34" s="398"/>
      <c r="B34" s="2201" t="s">
        <v>375</v>
      </c>
      <c r="C34" s="2202"/>
      <c r="D34" s="2203"/>
      <c r="E34" s="65" t="s">
        <v>93</v>
      </c>
      <c r="F34" s="65">
        <f>+MANTEN!AG53*MANTEN!AG24+Aisl.!G51*Aisl.!G23</f>
        <v>0</v>
      </c>
      <c r="G34" s="9">
        <f>+FINANC!E40</f>
        <v>0</v>
      </c>
      <c r="H34" s="65"/>
      <c r="I34" s="65"/>
      <c r="J34" s="65"/>
      <c r="K34" s="10">
        <f>+FINANC!F40</f>
        <v>0</v>
      </c>
      <c r="L34" s="10">
        <f>+FINANC!H40</f>
        <v>0</v>
      </c>
      <c r="M34" s="10">
        <f>+FINANC!P40</f>
        <v>0</v>
      </c>
      <c r="N34" s="10">
        <f>+FINANC!L40</f>
        <v>0</v>
      </c>
      <c r="O34" s="9">
        <f t="shared" si="0"/>
        <v>0</v>
      </c>
      <c r="P34" s="66"/>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8"/>
    </row>
    <row r="35" spans="1:54" s="67" customFormat="1" ht="11.25" x14ac:dyDescent="0.2">
      <c r="A35" s="398"/>
      <c r="B35" s="2201" t="s">
        <v>1403</v>
      </c>
      <c r="C35" s="2202"/>
      <c r="D35" s="2203"/>
      <c r="E35" s="84" t="s">
        <v>307</v>
      </c>
      <c r="F35" s="93" t="e">
        <f>+IF(FINANC!E41&gt;0,1,0)</f>
        <v>#REF!</v>
      </c>
      <c r="G35" s="9" t="e">
        <f>+FINANC!E41</f>
        <v>#REF!</v>
      </c>
      <c r="H35" s="65"/>
      <c r="I35" s="65"/>
      <c r="J35" s="65"/>
      <c r="K35" s="10" t="e">
        <f>+FINANC!F41</f>
        <v>#REF!</v>
      </c>
      <c r="L35" s="10">
        <f>+FINANC!H41</f>
        <v>0</v>
      </c>
      <c r="M35" s="10">
        <f>+FINANC!P41</f>
        <v>0</v>
      </c>
      <c r="N35" s="10">
        <f>+FINANC!L41</f>
        <v>0</v>
      </c>
      <c r="O35" s="9" t="e">
        <f t="shared" si="0"/>
        <v>#REF!</v>
      </c>
      <c r="P35" s="66"/>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398"/>
      <c r="BA35" s="398"/>
      <c r="BB35" s="398"/>
    </row>
    <row r="36" spans="1:54" s="67" customFormat="1" ht="19.5" customHeight="1" x14ac:dyDescent="0.2">
      <c r="A36" s="398"/>
      <c r="B36" s="1916" t="s">
        <v>376</v>
      </c>
      <c r="C36" s="1919"/>
      <c r="D36" s="2200"/>
      <c r="E36" s="65"/>
      <c r="F36" s="65"/>
      <c r="G36" s="9"/>
      <c r="H36" s="65"/>
      <c r="I36" s="65"/>
      <c r="J36" s="65"/>
      <c r="K36" s="10"/>
      <c r="L36" s="10"/>
      <c r="M36" s="10"/>
      <c r="N36" s="10"/>
      <c r="O36" s="9">
        <f t="shared" si="0"/>
        <v>0</v>
      </c>
      <c r="P36" s="66"/>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c r="AV36" s="398"/>
      <c r="AW36" s="398"/>
      <c r="AX36" s="398"/>
      <c r="AY36" s="398"/>
      <c r="AZ36" s="398"/>
      <c r="BA36" s="398"/>
      <c r="BB36" s="398"/>
    </row>
    <row r="37" spans="1:54" s="67" customFormat="1" ht="11.25" x14ac:dyDescent="0.2">
      <c r="A37" s="398"/>
      <c r="B37" s="2201" t="s">
        <v>235</v>
      </c>
      <c r="C37" s="2202"/>
      <c r="D37" s="2203"/>
      <c r="E37" s="65" t="s">
        <v>65</v>
      </c>
      <c r="F37" s="65">
        <f>+GESTION!F16</f>
        <v>0</v>
      </c>
      <c r="G37" s="9">
        <f>+GESTION!I16</f>
        <v>0</v>
      </c>
      <c r="H37" s="65"/>
      <c r="I37" s="65"/>
      <c r="J37" s="65"/>
      <c r="K37" s="10">
        <f>+G37-L37-M37-N37</f>
        <v>0</v>
      </c>
      <c r="L37" s="730">
        <v>0</v>
      </c>
      <c r="M37" s="730">
        <v>0</v>
      </c>
      <c r="N37" s="730">
        <v>0</v>
      </c>
      <c r="O37" s="9">
        <f t="shared" si="0"/>
        <v>0</v>
      </c>
      <c r="P37" s="66"/>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row>
    <row r="38" spans="1:54" s="67" customFormat="1" ht="11.25" x14ac:dyDescent="0.2">
      <c r="A38" s="398"/>
      <c r="B38" s="2201" t="s">
        <v>258</v>
      </c>
      <c r="C38" s="2202"/>
      <c r="D38" s="2203"/>
      <c r="E38" s="84" t="s">
        <v>238</v>
      </c>
      <c r="F38" s="65">
        <f>+GESTION!F17</f>
        <v>0</v>
      </c>
      <c r="G38" s="9">
        <f>+GESTION!I17</f>
        <v>0</v>
      </c>
      <c r="H38" s="65"/>
      <c r="I38" s="65"/>
      <c r="J38" s="65"/>
      <c r="K38" s="10">
        <f>+G38-L38-M38-N38</f>
        <v>0</v>
      </c>
      <c r="L38" s="730">
        <v>0</v>
      </c>
      <c r="M38" s="730">
        <v>0</v>
      </c>
      <c r="N38" s="730">
        <v>0</v>
      </c>
      <c r="O38" s="9">
        <f t="shared" si="0"/>
        <v>0</v>
      </c>
      <c r="P38" s="66"/>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398"/>
      <c r="BA38" s="398"/>
      <c r="BB38" s="398"/>
    </row>
    <row r="39" spans="1:54" s="67" customFormat="1" ht="19.5" customHeight="1" x14ac:dyDescent="0.2">
      <c r="A39" s="398"/>
      <c r="B39" s="1916" t="s">
        <v>377</v>
      </c>
      <c r="C39" s="1919"/>
      <c r="D39" s="2200"/>
      <c r="E39" s="65" t="s">
        <v>181</v>
      </c>
      <c r="F39" s="65" t="e">
        <f>+(MANTEN!D40*MANTEN!F24+MANTEN!K40*MANTEN!M24+MANTEN!Q40*MANTEN!S24+MANTEN!X40*MANTEN!Z24+MANTEN!#REF!*MANTEN!#REF!+MANTEN!#REF!*MANTEN!#REF!+(MANTEN!AC35*MANTEN!AD23/1000)*MANTEN!AG24+(Aisl.!C33*Aisl.!D22/1000)*Aisl.!G23)</f>
        <v>#REF!</v>
      </c>
      <c r="G39" s="9" t="e">
        <f>+FINANC!E43</f>
        <v>#REF!</v>
      </c>
      <c r="H39" s="65"/>
      <c r="I39" s="65"/>
      <c r="J39" s="65"/>
      <c r="K39" s="10" t="e">
        <f>+FINANC!F43</f>
        <v>#REF!</v>
      </c>
      <c r="L39" s="10">
        <f>+FINANC!H43</f>
        <v>0</v>
      </c>
      <c r="M39" s="10">
        <f>+FINANC!P43</f>
        <v>0</v>
      </c>
      <c r="N39" s="10">
        <f>+FINANC!L43</f>
        <v>0</v>
      </c>
      <c r="O39" s="9" t="e">
        <f t="shared" si="0"/>
        <v>#REF!</v>
      </c>
      <c r="P39" s="66"/>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row>
    <row r="40" spans="1:54" s="67" customFormat="1" ht="20.25" customHeight="1" x14ac:dyDescent="0.2">
      <c r="A40" s="398"/>
      <c r="B40" s="1916" t="s">
        <v>378</v>
      </c>
      <c r="C40" s="1919"/>
      <c r="D40" s="2200"/>
      <c r="E40" s="65"/>
      <c r="F40" s="65"/>
      <c r="G40" s="9"/>
      <c r="H40" s="65"/>
      <c r="I40" s="65"/>
      <c r="J40" s="65"/>
      <c r="K40" s="10"/>
      <c r="L40" s="10"/>
      <c r="M40" s="10"/>
      <c r="N40" s="10"/>
      <c r="O40" s="9">
        <f t="shared" si="0"/>
        <v>0</v>
      </c>
      <c r="P40" s="66"/>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398"/>
      <c r="BA40" s="398"/>
      <c r="BB40" s="398"/>
    </row>
    <row r="41" spans="1:54" s="67" customFormat="1" ht="11.25" x14ac:dyDescent="0.2">
      <c r="A41" s="398"/>
      <c r="B41" s="167" t="s">
        <v>379</v>
      </c>
      <c r="C41" s="91">
        <f>+GESTION!D19</f>
        <v>0</v>
      </c>
      <c r="D41" s="92">
        <f>+GESTION!G19</f>
        <v>0</v>
      </c>
      <c r="E41" s="65" t="s">
        <v>95</v>
      </c>
      <c r="F41" s="65">
        <f>+GESTION!F19</f>
        <v>0</v>
      </c>
      <c r="G41" s="9">
        <f>+GESTION!I19</f>
        <v>0</v>
      </c>
      <c r="H41" s="65"/>
      <c r="I41" s="65"/>
      <c r="J41" s="65"/>
      <c r="K41" s="10">
        <f>+G41-L41-M41-N41</f>
        <v>0</v>
      </c>
      <c r="L41" s="730">
        <v>0</v>
      </c>
      <c r="M41" s="730">
        <v>0</v>
      </c>
      <c r="N41" s="730">
        <v>0</v>
      </c>
      <c r="O41" s="9">
        <f t="shared" si="0"/>
        <v>0</v>
      </c>
      <c r="P41" s="66"/>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398"/>
      <c r="AZ41" s="398"/>
      <c r="BA41" s="398"/>
      <c r="BB41" s="398"/>
    </row>
    <row r="42" spans="1:54" s="67" customFormat="1" ht="11.25" x14ac:dyDescent="0.2">
      <c r="A42" s="398"/>
      <c r="B42" s="167" t="s">
        <v>380</v>
      </c>
      <c r="C42" s="91">
        <f>+GESTION!D20</f>
        <v>0</v>
      </c>
      <c r="D42" s="92">
        <f>+GESTION!G20</f>
        <v>0</v>
      </c>
      <c r="E42" s="65" t="s">
        <v>95</v>
      </c>
      <c r="F42" s="65">
        <f>+GESTION!F20</f>
        <v>0</v>
      </c>
      <c r="G42" s="9">
        <f>+GESTION!I20</f>
        <v>0</v>
      </c>
      <c r="H42" s="65"/>
      <c r="I42" s="65"/>
      <c r="J42" s="65"/>
      <c r="K42" s="10">
        <f>+G42-L42-M42-N42</f>
        <v>0</v>
      </c>
      <c r="L42" s="730">
        <v>0</v>
      </c>
      <c r="M42" s="730">
        <v>0</v>
      </c>
      <c r="N42" s="730">
        <v>0</v>
      </c>
      <c r="O42" s="9">
        <f t="shared" si="0"/>
        <v>0</v>
      </c>
      <c r="P42" s="66"/>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398"/>
      <c r="AQ42" s="398"/>
      <c r="AR42" s="398"/>
      <c r="AS42" s="398"/>
      <c r="AT42" s="398"/>
      <c r="AU42" s="398"/>
      <c r="AV42" s="398"/>
      <c r="AW42" s="398"/>
      <c r="AX42" s="398"/>
      <c r="AY42" s="398"/>
      <c r="AZ42" s="398"/>
      <c r="BA42" s="398"/>
      <c r="BB42" s="398"/>
    </row>
    <row r="43" spans="1:54" s="67" customFormat="1" ht="11.25" x14ac:dyDescent="0.2">
      <c r="A43" s="398"/>
      <c r="B43" s="167" t="s">
        <v>381</v>
      </c>
      <c r="C43" s="91">
        <f>+GESTION!D21</f>
        <v>0</v>
      </c>
      <c r="D43" s="92">
        <f>+GESTION!G21</f>
        <v>0</v>
      </c>
      <c r="E43" s="65" t="s">
        <v>95</v>
      </c>
      <c r="F43" s="65">
        <f>+GESTION!F21</f>
        <v>0</v>
      </c>
      <c r="G43" s="9">
        <f>+GESTION!I21</f>
        <v>0</v>
      </c>
      <c r="H43" s="65"/>
      <c r="I43" s="65"/>
      <c r="J43" s="65"/>
      <c r="K43" s="10">
        <f>+G43-L43-M43-N43</f>
        <v>0</v>
      </c>
      <c r="L43" s="730">
        <v>0</v>
      </c>
      <c r="M43" s="730">
        <v>0</v>
      </c>
      <c r="N43" s="730">
        <v>0</v>
      </c>
      <c r="O43" s="9">
        <f t="shared" si="0"/>
        <v>0</v>
      </c>
      <c r="P43" s="66"/>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c r="AV43" s="398"/>
      <c r="AW43" s="398"/>
      <c r="AX43" s="398"/>
      <c r="AY43" s="398"/>
      <c r="AZ43" s="398"/>
      <c r="BA43" s="398"/>
      <c r="BB43" s="398"/>
    </row>
    <row r="44" spans="1:54" s="67" customFormat="1" ht="11.25" x14ac:dyDescent="0.2">
      <c r="A44" s="398"/>
      <c r="B44" s="167" t="s">
        <v>382</v>
      </c>
      <c r="C44" s="91">
        <f>+GESTION!D22</f>
        <v>0</v>
      </c>
      <c r="D44" s="92">
        <f>+GESTION!G22</f>
        <v>0</v>
      </c>
      <c r="E44" s="65" t="s">
        <v>95</v>
      </c>
      <c r="F44" s="65">
        <f>+GESTION!F22</f>
        <v>0</v>
      </c>
      <c r="G44" s="9">
        <f>+GESTION!I22</f>
        <v>0</v>
      </c>
      <c r="H44" s="65"/>
      <c r="I44" s="65"/>
      <c r="J44" s="65"/>
      <c r="K44" s="10">
        <f>+G44-L44-M44-N44</f>
        <v>0</v>
      </c>
      <c r="L44" s="730">
        <v>0</v>
      </c>
      <c r="M44" s="730">
        <v>0</v>
      </c>
      <c r="N44" s="730">
        <v>0</v>
      </c>
      <c r="O44" s="9">
        <f t="shared" si="0"/>
        <v>0</v>
      </c>
      <c r="P44" s="66"/>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c r="AV44" s="398"/>
      <c r="AW44" s="398"/>
      <c r="AX44" s="398"/>
      <c r="AY44" s="398"/>
      <c r="AZ44" s="398"/>
      <c r="BA44" s="398"/>
      <c r="BB44" s="398"/>
    </row>
    <row r="45" spans="1:54" s="67" customFormat="1" ht="11.25" x14ac:dyDescent="0.2">
      <c r="A45" s="398"/>
      <c r="B45" s="2215" t="s">
        <v>383</v>
      </c>
      <c r="C45" s="2216"/>
      <c r="D45" s="2217"/>
      <c r="E45" s="65" t="s">
        <v>95</v>
      </c>
      <c r="F45" s="65">
        <f>+GESTION!F23</f>
        <v>0</v>
      </c>
      <c r="G45" s="9">
        <f>GESTION!I23</f>
        <v>0</v>
      </c>
      <c r="H45" s="65"/>
      <c r="I45" s="65"/>
      <c r="J45" s="65"/>
      <c r="K45" s="10" t="e">
        <f>+FINANC!#REF!</f>
        <v>#REF!</v>
      </c>
      <c r="L45" s="10" t="e">
        <f>+FINANC!#REF!</f>
        <v>#REF!</v>
      </c>
      <c r="M45" s="10" t="e">
        <f>+FINANC!#REF!</f>
        <v>#REF!</v>
      </c>
      <c r="N45" s="10" t="e">
        <f>+FINANC!#REF!</f>
        <v>#REF!</v>
      </c>
      <c r="O45" s="9" t="e">
        <f>+K45+L45+M45+N45</f>
        <v>#REF!</v>
      </c>
      <c r="P45" s="66"/>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398"/>
      <c r="BA45" s="398"/>
      <c r="BB45" s="398"/>
    </row>
    <row r="46" spans="1:54" s="67" customFormat="1" ht="19.5" customHeight="1" x14ac:dyDescent="0.2">
      <c r="A46" s="398"/>
      <c r="B46" s="1916" t="s">
        <v>244</v>
      </c>
      <c r="C46" s="1919"/>
      <c r="D46" s="2200"/>
      <c r="E46" s="65"/>
      <c r="F46" s="65"/>
      <c r="G46" s="9"/>
      <c r="H46" s="65"/>
      <c r="I46" s="65"/>
      <c r="J46" s="65"/>
      <c r="K46" s="10"/>
      <c r="L46" s="10"/>
      <c r="M46" s="10"/>
      <c r="N46" s="10"/>
      <c r="O46" s="9">
        <f t="shared" si="0"/>
        <v>0</v>
      </c>
      <c r="P46" s="66"/>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398"/>
      <c r="AO46" s="398"/>
      <c r="AP46" s="398"/>
      <c r="AQ46" s="398"/>
      <c r="AR46" s="398"/>
      <c r="AS46" s="398"/>
      <c r="AT46" s="398"/>
      <c r="AU46" s="398"/>
      <c r="AV46" s="398"/>
      <c r="AW46" s="398"/>
      <c r="AX46" s="398"/>
      <c r="AY46" s="398"/>
      <c r="AZ46" s="398"/>
      <c r="BA46" s="398"/>
      <c r="BB46" s="398"/>
    </row>
    <row r="47" spans="1:54" s="67" customFormat="1" ht="15.75" hidden="1" customHeight="1" x14ac:dyDescent="0.2">
      <c r="A47" s="398"/>
      <c r="B47" s="1874" t="s">
        <v>1177</v>
      </c>
      <c r="C47" s="2190"/>
      <c r="D47" s="2191"/>
      <c r="E47" s="65" t="str">
        <f>GESTION!E25</f>
        <v>Inventario</v>
      </c>
      <c r="F47" s="65">
        <f>+GESTION!F25</f>
        <v>0</v>
      </c>
      <c r="G47" s="9">
        <f>+GESTION!I25</f>
        <v>0</v>
      </c>
      <c r="H47" s="65"/>
      <c r="I47" s="65"/>
      <c r="J47" s="65"/>
      <c r="K47" s="10">
        <f>+G47-L47-M47-N47</f>
        <v>0</v>
      </c>
      <c r="L47" s="730">
        <v>0</v>
      </c>
      <c r="M47" s="730">
        <v>0</v>
      </c>
      <c r="N47" s="730">
        <v>0</v>
      </c>
      <c r="O47" s="9">
        <f t="shared" ref="O47" si="1">+K47+L47+M47+N47</f>
        <v>0</v>
      </c>
      <c r="P47" s="66"/>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row>
    <row r="48" spans="1:54" s="67" customFormat="1" ht="15.75" hidden="1" customHeight="1" x14ac:dyDescent="0.2">
      <c r="A48" s="398"/>
      <c r="B48" s="1874" t="s">
        <v>1178</v>
      </c>
      <c r="C48" s="2190"/>
      <c r="D48" s="2191"/>
      <c r="E48" s="65" t="s">
        <v>98</v>
      </c>
      <c r="F48" s="65">
        <f>+GESTION!F26</f>
        <v>0</v>
      </c>
      <c r="G48" s="9">
        <f>+GESTION!I26</f>
        <v>0</v>
      </c>
      <c r="H48" s="65"/>
      <c r="I48" s="65"/>
      <c r="J48" s="65"/>
      <c r="K48" s="10">
        <f>+G48-L48-M48-N48</f>
        <v>0</v>
      </c>
      <c r="L48" s="730">
        <v>0</v>
      </c>
      <c r="M48" s="730">
        <v>0</v>
      </c>
      <c r="N48" s="730">
        <v>0</v>
      </c>
      <c r="O48" s="9">
        <f t="shared" si="0"/>
        <v>0</v>
      </c>
      <c r="P48" s="66"/>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row>
    <row r="49" spans="1:54" s="67" customFormat="1" ht="15" customHeight="1" x14ac:dyDescent="0.2">
      <c r="A49" s="398"/>
      <c r="B49" s="1874" t="s">
        <v>1350</v>
      </c>
      <c r="C49" s="2190"/>
      <c r="D49" s="2191"/>
      <c r="E49" s="65" t="s">
        <v>99</v>
      </c>
      <c r="F49" s="65">
        <f>+GESTION!F27</f>
        <v>0</v>
      </c>
      <c r="G49" s="9">
        <f>+GESTION!I27</f>
        <v>0</v>
      </c>
      <c r="H49" s="65"/>
      <c r="I49" s="65"/>
      <c r="J49" s="65"/>
      <c r="K49" s="10">
        <f>+G49-L49-M49-N49</f>
        <v>0</v>
      </c>
      <c r="L49" s="730">
        <v>0</v>
      </c>
      <c r="M49" s="730">
        <v>0</v>
      </c>
      <c r="N49" s="730">
        <v>0</v>
      </c>
      <c r="O49" s="9">
        <f t="shared" si="0"/>
        <v>0</v>
      </c>
      <c r="P49" s="66"/>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row>
    <row r="50" spans="1:54" s="67" customFormat="1" ht="15" customHeight="1" x14ac:dyDescent="0.2">
      <c r="A50" s="398"/>
      <c r="B50" s="1874" t="s">
        <v>1351</v>
      </c>
      <c r="C50" s="2190"/>
      <c r="D50" s="2191"/>
      <c r="E50" s="84" t="s">
        <v>324</v>
      </c>
      <c r="F50" s="65">
        <f>+GESTION!F28</f>
        <v>0</v>
      </c>
      <c r="G50" s="9">
        <f>+GESTION!I28</f>
        <v>0</v>
      </c>
      <c r="H50" s="65"/>
      <c r="I50" s="65"/>
      <c r="J50" s="65"/>
      <c r="K50" s="10">
        <f>+G50-L50-M50-N50</f>
        <v>0</v>
      </c>
      <c r="L50" s="730">
        <v>0</v>
      </c>
      <c r="M50" s="730">
        <v>0</v>
      </c>
      <c r="N50" s="730">
        <v>0</v>
      </c>
      <c r="O50" s="9">
        <f>+K50+L50+M50+N50</f>
        <v>0</v>
      </c>
      <c r="P50" s="66"/>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row>
    <row r="51" spans="1:54" s="5" customFormat="1" ht="21.75" customHeight="1" thickBot="1" x14ac:dyDescent="0.25">
      <c r="A51" s="399"/>
      <c r="B51" s="2250" t="s">
        <v>332</v>
      </c>
      <c r="C51" s="2251"/>
      <c r="D51" s="2251"/>
      <c r="E51" s="2251"/>
      <c r="F51" s="2251"/>
      <c r="G51" s="1280" t="e">
        <f>SUM(G17:G50)</f>
        <v>#REF!</v>
      </c>
      <c r="H51" s="1281"/>
      <c r="I51" s="1281"/>
      <c r="J51" s="1281"/>
      <c r="K51" s="1280" t="e">
        <f>SUM(K17:K50)</f>
        <v>#REF!</v>
      </c>
      <c r="L51" s="1280" t="e">
        <f>SUM(L17:L50)</f>
        <v>#REF!</v>
      </c>
      <c r="M51" s="1280" t="e">
        <f>SUM(M17:M50)</f>
        <v>#REF!</v>
      </c>
      <c r="N51" s="1280" t="e">
        <f>SUM(N17:N50)</f>
        <v>#REF!</v>
      </c>
      <c r="O51" s="1280" t="e">
        <f>SUM(O17:O50)</f>
        <v>#REF!</v>
      </c>
      <c r="P51" s="1282"/>
      <c r="Q51" s="399"/>
      <c r="R51" s="399"/>
      <c r="S51" s="399"/>
      <c r="T51" s="399"/>
      <c r="U51" s="399"/>
      <c r="V51" s="399"/>
      <c r="W51" s="399"/>
      <c r="X51" s="399"/>
      <c r="Y51" s="399"/>
      <c r="Z51" s="399"/>
      <c r="AA51" s="399"/>
      <c r="AB51" s="399"/>
      <c r="AC51" s="399"/>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AZ51" s="399"/>
      <c r="BA51" s="399"/>
      <c r="BB51" s="399"/>
    </row>
    <row r="52" spans="1:54" hidden="1" x14ac:dyDescent="0.2">
      <c r="B52" s="11"/>
      <c r="G52" s="4"/>
      <c r="P52" s="12"/>
    </row>
    <row r="53" spans="1:54" ht="21.75" hidden="1" customHeight="1" x14ac:dyDescent="0.2">
      <c r="B53" s="11"/>
      <c r="G53" s="4"/>
      <c r="H53" s="4"/>
      <c r="I53" s="2266"/>
      <c r="J53" s="2267"/>
      <c r="L53" s="2264"/>
      <c r="M53" s="2264"/>
      <c r="N53" s="2264"/>
      <c r="P53" s="12"/>
    </row>
    <row r="54" spans="1:54" ht="39.75" hidden="1" customHeight="1" x14ac:dyDescent="0.2">
      <c r="B54" s="2260"/>
      <c r="C54" s="2261"/>
      <c r="D54" s="2261"/>
      <c r="E54" s="2261"/>
      <c r="G54" s="2265"/>
      <c r="H54" s="2265"/>
      <c r="I54" s="2266"/>
      <c r="J54" s="2266"/>
      <c r="P54" s="12"/>
    </row>
    <row r="55" spans="1:54" hidden="1" x14ac:dyDescent="0.2">
      <c r="B55" s="2262" t="s">
        <v>100</v>
      </c>
      <c r="C55" s="2263"/>
      <c r="D55" s="2263"/>
      <c r="E55" s="2263"/>
      <c r="I55" s="760"/>
      <c r="O55" s="2248" t="s">
        <v>101</v>
      </c>
      <c r="P55" s="2249"/>
    </row>
    <row r="56" spans="1:54" ht="6.75" hidden="1" customHeight="1" thickBot="1" x14ac:dyDescent="0.25">
      <c r="B56" s="13"/>
      <c r="C56" s="14"/>
      <c r="D56" s="14"/>
      <c r="E56" s="14"/>
      <c r="F56" s="14"/>
      <c r="G56" s="14"/>
      <c r="H56" s="14"/>
      <c r="I56" s="14"/>
      <c r="J56" s="14"/>
      <c r="K56" s="14"/>
      <c r="L56" s="14"/>
      <c r="M56" s="14"/>
      <c r="N56" s="14"/>
      <c r="O56" s="14"/>
      <c r="P56" s="15"/>
    </row>
    <row r="57" spans="1:54" ht="13.5" hidden="1" customHeight="1" x14ac:dyDescent="0.2"/>
    <row r="58" spans="1:54" ht="17.25" hidden="1" customHeight="1" x14ac:dyDescent="0.2">
      <c r="B58" s="2279" t="s">
        <v>102</v>
      </c>
      <c r="C58" s="2279"/>
      <c r="D58" s="2279"/>
      <c r="E58" s="2279"/>
      <c r="F58" s="2279"/>
      <c r="G58" s="2279"/>
      <c r="H58" s="2279"/>
      <c r="I58" s="2279"/>
      <c r="J58" s="758"/>
    </row>
    <row r="59" spans="1:54" ht="5.25" hidden="1" customHeight="1" thickBot="1" x14ac:dyDescent="0.3">
      <c r="B59" s="68"/>
      <c r="C59" s="68"/>
      <c r="D59" s="68"/>
      <c r="E59" s="8"/>
      <c r="F59" s="8"/>
      <c r="H59" s="8"/>
    </row>
    <row r="60" spans="1:54" s="70" customFormat="1" ht="27" hidden="1" customHeight="1" thickBot="1" x14ac:dyDescent="0.25">
      <c r="A60" s="400"/>
      <c r="B60" s="2252" t="s">
        <v>103</v>
      </c>
      <c r="C60" s="2253"/>
      <c r="D60" s="2254"/>
      <c r="E60" s="2252" t="s">
        <v>104</v>
      </c>
      <c r="F60" s="2254"/>
      <c r="G60" s="2252" t="s">
        <v>105</v>
      </c>
      <c r="H60" s="2254"/>
      <c r="I60" s="69" t="s">
        <v>106</v>
      </c>
      <c r="L60" s="71"/>
      <c r="M60" s="71"/>
      <c r="Q60" s="400"/>
      <c r="R60" s="400"/>
      <c r="S60" s="400"/>
      <c r="T60" s="400"/>
      <c r="U60" s="400"/>
      <c r="V60" s="400"/>
      <c r="W60" s="400"/>
      <c r="X60" s="400"/>
    </row>
    <row r="61" spans="1:54" s="70" customFormat="1" ht="16.5" hidden="1" customHeight="1" x14ac:dyDescent="0.2">
      <c r="A61" s="400"/>
      <c r="B61" s="2225" t="s">
        <v>107</v>
      </c>
      <c r="C61" s="2226"/>
      <c r="D61" s="2227"/>
      <c r="E61" s="2235" t="s">
        <v>108</v>
      </c>
      <c r="F61" s="761" t="s">
        <v>90</v>
      </c>
      <c r="G61" s="2237" t="s">
        <v>109</v>
      </c>
      <c r="H61" s="2238"/>
      <c r="I61" s="72" t="s">
        <v>110</v>
      </c>
      <c r="L61" s="73"/>
      <c r="Q61" s="400"/>
      <c r="R61" s="400"/>
      <c r="S61" s="400"/>
      <c r="T61" s="400"/>
      <c r="U61" s="400"/>
      <c r="V61" s="400"/>
      <c r="W61" s="400"/>
      <c r="X61" s="400"/>
    </row>
    <row r="62" spans="1:54" s="70" customFormat="1" ht="16.5" hidden="1" customHeight="1" thickBot="1" x14ac:dyDescent="0.25">
      <c r="A62" s="400"/>
      <c r="B62" s="2255"/>
      <c r="C62" s="2256"/>
      <c r="D62" s="2257"/>
      <c r="E62" s="2284"/>
      <c r="F62" s="74" t="s">
        <v>111</v>
      </c>
      <c r="G62" s="2258" t="s">
        <v>112</v>
      </c>
      <c r="H62" s="2259"/>
      <c r="I62" s="75" t="s">
        <v>113</v>
      </c>
      <c r="Q62" s="400"/>
      <c r="R62" s="400"/>
      <c r="S62" s="400"/>
      <c r="T62" s="400"/>
      <c r="U62" s="400"/>
      <c r="V62" s="400"/>
      <c r="W62" s="400"/>
      <c r="X62" s="400"/>
    </row>
    <row r="63" spans="1:54" s="70" customFormat="1" ht="16.5" hidden="1" customHeight="1" thickTop="1" x14ac:dyDescent="0.2">
      <c r="A63" s="400"/>
      <c r="B63" s="2255"/>
      <c r="C63" s="2256"/>
      <c r="D63" s="2257"/>
      <c r="E63" s="2247" t="s">
        <v>114</v>
      </c>
      <c r="F63" s="76" t="s">
        <v>115</v>
      </c>
      <c r="G63" s="2280" t="s">
        <v>116</v>
      </c>
      <c r="H63" s="2281"/>
      <c r="I63" s="77" t="s">
        <v>97</v>
      </c>
      <c r="Q63" s="400"/>
      <c r="R63" s="400"/>
      <c r="S63" s="400"/>
      <c r="T63" s="400"/>
      <c r="U63" s="400"/>
      <c r="V63" s="400"/>
      <c r="W63" s="400"/>
      <c r="X63" s="400"/>
    </row>
    <row r="64" spans="1:54" s="70" customFormat="1" ht="16.5" hidden="1" customHeight="1" thickBot="1" x14ac:dyDescent="0.25">
      <c r="A64" s="400"/>
      <c r="B64" s="2228"/>
      <c r="C64" s="2229"/>
      <c r="D64" s="2230"/>
      <c r="E64" s="2221"/>
      <c r="F64" s="762" t="s">
        <v>111</v>
      </c>
      <c r="G64" s="2282" t="s">
        <v>117</v>
      </c>
      <c r="H64" s="2283"/>
      <c r="I64" s="78" t="s">
        <v>91</v>
      </c>
      <c r="Q64" s="400"/>
      <c r="R64" s="400"/>
      <c r="S64" s="400"/>
      <c r="T64" s="400"/>
      <c r="U64" s="400"/>
      <c r="V64" s="400"/>
      <c r="W64" s="400"/>
      <c r="X64" s="400"/>
    </row>
    <row r="65" spans="1:24" s="70" customFormat="1" ht="16.5" hidden="1" customHeight="1" x14ac:dyDescent="0.2">
      <c r="A65" s="400"/>
      <c r="B65" s="2225" t="s">
        <v>118</v>
      </c>
      <c r="C65" s="2226"/>
      <c r="D65" s="2227"/>
      <c r="E65" s="2235" t="s">
        <v>90</v>
      </c>
      <c r="F65" s="2236"/>
      <c r="G65" s="2237" t="s">
        <v>119</v>
      </c>
      <c r="H65" s="2238"/>
      <c r="I65" s="2219" t="s">
        <v>97</v>
      </c>
      <c r="Q65" s="400"/>
      <c r="R65" s="400"/>
      <c r="S65" s="400"/>
      <c r="T65" s="400"/>
      <c r="U65" s="400"/>
      <c r="V65" s="400"/>
      <c r="W65" s="400"/>
      <c r="X65" s="400"/>
    </row>
    <row r="66" spans="1:24" s="70" customFormat="1" ht="16.5" hidden="1" customHeight="1" x14ac:dyDescent="0.2">
      <c r="A66" s="400"/>
      <c r="B66" s="2255"/>
      <c r="C66" s="2256"/>
      <c r="D66" s="2257"/>
      <c r="E66" s="2240" t="s">
        <v>111</v>
      </c>
      <c r="F66" s="2241"/>
      <c r="G66" s="2242" t="s">
        <v>120</v>
      </c>
      <c r="H66" s="2243"/>
      <c r="I66" s="2239"/>
      <c r="Q66" s="400"/>
      <c r="R66" s="400"/>
      <c r="S66" s="400"/>
      <c r="T66" s="400"/>
      <c r="U66" s="400"/>
      <c r="V66" s="400"/>
      <c r="W66" s="400"/>
      <c r="X66" s="400"/>
    </row>
    <row r="67" spans="1:24" s="70" customFormat="1" ht="16.5" hidden="1" customHeight="1" x14ac:dyDescent="0.2">
      <c r="A67" s="400"/>
      <c r="B67" s="2255"/>
      <c r="C67" s="2256"/>
      <c r="D67" s="2257"/>
      <c r="E67" s="2240" t="s">
        <v>96</v>
      </c>
      <c r="F67" s="2241"/>
      <c r="G67" s="2242" t="s">
        <v>116</v>
      </c>
      <c r="H67" s="2243"/>
      <c r="I67" s="2239"/>
      <c r="Q67" s="400"/>
      <c r="R67" s="400"/>
      <c r="S67" s="400"/>
      <c r="T67" s="400"/>
      <c r="U67" s="400"/>
      <c r="V67" s="400"/>
      <c r="W67" s="400"/>
      <c r="X67" s="400"/>
    </row>
    <row r="68" spans="1:24" s="70" customFormat="1" ht="16.5" hidden="1" customHeight="1" thickBot="1" x14ac:dyDescent="0.25">
      <c r="A68" s="400"/>
      <c r="B68" s="2228"/>
      <c r="C68" s="2229"/>
      <c r="D68" s="2230"/>
      <c r="E68" s="2231" t="s">
        <v>94</v>
      </c>
      <c r="F68" s="2232"/>
      <c r="G68" s="2233" t="s">
        <v>116</v>
      </c>
      <c r="H68" s="2234"/>
      <c r="I68" s="79" t="s">
        <v>121</v>
      </c>
      <c r="Q68" s="400"/>
      <c r="R68" s="400"/>
      <c r="S68" s="400"/>
      <c r="T68" s="400"/>
      <c r="U68" s="400"/>
      <c r="V68" s="400"/>
      <c r="W68" s="400"/>
      <c r="X68" s="400"/>
    </row>
    <row r="69" spans="1:24" s="70" customFormat="1" ht="16.5" hidden="1" customHeight="1" x14ac:dyDescent="0.2">
      <c r="A69" s="400"/>
      <c r="B69" s="2225" t="s">
        <v>122</v>
      </c>
      <c r="C69" s="2226"/>
      <c r="D69" s="2227"/>
      <c r="E69" s="2235" t="s">
        <v>90</v>
      </c>
      <c r="F69" s="2236"/>
      <c r="G69" s="2237" t="s">
        <v>123</v>
      </c>
      <c r="H69" s="2238"/>
      <c r="I69" s="2219" t="s">
        <v>97</v>
      </c>
      <c r="Q69" s="400"/>
      <c r="R69" s="400"/>
      <c r="S69" s="400"/>
      <c r="T69" s="400"/>
      <c r="U69" s="400"/>
      <c r="V69" s="400"/>
      <c r="W69" s="400"/>
      <c r="X69" s="400"/>
    </row>
    <row r="70" spans="1:24" s="70" customFormat="1" ht="16.5" hidden="1" customHeight="1" thickBot="1" x14ac:dyDescent="0.25">
      <c r="A70" s="400"/>
      <c r="B70" s="2228"/>
      <c r="C70" s="2229"/>
      <c r="D70" s="2230"/>
      <c r="E70" s="2221" t="s">
        <v>111</v>
      </c>
      <c r="F70" s="2222"/>
      <c r="G70" s="2223" t="s">
        <v>124</v>
      </c>
      <c r="H70" s="2224"/>
      <c r="I70" s="2220"/>
      <c r="Q70" s="400"/>
      <c r="R70" s="400"/>
      <c r="S70" s="400"/>
      <c r="T70" s="400"/>
      <c r="U70" s="400"/>
      <c r="V70" s="400"/>
      <c r="W70" s="400"/>
      <c r="X70" s="400"/>
    </row>
    <row r="71" spans="1:24" hidden="1" x14ac:dyDescent="0.2">
      <c r="B71" s="2206" t="s">
        <v>125</v>
      </c>
      <c r="C71" s="2206"/>
      <c r="D71" s="2206"/>
      <c r="E71" s="2206"/>
      <c r="F71" s="2206"/>
      <c r="G71" s="2206"/>
      <c r="H71" s="2206"/>
      <c r="I71" s="2206"/>
    </row>
    <row r="72" spans="1:24" hidden="1" x14ac:dyDescent="0.2">
      <c r="B72" s="2206" t="s">
        <v>126</v>
      </c>
      <c r="C72" s="2206"/>
      <c r="D72" s="2206"/>
      <c r="E72" s="2206"/>
      <c r="F72" s="2206"/>
      <c r="G72" s="2206"/>
      <c r="H72" s="2206"/>
      <c r="I72" s="2206"/>
    </row>
    <row r="73" spans="1:24" hidden="1" x14ac:dyDescent="0.2">
      <c r="B73" s="2207" t="s">
        <v>285</v>
      </c>
      <c r="C73" s="2207"/>
      <c r="D73" s="2207"/>
      <c r="E73" s="2207"/>
      <c r="F73" s="2207"/>
      <c r="G73" s="2207"/>
      <c r="H73" s="2207"/>
      <c r="I73" s="2207"/>
      <c r="J73" s="2207"/>
    </row>
    <row r="74" spans="1:24" hidden="1" x14ac:dyDescent="0.2">
      <c r="B74" s="2207" t="s">
        <v>286</v>
      </c>
      <c r="C74" s="2207"/>
      <c r="D74" s="2207"/>
      <c r="E74" s="2207"/>
      <c r="F74" s="2207"/>
      <c r="G74" s="2207"/>
      <c r="H74" s="2207"/>
      <c r="I74" s="2207"/>
      <c r="J74" s="2207"/>
    </row>
    <row r="75" spans="1:24" hidden="1" x14ac:dyDescent="0.2">
      <c r="B75" s="8"/>
      <c r="C75" s="8"/>
      <c r="D75" s="8"/>
      <c r="E75" s="8"/>
      <c r="F75" s="8"/>
      <c r="H75" s="8"/>
    </row>
    <row r="76" spans="1:24" hidden="1" x14ac:dyDescent="0.2">
      <c r="B76" s="80"/>
      <c r="C76" s="80"/>
      <c r="D76" s="80"/>
      <c r="E76" s="8"/>
      <c r="F76" s="8"/>
      <c r="H76" s="8"/>
    </row>
    <row r="77" spans="1:24" hidden="1" x14ac:dyDescent="0.2"/>
    <row r="78" spans="1:24" hidden="1" x14ac:dyDescent="0.2"/>
    <row r="79" spans="1:24" s="337" customFormat="1" x14ac:dyDescent="0.2"/>
    <row r="80" spans="1:24" s="337" customFormat="1" x14ac:dyDescent="0.2"/>
    <row r="81" s="337" customFormat="1" x14ac:dyDescent="0.2"/>
    <row r="82" s="337" customFormat="1" x14ac:dyDescent="0.2"/>
    <row r="83" s="337" customFormat="1" x14ac:dyDescent="0.2"/>
    <row r="84" s="337" customFormat="1" x14ac:dyDescent="0.2"/>
    <row r="85" s="337" customFormat="1" x14ac:dyDescent="0.2"/>
    <row r="86" s="337" customFormat="1" x14ac:dyDescent="0.2"/>
    <row r="87" s="337" customFormat="1" x14ac:dyDescent="0.2"/>
    <row r="88" s="337" customFormat="1" x14ac:dyDescent="0.2"/>
    <row r="89" s="337" customFormat="1" x14ac:dyDescent="0.2"/>
    <row r="90" s="337" customFormat="1" x14ac:dyDescent="0.2"/>
    <row r="91" s="337" customFormat="1" x14ac:dyDescent="0.2"/>
    <row r="92" s="337" customFormat="1" x14ac:dyDescent="0.2"/>
    <row r="93" s="337" customFormat="1" x14ac:dyDescent="0.2"/>
    <row r="94" s="337" customFormat="1" x14ac:dyDescent="0.2"/>
    <row r="95" s="337" customFormat="1" x14ac:dyDescent="0.2"/>
    <row r="96" s="337" customFormat="1" x14ac:dyDescent="0.2"/>
    <row r="97" s="337" customFormat="1" x14ac:dyDescent="0.2"/>
    <row r="98" s="337" customFormat="1" x14ac:dyDescent="0.2"/>
    <row r="99" s="337" customFormat="1" x14ac:dyDescent="0.2"/>
    <row r="100" s="337" customFormat="1" x14ac:dyDescent="0.2"/>
    <row r="101" s="337" customFormat="1" x14ac:dyDescent="0.2"/>
    <row r="102" s="337" customFormat="1" x14ac:dyDescent="0.2"/>
    <row r="103" s="337" customFormat="1" x14ac:dyDescent="0.2"/>
    <row r="104" s="337" customFormat="1" x14ac:dyDescent="0.2"/>
    <row r="105" s="337" customFormat="1" x14ac:dyDescent="0.2"/>
    <row r="106" s="337" customFormat="1" x14ac:dyDescent="0.2"/>
    <row r="107" s="337" customFormat="1" x14ac:dyDescent="0.2"/>
    <row r="108" s="337" customFormat="1" x14ac:dyDescent="0.2"/>
    <row r="109" s="337" customFormat="1" x14ac:dyDescent="0.2"/>
    <row r="110" s="337" customFormat="1" x14ac:dyDescent="0.2"/>
    <row r="111" s="337" customFormat="1" x14ac:dyDescent="0.2"/>
    <row r="112" s="337" customFormat="1" x14ac:dyDescent="0.2"/>
    <row r="113" s="337" customFormat="1" x14ac:dyDescent="0.2"/>
    <row r="114" s="337" customFormat="1" x14ac:dyDescent="0.2"/>
    <row r="115" s="337" customFormat="1" x14ac:dyDescent="0.2"/>
    <row r="116" s="337" customFormat="1" x14ac:dyDescent="0.2"/>
    <row r="117" s="337" customFormat="1" x14ac:dyDescent="0.2"/>
    <row r="118" s="337" customFormat="1" x14ac:dyDescent="0.2"/>
    <row r="119" s="337" customFormat="1" x14ac:dyDescent="0.2"/>
    <row r="120" s="337" customFormat="1" x14ac:dyDescent="0.2"/>
    <row r="121" s="337" customFormat="1" x14ac:dyDescent="0.2"/>
    <row r="122" s="337" customFormat="1" x14ac:dyDescent="0.2"/>
    <row r="123" s="337" customFormat="1" x14ac:dyDescent="0.2"/>
    <row r="124" s="337" customFormat="1" x14ac:dyDescent="0.2"/>
    <row r="125" s="337" customFormat="1" x14ac:dyDescent="0.2"/>
    <row r="126" s="337" customFormat="1" x14ac:dyDescent="0.2"/>
    <row r="127" s="337" customFormat="1" x14ac:dyDescent="0.2"/>
    <row r="128" s="337" customFormat="1" x14ac:dyDescent="0.2"/>
    <row r="129" s="337" customFormat="1" x14ac:dyDescent="0.2"/>
    <row r="130" s="337" customFormat="1" x14ac:dyDescent="0.2"/>
    <row r="131" s="337" customFormat="1" x14ac:dyDescent="0.2"/>
    <row r="132" s="337" customFormat="1" x14ac:dyDescent="0.2"/>
    <row r="133" s="337" customFormat="1" x14ac:dyDescent="0.2"/>
    <row r="134" s="337" customFormat="1" x14ac:dyDescent="0.2"/>
    <row r="135" s="337" customFormat="1" x14ac:dyDescent="0.2"/>
    <row r="136" s="337" customFormat="1" x14ac:dyDescent="0.2"/>
    <row r="137" s="337" customFormat="1" x14ac:dyDescent="0.2"/>
    <row r="138" s="337" customFormat="1" x14ac:dyDescent="0.2"/>
    <row r="139" s="337" customFormat="1" x14ac:dyDescent="0.2"/>
    <row r="140" s="337" customFormat="1" x14ac:dyDescent="0.2"/>
    <row r="141" s="337" customFormat="1" x14ac:dyDescent="0.2"/>
    <row r="142" s="337" customFormat="1" x14ac:dyDescent="0.2"/>
    <row r="143" s="337" customFormat="1" x14ac:dyDescent="0.2"/>
    <row r="144" s="337" customFormat="1" x14ac:dyDescent="0.2"/>
    <row r="145" s="337" customFormat="1" x14ac:dyDescent="0.2"/>
    <row r="146" s="337" customFormat="1" x14ac:dyDescent="0.2"/>
    <row r="147" s="337" customFormat="1" x14ac:dyDescent="0.2"/>
    <row r="148" s="337" customFormat="1" x14ac:dyDescent="0.2"/>
    <row r="149" s="337" customFormat="1" x14ac:dyDescent="0.2"/>
    <row r="150" s="337" customFormat="1" x14ac:dyDescent="0.2"/>
    <row r="151" s="337" customFormat="1" x14ac:dyDescent="0.2"/>
    <row r="152" s="337" customFormat="1" x14ac:dyDescent="0.2"/>
    <row r="153" s="337" customFormat="1" x14ac:dyDescent="0.2"/>
    <row r="154" s="337" customFormat="1" x14ac:dyDescent="0.2"/>
    <row r="155" s="337" customFormat="1" x14ac:dyDescent="0.2"/>
    <row r="156" s="337" customFormat="1" x14ac:dyDescent="0.2"/>
    <row r="157" s="337" customFormat="1" x14ac:dyDescent="0.2"/>
    <row r="158" s="337" customFormat="1" x14ac:dyDescent="0.2"/>
    <row r="159" s="337" customFormat="1" x14ac:dyDescent="0.2"/>
    <row r="160" s="337" customFormat="1" x14ac:dyDescent="0.2"/>
    <row r="161" s="337" customFormat="1" x14ac:dyDescent="0.2"/>
    <row r="162" s="337" customFormat="1" x14ac:dyDescent="0.2"/>
    <row r="163" s="337" customFormat="1" x14ac:dyDescent="0.2"/>
    <row r="164" s="337" customFormat="1" x14ac:dyDescent="0.2"/>
    <row r="165" s="337" customFormat="1" x14ac:dyDescent="0.2"/>
    <row r="166" s="337" customFormat="1" x14ac:dyDescent="0.2"/>
    <row r="167" s="337" customFormat="1" x14ac:dyDescent="0.2"/>
    <row r="168" s="337" customFormat="1" x14ac:dyDescent="0.2"/>
    <row r="169" s="337" customFormat="1" x14ac:dyDescent="0.2"/>
    <row r="170" s="337" customFormat="1" x14ac:dyDescent="0.2"/>
    <row r="171" s="337" customFormat="1" x14ac:dyDescent="0.2"/>
    <row r="172" s="337" customFormat="1" x14ac:dyDescent="0.2"/>
    <row r="173" s="337" customFormat="1" x14ac:dyDescent="0.2"/>
    <row r="174" s="337" customFormat="1" x14ac:dyDescent="0.2"/>
    <row r="175" s="337" customFormat="1" x14ac:dyDescent="0.2"/>
    <row r="176" s="337" customFormat="1" x14ac:dyDescent="0.2"/>
    <row r="177" s="337" customFormat="1" x14ac:dyDescent="0.2"/>
    <row r="178" s="337" customFormat="1" x14ac:dyDescent="0.2"/>
    <row r="179" s="337" customFormat="1" x14ac:dyDescent="0.2"/>
    <row r="180" s="337" customFormat="1" x14ac:dyDescent="0.2"/>
    <row r="181" s="337" customFormat="1" x14ac:dyDescent="0.2"/>
    <row r="182" s="337" customFormat="1" x14ac:dyDescent="0.2"/>
    <row r="183" s="337" customFormat="1" x14ac:dyDescent="0.2"/>
    <row r="184" s="337" customFormat="1" x14ac:dyDescent="0.2"/>
    <row r="185" s="337" customFormat="1" x14ac:dyDescent="0.2"/>
    <row r="186" s="337" customFormat="1" x14ac:dyDescent="0.2"/>
    <row r="187" s="337" customFormat="1" x14ac:dyDescent="0.2"/>
    <row r="188" s="337" customFormat="1" x14ac:dyDescent="0.2"/>
    <row r="189" s="337" customFormat="1" x14ac:dyDescent="0.2"/>
    <row r="190" s="337" customFormat="1" x14ac:dyDescent="0.2"/>
    <row r="191" s="337" customFormat="1" x14ac:dyDescent="0.2"/>
    <row r="192" s="337" customFormat="1" x14ac:dyDescent="0.2"/>
    <row r="193" s="337" customFormat="1" x14ac:dyDescent="0.2"/>
    <row r="194" s="337" customFormat="1" x14ac:dyDescent="0.2"/>
    <row r="195" s="337" customFormat="1" x14ac:dyDescent="0.2"/>
    <row r="196" s="337" customFormat="1" x14ac:dyDescent="0.2"/>
    <row r="197" s="337" customFormat="1" x14ac:dyDescent="0.2"/>
    <row r="198" s="337" customFormat="1" x14ac:dyDescent="0.2"/>
    <row r="199" s="337" customFormat="1" x14ac:dyDescent="0.2"/>
    <row r="200" s="337" customFormat="1" x14ac:dyDescent="0.2"/>
    <row r="201" s="337" customFormat="1" x14ac:dyDescent="0.2"/>
    <row r="202" s="337" customFormat="1" x14ac:dyDescent="0.2"/>
    <row r="203" s="337" customFormat="1" x14ac:dyDescent="0.2"/>
    <row r="204" s="337" customFormat="1" x14ac:dyDescent="0.2"/>
    <row r="205" s="337" customFormat="1" x14ac:dyDescent="0.2"/>
    <row r="206" s="337" customFormat="1" x14ac:dyDescent="0.2"/>
    <row r="207" s="337" customFormat="1" x14ac:dyDescent="0.2"/>
    <row r="208" s="337" customFormat="1" x14ac:dyDescent="0.2"/>
    <row r="209" s="337" customFormat="1" x14ac:dyDescent="0.2"/>
    <row r="210" s="337" customFormat="1" x14ac:dyDescent="0.2"/>
    <row r="211" s="337" customFormat="1" x14ac:dyDescent="0.2"/>
    <row r="212" s="337" customFormat="1" x14ac:dyDescent="0.2"/>
    <row r="213" s="337" customFormat="1" x14ac:dyDescent="0.2"/>
    <row r="214" s="337" customFormat="1" x14ac:dyDescent="0.2"/>
    <row r="215" s="337" customFormat="1" x14ac:dyDescent="0.2"/>
    <row r="216" s="337" customFormat="1" x14ac:dyDescent="0.2"/>
    <row r="217" s="337" customFormat="1" x14ac:dyDescent="0.2"/>
    <row r="218" s="337" customFormat="1" x14ac:dyDescent="0.2"/>
    <row r="219" s="337" customFormat="1" x14ac:dyDescent="0.2"/>
    <row r="220" s="337" customFormat="1" x14ac:dyDescent="0.2"/>
    <row r="221" s="337" customFormat="1" x14ac:dyDescent="0.2"/>
    <row r="222" s="337" customFormat="1" x14ac:dyDescent="0.2"/>
    <row r="223" s="337" customFormat="1" x14ac:dyDescent="0.2"/>
    <row r="224" s="337" customFormat="1" x14ac:dyDescent="0.2"/>
    <row r="225" s="337" customFormat="1" x14ac:dyDescent="0.2"/>
    <row r="226" s="337" customFormat="1" x14ac:dyDescent="0.2"/>
    <row r="227" s="337" customFormat="1" x14ac:dyDescent="0.2"/>
    <row r="228" s="337" customFormat="1" x14ac:dyDescent="0.2"/>
    <row r="229" s="337" customFormat="1" x14ac:dyDescent="0.2"/>
    <row r="230" s="337" customFormat="1" x14ac:dyDescent="0.2"/>
    <row r="231" s="337" customFormat="1" x14ac:dyDescent="0.2"/>
    <row r="232" s="337" customFormat="1" x14ac:dyDescent="0.2"/>
    <row r="233" s="337" customFormat="1" x14ac:dyDescent="0.2"/>
    <row r="234" s="337" customFormat="1" x14ac:dyDescent="0.2"/>
    <row r="235" s="337" customFormat="1" x14ac:dyDescent="0.2"/>
    <row r="236" s="337" customFormat="1" x14ac:dyDescent="0.2"/>
    <row r="237" s="337" customFormat="1" x14ac:dyDescent="0.2"/>
    <row r="238" s="337" customFormat="1" x14ac:dyDescent="0.2"/>
    <row r="239" s="337" customFormat="1" x14ac:dyDescent="0.2"/>
    <row r="240" s="337" customFormat="1" x14ac:dyDescent="0.2"/>
    <row r="241" s="337" customFormat="1" x14ac:dyDescent="0.2"/>
    <row r="242" s="337" customFormat="1" x14ac:dyDescent="0.2"/>
    <row r="243" s="337" customFormat="1" x14ac:dyDescent="0.2"/>
    <row r="244" s="337" customFormat="1" x14ac:dyDescent="0.2"/>
    <row r="245" s="337" customFormat="1" x14ac:dyDescent="0.2"/>
    <row r="246" s="337" customFormat="1" x14ac:dyDescent="0.2"/>
    <row r="247" s="337" customFormat="1" x14ac:dyDescent="0.2"/>
    <row r="248" s="337" customFormat="1" x14ac:dyDescent="0.2"/>
    <row r="249" s="337" customFormat="1" x14ac:dyDescent="0.2"/>
    <row r="250" s="337" customFormat="1" x14ac:dyDescent="0.2"/>
    <row r="251" s="337" customFormat="1" x14ac:dyDescent="0.2"/>
    <row r="252" s="337" customFormat="1" x14ac:dyDescent="0.2"/>
    <row r="253" s="337" customFormat="1" x14ac:dyDescent="0.2"/>
    <row r="254" s="337" customFormat="1" x14ac:dyDescent="0.2"/>
    <row r="255" s="337" customFormat="1" x14ac:dyDescent="0.2"/>
    <row r="256" s="337" customFormat="1" x14ac:dyDescent="0.2"/>
    <row r="257" s="337" customFormat="1" x14ac:dyDescent="0.2"/>
    <row r="258" s="337" customFormat="1" x14ac:dyDescent="0.2"/>
    <row r="259" s="337" customFormat="1" x14ac:dyDescent="0.2"/>
    <row r="260" s="337" customFormat="1" x14ac:dyDescent="0.2"/>
    <row r="261" s="337" customFormat="1" x14ac:dyDescent="0.2"/>
    <row r="262" s="337" customFormat="1" x14ac:dyDescent="0.2"/>
    <row r="263" s="337" customFormat="1" x14ac:dyDescent="0.2"/>
    <row r="264" s="337" customFormat="1" x14ac:dyDescent="0.2"/>
    <row r="265" s="337" customFormat="1" x14ac:dyDescent="0.2"/>
    <row r="266" s="337" customFormat="1" x14ac:dyDescent="0.2"/>
    <row r="267" s="337" customFormat="1" x14ac:dyDescent="0.2"/>
    <row r="268" s="337" customFormat="1" x14ac:dyDescent="0.2"/>
    <row r="269" s="337" customFormat="1" x14ac:dyDescent="0.2"/>
    <row r="270" s="337" customFormat="1" x14ac:dyDescent="0.2"/>
    <row r="271" s="337" customFormat="1" x14ac:dyDescent="0.2"/>
    <row r="272" s="337" customFormat="1" x14ac:dyDescent="0.2"/>
    <row r="273" s="337" customFormat="1" x14ac:dyDescent="0.2"/>
    <row r="274" s="337" customFormat="1" x14ac:dyDescent="0.2"/>
  </sheetData>
  <sheetProtection algorithmName="SHA-512" hashValue="ehk2BgWpNMtuNhVzGdZPMhs/eaQ9iRocOsGApY89HmdlWsy+KTLy6JihCgFFhy0lV13jXiuYM8EkvcKruHyCNg==" saltValue="8sX1O0HY03Vpl6JLYNxf6w==" spinCount="100000" sheet="1" objects="1" scenarios="1"/>
  <mergeCells count="94">
    <mergeCell ref="C7:P7"/>
    <mergeCell ref="B65:D68"/>
    <mergeCell ref="B37:D37"/>
    <mergeCell ref="B38:D38"/>
    <mergeCell ref="B39:D39"/>
    <mergeCell ref="B58:I58"/>
    <mergeCell ref="E60:F60"/>
    <mergeCell ref="B50:D50"/>
    <mergeCell ref="B40:D40"/>
    <mergeCell ref="B46:D46"/>
    <mergeCell ref="B48:D48"/>
    <mergeCell ref="G60:H60"/>
    <mergeCell ref="G63:H63"/>
    <mergeCell ref="G64:H64"/>
    <mergeCell ref="E61:E62"/>
    <mergeCell ref="K15:O15"/>
    <mergeCell ref="E15:E16"/>
    <mergeCell ref="B5:P5"/>
    <mergeCell ref="B34:D34"/>
    <mergeCell ref="B35:D35"/>
    <mergeCell ref="B28:D28"/>
    <mergeCell ref="B31:D31"/>
    <mergeCell ref="B30:D30"/>
    <mergeCell ref="B29:D29"/>
    <mergeCell ref="P15:P16"/>
    <mergeCell ref="H15:H16"/>
    <mergeCell ref="I15:I16"/>
    <mergeCell ref="B23:D23"/>
    <mergeCell ref="B26:D26"/>
    <mergeCell ref="E9:P9"/>
    <mergeCell ref="B9:D9"/>
    <mergeCell ref="B11:D11"/>
    <mergeCell ref="B14:P14"/>
    <mergeCell ref="N11:O11"/>
    <mergeCell ref="E63:E64"/>
    <mergeCell ref="O55:P55"/>
    <mergeCell ref="B51:F51"/>
    <mergeCell ref="B60:D60"/>
    <mergeCell ref="B61:D64"/>
    <mergeCell ref="G61:H61"/>
    <mergeCell ref="G62:H62"/>
    <mergeCell ref="B49:D49"/>
    <mergeCell ref="B54:E54"/>
    <mergeCell ref="B55:E55"/>
    <mergeCell ref="L53:N53"/>
    <mergeCell ref="G54:H54"/>
    <mergeCell ref="I54:J54"/>
    <mergeCell ref="I53:J53"/>
    <mergeCell ref="E69:F69"/>
    <mergeCell ref="G69:H69"/>
    <mergeCell ref="I65:I67"/>
    <mergeCell ref="E66:F66"/>
    <mergeCell ref="G66:H66"/>
    <mergeCell ref="E67:F67"/>
    <mergeCell ref="G67:H67"/>
    <mergeCell ref="E65:F65"/>
    <mergeCell ref="G65:H65"/>
    <mergeCell ref="B72:I72"/>
    <mergeCell ref="B73:J73"/>
    <mergeCell ref="B74:J74"/>
    <mergeCell ref="B15:D16"/>
    <mergeCell ref="B17:D17"/>
    <mergeCell ref="B45:D45"/>
    <mergeCell ref="B20:D20"/>
    <mergeCell ref="B18:D18"/>
    <mergeCell ref="B19:D19"/>
    <mergeCell ref="I69:I70"/>
    <mergeCell ref="E70:F70"/>
    <mergeCell ref="G70:H70"/>
    <mergeCell ref="B71:I71"/>
    <mergeCell ref="B69:D70"/>
    <mergeCell ref="E68:F68"/>
    <mergeCell ref="G68:H68"/>
    <mergeCell ref="B47:D47"/>
    <mergeCell ref="H11:J11"/>
    <mergeCell ref="K11:L11"/>
    <mergeCell ref="H12:J12"/>
    <mergeCell ref="K12:O12"/>
    <mergeCell ref="F15:F16"/>
    <mergeCell ref="G15:G16"/>
    <mergeCell ref="B36:D36"/>
    <mergeCell ref="B33:D33"/>
    <mergeCell ref="B24:D24"/>
    <mergeCell ref="B25:D25"/>
    <mergeCell ref="B27:D27"/>
    <mergeCell ref="B21:D21"/>
    <mergeCell ref="B22:D22"/>
    <mergeCell ref="B32:D32"/>
    <mergeCell ref="J15:J16"/>
    <mergeCell ref="B2:B3"/>
    <mergeCell ref="C3:G3"/>
    <mergeCell ref="C2:G2"/>
    <mergeCell ref="P2:P3"/>
    <mergeCell ref="C4:G4"/>
  </mergeCells>
  <phoneticPr fontId="6" type="noConversion"/>
  <printOptions horizontalCentered="1" verticalCentered="1"/>
  <pageMargins left="0.39370078740157483" right="0.39370078740157483" top="0.55118110236220474" bottom="0.6692913385826772" header="0" footer="0.43307086614173229"/>
  <pageSetup scale="95" orientation="portrait" r:id="rId1"/>
  <headerFooter alignWithMargins="0">
    <oddFooter>&amp;L&amp;"Arial Narrow,Cursiva"&amp;8F-PY-103.70 Plan de Adquisiciones - Mantenimiento&amp;R&amp;"Arial Narrow,Cursiva"&amp;8Página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pageSetUpPr fitToPage="1"/>
  </sheetPr>
  <dimension ref="A1:FA136"/>
  <sheetViews>
    <sheetView showGridLines="0" zoomScaleNormal="100" workbookViewId="0">
      <selection activeCell="C4" sqref="C4:AV4"/>
    </sheetView>
  </sheetViews>
  <sheetFormatPr baseColWidth="10" defaultRowHeight="12.75" x14ac:dyDescent="0.2"/>
  <cols>
    <col min="1" max="1" width="2" style="337" customWidth="1"/>
    <col min="2" max="2" width="42" style="2" customWidth="1"/>
    <col min="3" max="3" width="12.85546875" style="2" customWidth="1"/>
    <col min="4" max="4" width="11.7109375" style="2" customWidth="1"/>
    <col min="5" max="7" width="3.5703125" style="2" customWidth="1"/>
    <col min="8" max="8" width="4.7109375" style="2" customWidth="1"/>
    <col min="9" max="11" width="3.5703125" style="2" customWidth="1"/>
    <col min="12" max="12" width="4.7109375" style="2" customWidth="1"/>
    <col min="13" max="15" width="3.5703125" style="2" customWidth="1"/>
    <col min="16" max="16" width="4.7109375" style="2" customWidth="1"/>
    <col min="17" max="19" width="3.5703125" style="2" customWidth="1"/>
    <col min="20" max="20" width="4.7109375" style="2" customWidth="1"/>
    <col min="21" max="23" width="3.5703125" style="2" customWidth="1"/>
    <col min="24" max="24" width="4.7109375" style="2" customWidth="1"/>
    <col min="25" max="27" width="3.5703125" style="2" customWidth="1"/>
    <col min="28" max="28" width="4.7109375" style="2" customWidth="1"/>
    <col min="29" max="31" width="3.5703125" style="2" customWidth="1"/>
    <col min="32" max="32" width="4.7109375" style="2" customWidth="1"/>
    <col min="33" max="35" width="3.5703125" style="2" customWidth="1"/>
    <col min="36" max="36" width="4.7109375" style="2" customWidth="1"/>
    <col min="37" max="39" width="3.5703125" style="2" customWidth="1"/>
    <col min="40" max="40" width="4.7109375" style="2" customWidth="1"/>
    <col min="41" max="43" width="3.5703125" style="2" customWidth="1"/>
    <col min="44" max="44" width="4.7109375" style="2" customWidth="1"/>
    <col min="45" max="47" width="3.5703125" style="2" customWidth="1"/>
    <col min="48" max="48" width="4.7109375" style="2" customWidth="1"/>
    <col min="49" max="51" width="3.5703125" style="2" customWidth="1"/>
    <col min="52" max="52" width="4.7109375" style="2" customWidth="1"/>
    <col min="53" max="55" width="3.5703125" style="2" hidden="1" customWidth="1"/>
    <col min="56" max="56" width="4.7109375" style="2" hidden="1" customWidth="1"/>
    <col min="57" max="59" width="3.5703125" style="2" hidden="1" customWidth="1"/>
    <col min="60" max="60" width="4.7109375" style="2" hidden="1" customWidth="1"/>
    <col min="61" max="63" width="3.5703125" style="2" hidden="1" customWidth="1"/>
    <col min="64" max="64" width="4.7109375" style="2" hidden="1" customWidth="1"/>
    <col min="65" max="67" width="3.5703125" style="2" hidden="1" customWidth="1"/>
    <col min="68" max="68" width="4.7109375" style="2" hidden="1" customWidth="1"/>
    <col min="69" max="71" width="3.5703125" style="2" hidden="1" customWidth="1"/>
    <col min="72" max="72" width="4.7109375" style="2" hidden="1" customWidth="1"/>
    <col min="73" max="75" width="3.5703125" style="2" hidden="1" customWidth="1"/>
    <col min="76" max="76" width="4.7109375" style="2" hidden="1" customWidth="1"/>
    <col min="77" max="79" width="3.5703125" style="2" hidden="1" customWidth="1"/>
    <col min="80" max="80" width="4.7109375" style="2" hidden="1" customWidth="1"/>
    <col min="81" max="83" width="3.5703125" style="2" hidden="1" customWidth="1"/>
    <col min="84" max="84" width="4.7109375" style="2" hidden="1" customWidth="1"/>
    <col min="85" max="87" width="3.5703125" style="2" hidden="1" customWidth="1"/>
    <col min="88" max="88" width="4.7109375" style="2" hidden="1" customWidth="1"/>
    <col min="89" max="91" width="3.5703125" style="2" hidden="1" customWidth="1"/>
    <col min="92" max="92" width="4.7109375" style="2" hidden="1" customWidth="1"/>
    <col min="93" max="95" width="3.5703125" style="2" hidden="1" customWidth="1"/>
    <col min="96" max="96" width="4.7109375" style="2" hidden="1" customWidth="1"/>
    <col min="97" max="99" width="3.5703125" style="2" hidden="1" customWidth="1"/>
    <col min="100" max="100" width="4.7109375" style="2" hidden="1" customWidth="1"/>
    <col min="101" max="101" width="22.85546875" style="2" customWidth="1"/>
    <col min="102" max="102" width="11.42578125" style="337" customWidth="1"/>
    <col min="103" max="126" width="5.7109375" style="337" hidden="1" customWidth="1"/>
    <col min="127" max="157" width="11.42578125" style="337"/>
    <col min="158" max="16384" width="11.42578125" style="2"/>
  </cols>
  <sheetData>
    <row r="1" spans="2:126" s="337" customFormat="1" ht="13.5" customHeight="1" thickBot="1" x14ac:dyDescent="0.25"/>
    <row r="2" spans="2:126" s="337" customFormat="1" ht="26.25" customHeight="1" x14ac:dyDescent="0.2">
      <c r="B2" s="2302" t="s">
        <v>1535</v>
      </c>
      <c r="C2" s="2289" t="s">
        <v>1541</v>
      </c>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3"/>
      <c r="AX2" s="2294"/>
      <c r="AY2" s="2294"/>
      <c r="AZ2" s="2294"/>
      <c r="BA2" s="2294"/>
      <c r="BB2" s="2294"/>
      <c r="BC2" s="2294"/>
      <c r="BD2" s="2294"/>
      <c r="BE2" s="2294"/>
      <c r="BF2" s="2294"/>
      <c r="BG2" s="2294"/>
      <c r="BH2" s="2294"/>
      <c r="BI2" s="2294"/>
      <c r="BJ2" s="2294"/>
      <c r="BK2" s="2294"/>
      <c r="BL2" s="2294"/>
      <c r="BM2" s="2294"/>
      <c r="BN2" s="2294"/>
      <c r="BO2" s="2294"/>
      <c r="BP2" s="2294"/>
      <c r="BQ2" s="2294"/>
      <c r="BR2" s="2294"/>
      <c r="BS2" s="2294"/>
      <c r="BT2" s="2294"/>
      <c r="BU2" s="2294"/>
      <c r="BV2" s="2294"/>
      <c r="BW2" s="2294"/>
      <c r="BX2" s="2294"/>
      <c r="BY2" s="2294"/>
      <c r="BZ2" s="2294"/>
      <c r="CA2" s="2294"/>
      <c r="CB2" s="2294"/>
      <c r="CC2" s="2294"/>
      <c r="CD2" s="2294"/>
      <c r="CE2" s="2294"/>
      <c r="CF2" s="2294"/>
      <c r="CG2" s="2294"/>
      <c r="CH2" s="2294"/>
      <c r="CI2" s="2294"/>
      <c r="CJ2" s="2294"/>
      <c r="CK2" s="2294"/>
      <c r="CL2" s="2294"/>
      <c r="CM2" s="2294"/>
      <c r="CN2" s="2294"/>
      <c r="CO2" s="2294"/>
      <c r="CP2" s="2294"/>
      <c r="CQ2" s="2294"/>
      <c r="CR2" s="2294"/>
      <c r="CS2" s="2294"/>
      <c r="CT2" s="2294"/>
      <c r="CU2" s="2294"/>
      <c r="CV2" s="2294"/>
      <c r="CW2" s="2295"/>
    </row>
    <row r="3" spans="2:126" s="337" customFormat="1" ht="19.5" customHeight="1" x14ac:dyDescent="0.2">
      <c r="B3" s="2303"/>
      <c r="C3" s="2291" t="s">
        <v>1530</v>
      </c>
      <c r="D3" s="2292"/>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292"/>
      <c r="AO3" s="2292"/>
      <c r="AP3" s="2292"/>
      <c r="AQ3" s="2292"/>
      <c r="AR3" s="2292"/>
      <c r="AS3" s="2292"/>
      <c r="AT3" s="2292"/>
      <c r="AU3" s="2292"/>
      <c r="AV3" s="2292"/>
      <c r="AW3" s="2296"/>
      <c r="AX3" s="2297"/>
      <c r="AY3" s="2297"/>
      <c r="AZ3" s="2297"/>
      <c r="BA3" s="2297"/>
      <c r="BB3" s="2297"/>
      <c r="BC3" s="2297"/>
      <c r="BD3" s="2297"/>
      <c r="BE3" s="2297"/>
      <c r="BF3" s="2297"/>
      <c r="BG3" s="2297"/>
      <c r="BH3" s="2297"/>
      <c r="BI3" s="2297"/>
      <c r="BJ3" s="2297"/>
      <c r="BK3" s="2297"/>
      <c r="BL3" s="2297"/>
      <c r="BM3" s="2297"/>
      <c r="BN3" s="2297"/>
      <c r="BO3" s="2297"/>
      <c r="BP3" s="2297"/>
      <c r="BQ3" s="2297"/>
      <c r="BR3" s="2297"/>
      <c r="BS3" s="2297"/>
      <c r="BT3" s="2297"/>
      <c r="BU3" s="2297"/>
      <c r="BV3" s="2297"/>
      <c r="BW3" s="2297"/>
      <c r="BX3" s="2297"/>
      <c r="BY3" s="2297"/>
      <c r="BZ3" s="2297"/>
      <c r="CA3" s="2297"/>
      <c r="CB3" s="2297"/>
      <c r="CC3" s="2297"/>
      <c r="CD3" s="2297"/>
      <c r="CE3" s="2297"/>
      <c r="CF3" s="2297"/>
      <c r="CG3" s="2297"/>
      <c r="CH3" s="2297"/>
      <c r="CI3" s="2297"/>
      <c r="CJ3" s="2297"/>
      <c r="CK3" s="2297"/>
      <c r="CL3" s="2297"/>
      <c r="CM3" s="2297"/>
      <c r="CN3" s="2297"/>
      <c r="CO3" s="2297"/>
      <c r="CP3" s="2297"/>
      <c r="CQ3" s="2297"/>
      <c r="CR3" s="2297"/>
      <c r="CS3" s="2297"/>
      <c r="CT3" s="2297"/>
      <c r="CU3" s="2297"/>
      <c r="CV3" s="2297"/>
      <c r="CW3" s="2298"/>
    </row>
    <row r="4" spans="2:126" ht="19.5" customHeight="1" thickBot="1" x14ac:dyDescent="0.25">
      <c r="B4" s="1294" t="s">
        <v>1529</v>
      </c>
      <c r="C4" s="2188" t="s">
        <v>1545</v>
      </c>
      <c r="D4" s="2189"/>
      <c r="E4" s="2189"/>
      <c r="F4" s="2189"/>
      <c r="G4" s="2189"/>
      <c r="H4" s="2189"/>
      <c r="I4" s="2189"/>
      <c r="J4" s="2189"/>
      <c r="K4" s="2189"/>
      <c r="L4" s="2189"/>
      <c r="M4" s="2189"/>
      <c r="N4" s="2189"/>
      <c r="O4" s="2189"/>
      <c r="P4" s="2189"/>
      <c r="Q4" s="2189"/>
      <c r="R4" s="2189"/>
      <c r="S4" s="2189"/>
      <c r="T4" s="2189"/>
      <c r="U4" s="2189"/>
      <c r="V4" s="2189"/>
      <c r="W4" s="2189"/>
      <c r="X4" s="2189"/>
      <c r="Y4" s="2189"/>
      <c r="Z4" s="2189"/>
      <c r="AA4" s="2189"/>
      <c r="AB4" s="2189"/>
      <c r="AC4" s="2189"/>
      <c r="AD4" s="2189"/>
      <c r="AE4" s="2189"/>
      <c r="AF4" s="2189"/>
      <c r="AG4" s="2189"/>
      <c r="AH4" s="2189"/>
      <c r="AI4" s="2189"/>
      <c r="AJ4" s="2189"/>
      <c r="AK4" s="2189"/>
      <c r="AL4" s="2189"/>
      <c r="AM4" s="2189"/>
      <c r="AN4" s="2189"/>
      <c r="AO4" s="2189"/>
      <c r="AP4" s="2189"/>
      <c r="AQ4" s="2189"/>
      <c r="AR4" s="2189"/>
      <c r="AS4" s="2189"/>
      <c r="AT4" s="2189"/>
      <c r="AU4" s="2189"/>
      <c r="AV4" s="2304"/>
      <c r="AW4" s="2299" t="str">
        <f>+'PLAN ADQ'!P4</f>
        <v>Código: F-E-GIP-55</v>
      </c>
      <c r="AX4" s="2300"/>
      <c r="AY4" s="2300"/>
      <c r="AZ4" s="2300"/>
      <c r="BA4" s="2300"/>
      <c r="BB4" s="2300"/>
      <c r="BC4" s="2300"/>
      <c r="BD4" s="2300"/>
      <c r="BE4" s="2300"/>
      <c r="BF4" s="2300"/>
      <c r="BG4" s="2300"/>
      <c r="BH4" s="2300"/>
      <c r="BI4" s="2300"/>
      <c r="BJ4" s="2300"/>
      <c r="BK4" s="2300"/>
      <c r="BL4" s="2300"/>
      <c r="BM4" s="2300"/>
      <c r="BN4" s="2300"/>
      <c r="BO4" s="2300"/>
      <c r="BP4" s="2300"/>
      <c r="BQ4" s="2300"/>
      <c r="BR4" s="2300"/>
      <c r="BS4" s="2300"/>
      <c r="BT4" s="2300"/>
      <c r="BU4" s="2300"/>
      <c r="BV4" s="2300"/>
      <c r="BW4" s="2300"/>
      <c r="BX4" s="2300"/>
      <c r="BY4" s="2300"/>
      <c r="BZ4" s="2300"/>
      <c r="CA4" s="2300"/>
      <c r="CB4" s="2300"/>
      <c r="CC4" s="2300"/>
      <c r="CD4" s="2300"/>
      <c r="CE4" s="2300"/>
      <c r="CF4" s="2300"/>
      <c r="CG4" s="2300"/>
      <c r="CH4" s="2300"/>
      <c r="CI4" s="2300"/>
      <c r="CJ4" s="2300"/>
      <c r="CK4" s="2300"/>
      <c r="CL4" s="2300"/>
      <c r="CM4" s="2300"/>
      <c r="CN4" s="2300"/>
      <c r="CO4" s="2300"/>
      <c r="CP4" s="2300"/>
      <c r="CQ4" s="2300"/>
      <c r="CR4" s="2300"/>
      <c r="CS4" s="2300"/>
      <c r="CT4" s="2300"/>
      <c r="CU4" s="2300"/>
      <c r="CV4" s="2300"/>
      <c r="CW4" s="2301"/>
    </row>
    <row r="5" spans="2:126" ht="18.75" customHeight="1" x14ac:dyDescent="0.2">
      <c r="B5" s="1284"/>
      <c r="C5" s="102"/>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c r="AL5" s="1550"/>
      <c r="AM5" s="1550"/>
      <c r="AN5" s="1550"/>
      <c r="AO5" s="1550"/>
      <c r="AP5" s="1550"/>
      <c r="AQ5" s="1550"/>
      <c r="AR5" s="1550"/>
      <c r="AS5" s="1550"/>
      <c r="AT5" s="1550"/>
      <c r="AU5" s="1550"/>
      <c r="AV5" s="1550"/>
      <c r="AW5" s="1550"/>
      <c r="AX5" s="1550"/>
      <c r="AY5" s="1550"/>
      <c r="AZ5" s="1550"/>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1"/>
      <c r="CF5" s="1551"/>
      <c r="CG5" s="1551"/>
      <c r="CH5" s="1551"/>
      <c r="CI5" s="1551"/>
      <c r="CJ5" s="1551"/>
      <c r="CK5" s="1551"/>
      <c r="CL5" s="1551"/>
      <c r="CM5" s="1551"/>
      <c r="CN5" s="1551"/>
      <c r="CO5" s="1551"/>
      <c r="CP5" s="1551"/>
      <c r="CQ5" s="1551"/>
      <c r="CR5" s="1551"/>
      <c r="CS5" s="1551"/>
      <c r="CT5" s="1551"/>
      <c r="CU5" s="1551"/>
      <c r="CV5" s="1551"/>
      <c r="CW5" s="1285"/>
    </row>
    <row r="6" spans="2:126" ht="30.75" customHeight="1" x14ac:dyDescent="0.2">
      <c r="B6" s="2286" t="s">
        <v>1534</v>
      </c>
      <c r="C6" s="2287"/>
      <c r="D6" s="2287"/>
      <c r="E6" s="2287"/>
      <c r="F6" s="2287"/>
      <c r="G6" s="2287"/>
      <c r="H6" s="2287"/>
      <c r="I6" s="2287"/>
      <c r="J6" s="2287"/>
      <c r="K6" s="2287"/>
      <c r="L6" s="2287"/>
      <c r="M6" s="2287"/>
      <c r="N6" s="2287"/>
      <c r="O6" s="2287"/>
      <c r="P6" s="2287"/>
      <c r="Q6" s="2287"/>
      <c r="R6" s="2287"/>
      <c r="S6" s="2287"/>
      <c r="T6" s="2287"/>
      <c r="U6" s="2287"/>
      <c r="V6" s="2287"/>
      <c r="W6" s="2287"/>
      <c r="X6" s="2287"/>
      <c r="Y6" s="2287"/>
      <c r="Z6" s="2287"/>
      <c r="AA6" s="2287"/>
      <c r="AB6" s="2287"/>
      <c r="AC6" s="2287"/>
      <c r="AD6" s="2287"/>
      <c r="AE6" s="2287"/>
      <c r="AF6" s="2287"/>
      <c r="AG6" s="2287"/>
      <c r="AH6" s="2287"/>
      <c r="AI6" s="2287"/>
      <c r="AJ6" s="2287"/>
      <c r="AK6" s="2287"/>
      <c r="AL6" s="2287"/>
      <c r="AM6" s="2287"/>
      <c r="AN6" s="2287"/>
      <c r="AO6" s="2287"/>
      <c r="AP6" s="2287"/>
      <c r="AQ6" s="2287"/>
      <c r="AR6" s="2287"/>
      <c r="AS6" s="2287"/>
      <c r="AT6" s="2287"/>
      <c r="AU6" s="2287"/>
      <c r="AV6" s="2287"/>
      <c r="AW6" s="2287"/>
      <c r="AX6" s="2287"/>
      <c r="AY6" s="2287"/>
      <c r="AZ6" s="2287"/>
      <c r="BA6" s="2287"/>
      <c r="BB6" s="2287"/>
      <c r="BC6" s="2287"/>
      <c r="BD6" s="2287"/>
      <c r="BE6" s="2287"/>
      <c r="BF6" s="2287"/>
      <c r="BG6" s="2287"/>
      <c r="BH6" s="2287"/>
      <c r="BI6" s="2287"/>
      <c r="BJ6" s="2287"/>
      <c r="BK6" s="2287"/>
      <c r="BL6" s="2287"/>
      <c r="BM6" s="2287"/>
      <c r="BN6" s="2287"/>
      <c r="BO6" s="2287"/>
      <c r="BP6" s="2287"/>
      <c r="BQ6" s="2287"/>
      <c r="BR6" s="2287"/>
      <c r="BS6" s="2287"/>
      <c r="BT6" s="2287"/>
      <c r="BU6" s="2287"/>
      <c r="BV6" s="2287"/>
      <c r="BW6" s="2287"/>
      <c r="BX6" s="2287"/>
      <c r="BY6" s="2287"/>
      <c r="BZ6" s="2287"/>
      <c r="CA6" s="2287"/>
      <c r="CB6" s="2287"/>
      <c r="CC6" s="2287"/>
      <c r="CD6" s="2287"/>
      <c r="CE6" s="2287"/>
      <c r="CF6" s="2287"/>
      <c r="CG6" s="2287"/>
      <c r="CH6" s="2287"/>
      <c r="CI6" s="2287"/>
      <c r="CJ6" s="2287"/>
      <c r="CK6" s="2287"/>
      <c r="CL6" s="2287"/>
      <c r="CM6" s="2287"/>
      <c r="CN6" s="2287"/>
      <c r="CO6" s="2287"/>
      <c r="CP6" s="2287"/>
      <c r="CQ6" s="2287"/>
      <c r="CR6" s="2287"/>
      <c r="CS6" s="2287"/>
      <c r="CT6" s="2287"/>
      <c r="CU6" s="2287"/>
      <c r="CV6" s="2287"/>
      <c r="CW6" s="2288"/>
    </row>
    <row r="7" spans="2:126" ht="15.75" customHeight="1" x14ac:dyDescent="0.2">
      <c r="B7" s="1286"/>
      <c r="C7" s="1552"/>
      <c r="D7" s="1552"/>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552"/>
      <c r="AM7" s="1552"/>
      <c r="AN7" s="1552"/>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1552"/>
      <c r="BP7" s="1552"/>
      <c r="BQ7" s="1552"/>
      <c r="BR7" s="1552"/>
      <c r="BS7" s="1552"/>
      <c r="BT7" s="1552"/>
      <c r="BU7" s="1552"/>
      <c r="BV7" s="1552"/>
      <c r="BW7" s="1552"/>
      <c r="BX7" s="1552"/>
      <c r="BY7" s="1552"/>
      <c r="BZ7" s="1552"/>
      <c r="CA7" s="1552"/>
      <c r="CB7" s="1552"/>
      <c r="CC7" s="1552"/>
      <c r="CD7" s="1552"/>
      <c r="CE7" s="1552"/>
      <c r="CF7" s="1552"/>
      <c r="CG7" s="1552"/>
      <c r="CH7" s="1552"/>
      <c r="CI7" s="1552"/>
      <c r="CJ7" s="1552"/>
      <c r="CK7" s="1552"/>
      <c r="CL7" s="1552"/>
      <c r="CM7" s="1552"/>
      <c r="CN7" s="1552"/>
      <c r="CO7" s="1552"/>
      <c r="CP7" s="1552"/>
      <c r="CQ7" s="1552"/>
      <c r="CR7" s="1552"/>
      <c r="CS7" s="1552"/>
      <c r="CT7" s="1552"/>
      <c r="CU7" s="1552"/>
      <c r="CV7" s="1552"/>
      <c r="CW7" s="892"/>
    </row>
    <row r="8" spans="2:126" ht="16.5" x14ac:dyDescent="0.2">
      <c r="B8" s="614" t="s">
        <v>294</v>
      </c>
      <c r="C8" s="2277">
        <f>+'PLAN ADQ'!C7</f>
        <v>0</v>
      </c>
      <c r="D8" s="2277"/>
      <c r="E8" s="2277"/>
      <c r="F8" s="2277"/>
      <c r="G8" s="2277"/>
      <c r="H8" s="2277"/>
      <c r="I8" s="2277"/>
      <c r="J8" s="2277"/>
      <c r="K8" s="2277"/>
      <c r="L8" s="2277"/>
      <c r="M8" s="2277"/>
      <c r="N8" s="2277"/>
      <c r="O8" s="2277"/>
      <c r="P8" s="2277"/>
      <c r="Q8" s="2277"/>
      <c r="R8" s="2277"/>
      <c r="S8" s="2277"/>
      <c r="T8" s="2277"/>
      <c r="U8" s="2277"/>
      <c r="V8" s="2277"/>
      <c r="W8" s="2277"/>
      <c r="X8" s="2277"/>
      <c r="Y8" s="2277"/>
      <c r="Z8" s="2277"/>
      <c r="AA8" s="2277"/>
      <c r="AB8" s="2277"/>
      <c r="AC8" s="2277"/>
      <c r="AD8" s="2277"/>
      <c r="AE8" s="2277"/>
      <c r="AF8" s="2277"/>
      <c r="AG8" s="2277"/>
      <c r="AH8" s="2277"/>
      <c r="AI8" s="2277"/>
      <c r="AJ8" s="2277"/>
      <c r="AK8" s="2277"/>
      <c r="AL8" s="2277"/>
      <c r="AM8" s="2277"/>
      <c r="AN8" s="2277"/>
      <c r="AO8" s="2277"/>
      <c r="AP8" s="2277"/>
      <c r="AQ8" s="2277"/>
      <c r="AR8" s="2277"/>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c r="BP8" s="2277"/>
      <c r="BQ8" s="2277"/>
      <c r="BR8" s="2277"/>
      <c r="BS8" s="2277"/>
      <c r="BT8" s="2277"/>
      <c r="BU8" s="2277"/>
      <c r="BV8" s="2277"/>
      <c r="BW8" s="2277"/>
      <c r="BX8" s="2277"/>
      <c r="BY8" s="2277"/>
      <c r="BZ8" s="2277"/>
      <c r="CA8" s="2277"/>
      <c r="CB8" s="2277"/>
      <c r="CC8" s="2277"/>
      <c r="CD8" s="2277"/>
      <c r="CE8" s="2277"/>
      <c r="CF8" s="2277"/>
      <c r="CG8" s="2277"/>
      <c r="CH8" s="2277"/>
      <c r="CI8" s="2277"/>
      <c r="CJ8" s="2277"/>
      <c r="CK8" s="2277"/>
      <c r="CL8" s="2277"/>
      <c r="CM8" s="2277"/>
      <c r="CN8" s="2277"/>
      <c r="CO8" s="2277"/>
      <c r="CP8" s="2277"/>
      <c r="CQ8" s="2277"/>
      <c r="CR8" s="2277"/>
      <c r="CS8" s="2277"/>
      <c r="CT8" s="2277"/>
      <c r="CU8" s="2277"/>
      <c r="CV8" s="2277"/>
      <c r="CW8" s="2278"/>
    </row>
    <row r="9" spans="2:126" ht="9" customHeight="1" x14ac:dyDescent="0.2">
      <c r="B9" s="615"/>
      <c r="C9" s="1553"/>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54"/>
      <c r="CF9" s="1554"/>
      <c r="CG9" s="1554"/>
      <c r="CH9" s="1554"/>
      <c r="CI9" s="1554"/>
      <c r="CJ9" s="1554"/>
      <c r="CK9" s="1554"/>
      <c r="CL9" s="1554"/>
      <c r="CM9" s="1554"/>
      <c r="CN9" s="1554"/>
      <c r="CO9" s="1554"/>
      <c r="CP9" s="1554"/>
      <c r="CQ9" s="1554"/>
      <c r="CR9" s="1554"/>
      <c r="CS9" s="1554"/>
      <c r="CT9" s="1554"/>
      <c r="CU9" s="1554"/>
      <c r="CV9" s="1554"/>
      <c r="CW9" s="613"/>
    </row>
    <row r="10" spans="2:126" ht="31.5" customHeight="1" x14ac:dyDescent="0.2">
      <c r="B10" s="614" t="s">
        <v>172</v>
      </c>
      <c r="C10" s="2347">
        <f>+FINANC!C8</f>
        <v>0</v>
      </c>
      <c r="D10" s="2347"/>
      <c r="E10" s="2347"/>
      <c r="F10" s="2347"/>
      <c r="G10" s="2347"/>
      <c r="H10" s="2347"/>
      <c r="I10" s="2347"/>
      <c r="J10" s="2347"/>
      <c r="K10" s="2347"/>
      <c r="L10" s="2347"/>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47"/>
      <c r="AI10" s="2347"/>
      <c r="AJ10" s="2347"/>
      <c r="AK10" s="2347"/>
      <c r="AL10" s="2347"/>
      <c r="AM10" s="2347"/>
      <c r="AN10" s="2347"/>
      <c r="AO10" s="2347"/>
      <c r="AP10" s="2347"/>
      <c r="AQ10" s="2347"/>
      <c r="AR10" s="2347"/>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c r="BP10" s="2347"/>
      <c r="BQ10" s="2347"/>
      <c r="BR10" s="2347"/>
      <c r="BS10" s="2347"/>
      <c r="BT10" s="2347"/>
      <c r="BU10" s="2347"/>
      <c r="BV10" s="2347"/>
      <c r="BW10" s="2347"/>
      <c r="BX10" s="2347"/>
      <c r="BY10" s="2347"/>
      <c r="BZ10" s="2347"/>
      <c r="CA10" s="2347"/>
      <c r="CB10" s="2347"/>
      <c r="CC10" s="2347"/>
      <c r="CD10" s="2347"/>
      <c r="CE10" s="2347"/>
      <c r="CF10" s="2347"/>
      <c r="CG10" s="2347"/>
      <c r="CH10" s="2347"/>
      <c r="CI10" s="2347"/>
      <c r="CJ10" s="2347"/>
      <c r="CK10" s="2347"/>
      <c r="CL10" s="2347"/>
      <c r="CM10" s="2347"/>
      <c r="CN10" s="2347"/>
      <c r="CO10" s="2347"/>
      <c r="CP10" s="2347"/>
      <c r="CQ10" s="2347"/>
      <c r="CR10" s="2347"/>
      <c r="CS10" s="2347"/>
      <c r="CT10" s="2347"/>
      <c r="CU10" s="2347"/>
      <c r="CV10" s="2347"/>
      <c r="CW10" s="2348"/>
    </row>
    <row r="11" spans="2:126" ht="23.25" customHeight="1" thickBot="1" x14ac:dyDescent="0.25">
      <c r="B11" s="11"/>
      <c r="CW11" s="12"/>
      <c r="DB11" s="472"/>
      <c r="DC11" s="472"/>
      <c r="DD11" s="472"/>
      <c r="DN11" s="472"/>
      <c r="DO11" s="472"/>
      <c r="DP11" s="472"/>
    </row>
    <row r="12" spans="2:126" ht="21.75" customHeight="1" thickBot="1" x14ac:dyDescent="0.25">
      <c r="B12" s="1933" t="s">
        <v>1406</v>
      </c>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34"/>
      <c r="Y12" s="1934"/>
      <c r="Z12" s="1934"/>
      <c r="AA12" s="1934"/>
      <c r="AB12" s="1934"/>
      <c r="AC12" s="1934"/>
      <c r="AD12" s="1934"/>
      <c r="AE12" s="1934"/>
      <c r="AF12" s="1934"/>
      <c r="AG12" s="1934"/>
      <c r="AH12" s="1934"/>
      <c r="AI12" s="1934"/>
      <c r="AJ12" s="1934"/>
      <c r="AK12" s="1934"/>
      <c r="AL12" s="1934"/>
      <c r="AM12" s="1934"/>
      <c r="AN12" s="1934"/>
      <c r="AO12" s="1934"/>
      <c r="AP12" s="1934"/>
      <c r="AQ12" s="1934"/>
      <c r="AR12" s="1934"/>
      <c r="AS12" s="1934"/>
      <c r="AT12" s="1934"/>
      <c r="AU12" s="1934"/>
      <c r="AV12" s="1934"/>
      <c r="AW12" s="1934"/>
      <c r="AX12" s="1934"/>
      <c r="AY12" s="1934"/>
      <c r="AZ12" s="1934"/>
      <c r="BA12" s="1934"/>
      <c r="BB12" s="1934"/>
      <c r="BC12" s="1934"/>
      <c r="BD12" s="1934"/>
      <c r="BE12" s="1934"/>
      <c r="BF12" s="1934"/>
      <c r="BG12" s="1934"/>
      <c r="BH12" s="1934"/>
      <c r="BI12" s="1934"/>
      <c r="BJ12" s="1934"/>
      <c r="BK12" s="1934"/>
      <c r="BL12" s="1934"/>
      <c r="BM12" s="1934"/>
      <c r="BN12" s="1934"/>
      <c r="BO12" s="1934"/>
      <c r="BP12" s="1934"/>
      <c r="BQ12" s="1934"/>
      <c r="BR12" s="1934"/>
      <c r="BS12" s="1934"/>
      <c r="BT12" s="1934"/>
      <c r="BU12" s="1934"/>
      <c r="BV12" s="1934"/>
      <c r="BW12" s="1934"/>
      <c r="BX12" s="1934"/>
      <c r="BY12" s="1934"/>
      <c r="BZ12" s="1934"/>
      <c r="CA12" s="1934"/>
      <c r="CB12" s="1934"/>
      <c r="CC12" s="1934"/>
      <c r="CD12" s="1934"/>
      <c r="CE12" s="1934"/>
      <c r="CF12" s="1934"/>
      <c r="CG12" s="1934"/>
      <c r="CH12" s="1934"/>
      <c r="CI12" s="1934"/>
      <c r="CJ12" s="1934"/>
      <c r="CK12" s="1934"/>
      <c r="CL12" s="1934"/>
      <c r="CM12" s="1934"/>
      <c r="CN12" s="1934"/>
      <c r="CO12" s="1934"/>
      <c r="CP12" s="1934"/>
      <c r="CQ12" s="1934"/>
      <c r="CR12" s="1934"/>
      <c r="CS12" s="1934"/>
      <c r="CT12" s="1934"/>
      <c r="CU12" s="1934"/>
      <c r="CV12" s="1934"/>
      <c r="CW12" s="1935"/>
    </row>
    <row r="13" spans="2:126" ht="15.75" customHeight="1" x14ac:dyDescent="0.2">
      <c r="B13" s="2354" t="s">
        <v>248</v>
      </c>
      <c r="C13" s="2354" t="s">
        <v>5</v>
      </c>
      <c r="D13" s="2357" t="s">
        <v>127</v>
      </c>
      <c r="E13" s="2360" t="s">
        <v>142</v>
      </c>
      <c r="F13" s="2363"/>
      <c r="G13" s="2363"/>
      <c r="H13" s="2364"/>
      <c r="I13" s="2349" t="s">
        <v>143</v>
      </c>
      <c r="J13" s="2350"/>
      <c r="K13" s="2350"/>
      <c r="L13" s="2351"/>
      <c r="M13" s="2360" t="s">
        <v>144</v>
      </c>
      <c r="N13" s="2361"/>
      <c r="O13" s="2361"/>
      <c r="P13" s="2362"/>
      <c r="Q13" s="2349" t="s">
        <v>145</v>
      </c>
      <c r="R13" s="2350"/>
      <c r="S13" s="2350"/>
      <c r="T13" s="2351"/>
      <c r="U13" s="2360" t="s">
        <v>146</v>
      </c>
      <c r="V13" s="2361"/>
      <c r="W13" s="2361"/>
      <c r="X13" s="2362"/>
      <c r="Y13" s="2349" t="s">
        <v>147</v>
      </c>
      <c r="Z13" s="2350"/>
      <c r="AA13" s="2350"/>
      <c r="AB13" s="2351"/>
      <c r="AC13" s="2360" t="s">
        <v>148</v>
      </c>
      <c r="AD13" s="2361"/>
      <c r="AE13" s="2361"/>
      <c r="AF13" s="2362"/>
      <c r="AG13" s="2349" t="s">
        <v>149</v>
      </c>
      <c r="AH13" s="2350"/>
      <c r="AI13" s="2350"/>
      <c r="AJ13" s="2351"/>
      <c r="AK13" s="2360" t="s">
        <v>150</v>
      </c>
      <c r="AL13" s="2361"/>
      <c r="AM13" s="2361"/>
      <c r="AN13" s="2362"/>
      <c r="AO13" s="2349" t="s">
        <v>151</v>
      </c>
      <c r="AP13" s="2350"/>
      <c r="AQ13" s="2350"/>
      <c r="AR13" s="2351"/>
      <c r="AS13" s="2360" t="s">
        <v>152</v>
      </c>
      <c r="AT13" s="2361"/>
      <c r="AU13" s="2361"/>
      <c r="AV13" s="2362"/>
      <c r="AW13" s="2349" t="s">
        <v>153</v>
      </c>
      <c r="AX13" s="2350"/>
      <c r="AY13" s="2350"/>
      <c r="AZ13" s="2351"/>
      <c r="BA13" s="2349" t="s">
        <v>275</v>
      </c>
      <c r="BB13" s="2350"/>
      <c r="BC13" s="2350"/>
      <c r="BD13" s="2351"/>
      <c r="BE13" s="2349" t="s">
        <v>276</v>
      </c>
      <c r="BF13" s="2350"/>
      <c r="BG13" s="2350"/>
      <c r="BH13" s="2351"/>
      <c r="BI13" s="2349" t="s">
        <v>277</v>
      </c>
      <c r="BJ13" s="2350"/>
      <c r="BK13" s="2350"/>
      <c r="BL13" s="2351"/>
      <c r="BM13" s="2349" t="s">
        <v>278</v>
      </c>
      <c r="BN13" s="2350"/>
      <c r="BO13" s="2350"/>
      <c r="BP13" s="2351"/>
      <c r="BQ13" s="2349" t="s">
        <v>279</v>
      </c>
      <c r="BR13" s="2350"/>
      <c r="BS13" s="2350"/>
      <c r="BT13" s="2351"/>
      <c r="BU13" s="2349" t="s">
        <v>280</v>
      </c>
      <c r="BV13" s="2350"/>
      <c r="BW13" s="2350"/>
      <c r="BX13" s="2351"/>
      <c r="BY13" s="2349" t="s">
        <v>1285</v>
      </c>
      <c r="BZ13" s="2350"/>
      <c r="CA13" s="2350"/>
      <c r="CB13" s="2351"/>
      <c r="CC13" s="2349" t="s">
        <v>1286</v>
      </c>
      <c r="CD13" s="2350"/>
      <c r="CE13" s="2350"/>
      <c r="CF13" s="2351"/>
      <c r="CG13" s="2349" t="s">
        <v>1287</v>
      </c>
      <c r="CH13" s="2350"/>
      <c r="CI13" s="2350"/>
      <c r="CJ13" s="2351"/>
      <c r="CK13" s="2349" t="s">
        <v>1288</v>
      </c>
      <c r="CL13" s="2350"/>
      <c r="CM13" s="2350"/>
      <c r="CN13" s="2351"/>
      <c r="CO13" s="2349" t="s">
        <v>1289</v>
      </c>
      <c r="CP13" s="2350"/>
      <c r="CQ13" s="2350"/>
      <c r="CR13" s="2351"/>
      <c r="CS13" s="2349" t="s">
        <v>1302</v>
      </c>
      <c r="CT13" s="2350"/>
      <c r="CU13" s="2350"/>
      <c r="CV13" s="2351"/>
      <c r="CW13" s="2352" t="s">
        <v>66</v>
      </c>
    </row>
    <row r="14" spans="2:126" ht="15.75" customHeight="1" x14ac:dyDescent="0.2">
      <c r="B14" s="2355"/>
      <c r="C14" s="2355"/>
      <c r="D14" s="2358"/>
      <c r="E14" s="2343">
        <f>OBJETIVOS!M12</f>
        <v>0</v>
      </c>
      <c r="F14" s="2344"/>
      <c r="G14" s="2344"/>
      <c r="H14" s="2341">
        <v>2018</v>
      </c>
      <c r="I14" s="2343">
        <f>IF(E14=OBJETIVOS!$B$69,OBJETIVOS!$B$70,(IF(E14=OBJETIVOS!$B$70,OBJETIVOS!$B$71,(IF(E14=OBJETIVOS!$B$71,OBJETIVOS!$B$72,(IF(E14=OBJETIVOS!$B$72,OBJETIVOS!$B$73,(IF(E14=OBJETIVOS!$B$73,OBJETIVOS!$B$74,(IF(E14=OBJETIVOS!$B$74,OBJETIVOS!$B$75,(IF(E14=OBJETIVOS!$B$75,OBJETIVOS!$B$76,(IF(E14=OBJETIVOS!$B$76,OBJETIVOS!$B$77,(IF(E14=OBJETIVOS!$B$77,OBJETIVOS!$B$78,(IF(E14=OBJETIVOS!$B$78,OBJETIVOS!$B$79,(IF(E14=OBJETIVOS!$B$79,OBJETIVOS!$B$80,(IF(E14=OBJETIVOS!$B$80,OBJETIVOS!$B$69,0)))))))))))))))))))))))</f>
        <v>0</v>
      </c>
      <c r="J14" s="2344"/>
      <c r="K14" s="2344"/>
      <c r="L14" s="2341">
        <v>2018</v>
      </c>
      <c r="M14" s="2343">
        <f>IF(I14=OBJETIVOS!$B$69,OBJETIVOS!$B$70,(IF(I14=OBJETIVOS!$B$70,OBJETIVOS!$B$71,(IF(I14=OBJETIVOS!$B$71,OBJETIVOS!$B$72,(IF(I14=OBJETIVOS!$B$72,OBJETIVOS!$B$73,(IF(I14=OBJETIVOS!$B$73,OBJETIVOS!$B$74,(IF(I14=OBJETIVOS!$B$74,OBJETIVOS!$B$75,(IF(I14=OBJETIVOS!$B$75,OBJETIVOS!$B$76,(IF(I14=OBJETIVOS!$B$76,OBJETIVOS!$B$77,(IF(I14=OBJETIVOS!$B$77,OBJETIVOS!$B$78,(IF(I14=OBJETIVOS!$B$78,OBJETIVOS!$B$79,(IF(I14=OBJETIVOS!$B$79,OBJETIVOS!$B$80,(IF(I14=OBJETIVOS!$B$80,OBJETIVOS!$B$69,0)))))))))))))))))))))))</f>
        <v>0</v>
      </c>
      <c r="N14" s="2344"/>
      <c r="O14" s="2344"/>
      <c r="P14" s="2341">
        <v>2018</v>
      </c>
      <c r="Q14" s="2343">
        <f>IF(M14=OBJETIVOS!$B$69,OBJETIVOS!$B$70,(IF(M14=OBJETIVOS!$B$70,OBJETIVOS!$B$71,(IF(M14=OBJETIVOS!$B$71,OBJETIVOS!$B$72,(IF(M14=OBJETIVOS!$B$72,OBJETIVOS!$B$73,(IF(M14=OBJETIVOS!$B$73,OBJETIVOS!$B$74,(IF(M14=OBJETIVOS!$B$74,OBJETIVOS!$B$75,(IF(M14=OBJETIVOS!$B$75,OBJETIVOS!$B$76,(IF(M14=OBJETIVOS!$B$76,OBJETIVOS!$B$77,(IF(M14=OBJETIVOS!$B$77,OBJETIVOS!$B$78,(IF(M14=OBJETIVOS!$B$78,OBJETIVOS!$B$79,(IF(M14=OBJETIVOS!$B$79,OBJETIVOS!$B$80,(IF(M14=OBJETIVOS!$B$80,OBJETIVOS!$B$69,0)))))))))))))))))))))))</f>
        <v>0</v>
      </c>
      <c r="R14" s="2344"/>
      <c r="S14" s="2344"/>
      <c r="T14" s="2341">
        <v>2018</v>
      </c>
      <c r="U14" s="2343">
        <f>IF(Q14=OBJETIVOS!$B$69,OBJETIVOS!$B$70,(IF(Q14=OBJETIVOS!$B$70,OBJETIVOS!$B$71,(IF(Q14=OBJETIVOS!$B$71,OBJETIVOS!$B$72,(IF(Q14=OBJETIVOS!$B$72,OBJETIVOS!$B$73,(IF(Q14=OBJETIVOS!$B$73,OBJETIVOS!$B$74,(IF(Q14=OBJETIVOS!$B$74,OBJETIVOS!$B$75,(IF(Q14=OBJETIVOS!$B$75,OBJETIVOS!$B$76,(IF(Q14=OBJETIVOS!$B$76,OBJETIVOS!$B$77,(IF(Q14=OBJETIVOS!$B$77,OBJETIVOS!$B$78,(IF(Q14=OBJETIVOS!$B$78,OBJETIVOS!$B$79,(IF(Q14=OBJETIVOS!$B$79,OBJETIVOS!$B$80,(IF(Q14=OBJETIVOS!$B$80,OBJETIVOS!$B$69,0)))))))))))))))))))))))</f>
        <v>0</v>
      </c>
      <c r="V14" s="2344"/>
      <c r="W14" s="2344"/>
      <c r="X14" s="2341">
        <v>2018</v>
      </c>
      <c r="Y14" s="2343">
        <f>IF(U14=OBJETIVOS!$B$69,OBJETIVOS!$B$70,(IF(U14=OBJETIVOS!$B$70,OBJETIVOS!$B$71,(IF(U14=OBJETIVOS!$B$71,OBJETIVOS!$B$72,(IF(U14=OBJETIVOS!$B$72,OBJETIVOS!$B$73,(IF(U14=OBJETIVOS!$B$73,OBJETIVOS!$B$74,(IF(U14=OBJETIVOS!$B$74,OBJETIVOS!$B$75,(IF(U14=OBJETIVOS!$B$75,OBJETIVOS!$B$76,(IF(U14=OBJETIVOS!$B$76,OBJETIVOS!$B$77,(IF(U14=OBJETIVOS!$B$77,OBJETIVOS!$B$78,(IF(U14=OBJETIVOS!$B$78,OBJETIVOS!$B$79,(IF(U14=OBJETIVOS!$B$79,OBJETIVOS!$B$80,(IF(U14=OBJETIVOS!$B$80,OBJETIVOS!$B$69,0)))))))))))))))))))))))</f>
        <v>0</v>
      </c>
      <c r="Z14" s="2344"/>
      <c r="AA14" s="2344"/>
      <c r="AB14" s="2341">
        <v>2018</v>
      </c>
      <c r="AC14" s="2343">
        <f>IF(Y14=OBJETIVOS!$B$69,OBJETIVOS!$B$70,(IF(Y14=OBJETIVOS!$B$70,OBJETIVOS!$B$71,(IF(Y14=OBJETIVOS!$B$71,OBJETIVOS!$B$72,(IF(Y14=OBJETIVOS!$B$72,OBJETIVOS!$B$73,(IF(Y14=OBJETIVOS!$B$73,OBJETIVOS!$B$74,(IF(Y14=OBJETIVOS!$B$74,OBJETIVOS!$B$75,(IF(Y14=OBJETIVOS!$B$75,OBJETIVOS!$B$76,(IF(Y14=OBJETIVOS!$B$76,OBJETIVOS!$B$77,(IF(Y14=OBJETIVOS!$B$77,OBJETIVOS!$B$78,(IF(Y14=OBJETIVOS!$B$78,OBJETIVOS!$B$79,(IF(Y14=OBJETIVOS!$B$79,OBJETIVOS!$B$80,(IF(Y14=OBJETIVOS!$B$80,OBJETIVOS!$B$69,0)))))))))))))))))))))))</f>
        <v>0</v>
      </c>
      <c r="AD14" s="2344"/>
      <c r="AE14" s="2344"/>
      <c r="AF14" s="2341">
        <v>2018</v>
      </c>
      <c r="AG14" s="2343">
        <f>IF(AC14=OBJETIVOS!$B$69,OBJETIVOS!$B$70,(IF(AC14=OBJETIVOS!$B$70,OBJETIVOS!$B$71,(IF(AC14=OBJETIVOS!$B$71,OBJETIVOS!$B$72,(IF(AC14=OBJETIVOS!$B$72,OBJETIVOS!$B$73,(IF(AC14=OBJETIVOS!$B$73,OBJETIVOS!$B$74,(IF(AC14=OBJETIVOS!$B$74,OBJETIVOS!$B$75,(IF(AC14=OBJETIVOS!$B$75,OBJETIVOS!$B$76,(IF(AC14=OBJETIVOS!$B$76,OBJETIVOS!$B$77,(IF(AC14=OBJETIVOS!$B$77,OBJETIVOS!$B$78,(IF(AC14=OBJETIVOS!$B$78,OBJETIVOS!$B$79,(IF(AC14=OBJETIVOS!$B$79,OBJETIVOS!$B$80,(IF(AC14=OBJETIVOS!$B$80,OBJETIVOS!$B$69,0)))))))))))))))))))))))</f>
        <v>0</v>
      </c>
      <c r="AH14" s="2344"/>
      <c r="AI14" s="2344"/>
      <c r="AJ14" s="2341">
        <v>2018</v>
      </c>
      <c r="AK14" s="2343">
        <f>IF(AG14=OBJETIVOS!$B$69,OBJETIVOS!$B$70,(IF(AG14=OBJETIVOS!$B$70,OBJETIVOS!$B$71,(IF(AG14=OBJETIVOS!$B$71,OBJETIVOS!$B$72,(IF(AG14=OBJETIVOS!$B$72,OBJETIVOS!$B$73,(IF(AG14=OBJETIVOS!$B$73,OBJETIVOS!$B$74,(IF(AG14=OBJETIVOS!$B$74,OBJETIVOS!$B$75,(IF(AG14=OBJETIVOS!$B$75,OBJETIVOS!$B$76,(IF(AG14=OBJETIVOS!$B$76,OBJETIVOS!$B$77,(IF(AG14=OBJETIVOS!$B$77,OBJETIVOS!$B$78,(IF(AG14=OBJETIVOS!$B$78,OBJETIVOS!$B$79,(IF(AG14=OBJETIVOS!$B$79,OBJETIVOS!$B$80,(IF(AG14=OBJETIVOS!$B$80,OBJETIVOS!$B$69,0)))))))))))))))))))))))</f>
        <v>0</v>
      </c>
      <c r="AL14" s="2344"/>
      <c r="AM14" s="2344"/>
      <c r="AN14" s="2341">
        <v>2018</v>
      </c>
      <c r="AO14" s="2343">
        <f>IF(AK14=OBJETIVOS!$B$69,OBJETIVOS!$B$70,(IF(AK14=OBJETIVOS!$B$70,OBJETIVOS!$B$71,(IF(AK14=OBJETIVOS!$B$71,OBJETIVOS!$B$72,(IF(AK14=OBJETIVOS!$B$72,OBJETIVOS!$B$73,(IF(AK14=OBJETIVOS!$B$73,OBJETIVOS!$B$74,(IF(AK14=OBJETIVOS!$B$74,OBJETIVOS!$B$75,(IF(AK14=OBJETIVOS!$B$75,OBJETIVOS!$B$76,(IF(AK14=OBJETIVOS!$B$76,OBJETIVOS!$B$77,(IF(AK14=OBJETIVOS!$B$77,OBJETIVOS!$B$78,(IF(AK14=OBJETIVOS!$B$78,OBJETIVOS!$B$79,(IF(AK14=OBJETIVOS!$B$79,OBJETIVOS!$B$80,(IF(AK14=OBJETIVOS!$B$80,OBJETIVOS!$B$69,0)))))))))))))))))))))))</f>
        <v>0</v>
      </c>
      <c r="AP14" s="2344"/>
      <c r="AQ14" s="2344"/>
      <c r="AR14" s="2341">
        <v>2018</v>
      </c>
      <c r="AS14" s="2343">
        <f>IF(AO14=OBJETIVOS!$B$69,OBJETIVOS!$B$70,(IF(AO14=OBJETIVOS!$B$70,OBJETIVOS!$B$71,(IF(AO14=OBJETIVOS!$B$71,OBJETIVOS!$B$72,(IF(AO14=OBJETIVOS!$B$72,OBJETIVOS!$B$73,(IF(AO14=OBJETIVOS!$B$73,OBJETIVOS!$B$74,(IF(AO14=OBJETIVOS!$B$74,OBJETIVOS!$B$75,(IF(AO14=OBJETIVOS!$B$75,OBJETIVOS!$B$76,(IF(AO14=OBJETIVOS!$B$76,OBJETIVOS!$B$77,(IF(AO14=OBJETIVOS!$B$77,OBJETIVOS!$B$78,(IF(AO14=OBJETIVOS!$B$78,OBJETIVOS!$B$79,(IF(AO14=OBJETIVOS!$B$79,OBJETIVOS!$B$80,(IF(AO14=OBJETIVOS!$B$80,OBJETIVOS!$B$69,0)))))))))))))))))))))))</f>
        <v>0</v>
      </c>
      <c r="AT14" s="2344"/>
      <c r="AU14" s="2344"/>
      <c r="AV14" s="2341" t="e">
        <f>IF(OBJETIVOS!$B$100&lt;13,2010,(IF(OBJETIVOS!$B$100&lt;25,2011,(IF(OBJETIVOS!$B$100&lt;37,2012,(IF(OBJETIVOS!$B$100&lt;49,2013,(IF(OBJETIVOS!$B$100&lt;61,2014,(IF(OBJETIVOS!$B$100&lt;73,2015,"xx")))))))))))</f>
        <v>#VALUE!</v>
      </c>
      <c r="AW14" s="2343">
        <f>IF(AS14=OBJETIVOS!$B$69,OBJETIVOS!$B$70,(IF(AS14=OBJETIVOS!$B$70,OBJETIVOS!$B$71,(IF(AS14=OBJETIVOS!$B$71,OBJETIVOS!$B$72,(IF(AS14=OBJETIVOS!$B$72,OBJETIVOS!$B$73,(IF(AS14=OBJETIVOS!$B$73,OBJETIVOS!$B$74,(IF(AS14=OBJETIVOS!$B$74,OBJETIVOS!$B$75,(IF(AS14=OBJETIVOS!$B$75,OBJETIVOS!$B$76,(IF(AS14=OBJETIVOS!$B$76,OBJETIVOS!$B$77,(IF(AS14=OBJETIVOS!$B$77,OBJETIVOS!$B$78,(IF(AS14=OBJETIVOS!$B$78,OBJETIVOS!$B$79,(IF(AS14=OBJETIVOS!$B$79,OBJETIVOS!$B$80,(IF(AS14=OBJETIVOS!$B$80,OBJETIVOS!$B$69,0)))))))))))))))))))))))</f>
        <v>0</v>
      </c>
      <c r="AX14" s="2344"/>
      <c r="AY14" s="2344"/>
      <c r="AZ14" s="2341" t="e">
        <f>IF(OBJETIVOS!$B$101&lt;13,2010,(IF(OBJETIVOS!$B$101&lt;25,2011,(IF(OBJETIVOS!$B$101&lt;37,2012,(IF(OBJETIVOS!$B$101&lt;49,2013,(IF(OBJETIVOS!$B$101&lt;61,2014,(IF(OBJETIVOS!$B$101&lt;73,2015,"xx")))))))))))</f>
        <v>#VALUE!</v>
      </c>
      <c r="BA14" s="2322">
        <f>IF(AW14=OBJETIVOS!$B$69,OBJETIVOS!$B$70,(IF(AW14=OBJETIVOS!$B$70,OBJETIVOS!$B$71,(IF(AW14=OBJETIVOS!$B$71,OBJETIVOS!$B$72,(IF(AW14=OBJETIVOS!$B$72,OBJETIVOS!$B$73,(IF(AW14=OBJETIVOS!$B$73,OBJETIVOS!$B$74,(IF(AW14=OBJETIVOS!$B$74,OBJETIVOS!$B$75,(IF(AW14=OBJETIVOS!$B$75,OBJETIVOS!$B$76,(IF(AW14=OBJETIVOS!$B$76,OBJETIVOS!$B$77,(IF(AW14=OBJETIVOS!$B$77,OBJETIVOS!$B$78,(IF(AW14=OBJETIVOS!$B$78,OBJETIVOS!$B$79,(IF(AW14=OBJETIVOS!$B$79,OBJETIVOS!$B$80,(IF(AW14=OBJETIVOS!$B$80,OBJETIVOS!$B$69,0)))))))))))))))))))))))</f>
        <v>0</v>
      </c>
      <c r="BB14" s="2323"/>
      <c r="BC14" s="2323"/>
      <c r="BD14" s="2320" t="e">
        <f>IF(OBJETIVOS!$B$102&lt;13,2010,(IF(OBJETIVOS!$B$102&lt;25,2011,(IF(OBJETIVOS!$B$102&lt;37,2012,(IF(OBJETIVOS!$B$102&lt;49,2013,(IF(OBJETIVOS!$B$102&lt;61,2014,(IF(OBJETIVOS!$B$102&lt;73,2015,"xx")))))))))))</f>
        <v>#VALUE!</v>
      </c>
      <c r="BE14" s="2322">
        <f>IF(BA14=OBJETIVOS!$B$69,OBJETIVOS!$B$70,(IF(BA14=OBJETIVOS!$B$70,OBJETIVOS!$B$71,(IF(BA14=OBJETIVOS!$B$71,OBJETIVOS!$B$72,(IF(BA14=OBJETIVOS!$B$72,OBJETIVOS!$B$73,(IF(BA14=OBJETIVOS!$B$73,OBJETIVOS!$B$74,(IF(BA14=OBJETIVOS!$B$74,OBJETIVOS!$B$75,(IF(BA14=OBJETIVOS!$B$75,OBJETIVOS!$B$76,(IF(BA14=OBJETIVOS!$B$76,OBJETIVOS!$B$77,(IF(BA14=OBJETIVOS!$B$77,OBJETIVOS!$B$78,(IF(BA14=OBJETIVOS!$B$78,OBJETIVOS!$B$79,(IF(BA14=OBJETIVOS!$B$79,OBJETIVOS!$B$80,(IF(BA14=OBJETIVOS!$B$80,OBJETIVOS!$B$69,0)))))))))))))))))))))))</f>
        <v>0</v>
      </c>
      <c r="BF14" s="2323"/>
      <c r="BG14" s="2323"/>
      <c r="BH14" s="2320" t="e">
        <f>IF(OBJETIVOS!$B$103&lt;13,2010,(IF(OBJETIVOS!$B$103&lt;25,2011,(IF(OBJETIVOS!$B$103&lt;37,2012,(IF(OBJETIVOS!$B$103&lt;49,2013,(IF(OBJETIVOS!$B$103&lt;61,2014,(IF(OBJETIVOS!$B$103&lt;73,2015,"xx")))))))))))</f>
        <v>#VALUE!</v>
      </c>
      <c r="BI14" s="2322">
        <f>IF(BE14=OBJETIVOS!$B$69,OBJETIVOS!$B$70,(IF(BE14=OBJETIVOS!$B$70,OBJETIVOS!$B$71,(IF(BE14=OBJETIVOS!$B$71,OBJETIVOS!$B$72,(IF(BE14=OBJETIVOS!$B$72,OBJETIVOS!$B$73,(IF(BE14=OBJETIVOS!$B$73,OBJETIVOS!$B$74,(IF(BE14=OBJETIVOS!$B$74,OBJETIVOS!$B$75,(IF(BE14=OBJETIVOS!$B$75,OBJETIVOS!$B$76,(IF(BE14=OBJETIVOS!$B$76,OBJETIVOS!$B$77,(IF(BE14=OBJETIVOS!$B$77,OBJETIVOS!$B$78,(IF(BE14=OBJETIVOS!$B$78,OBJETIVOS!$B$79,(IF(BE14=OBJETIVOS!$B$79,OBJETIVOS!$B$80,(IF(BE14=OBJETIVOS!$B$80,OBJETIVOS!$B$69,0)))))))))))))))))))))))</f>
        <v>0</v>
      </c>
      <c r="BJ14" s="2323"/>
      <c r="BK14" s="2323"/>
      <c r="BL14" s="2320" t="e">
        <f>IF(OBJETIVOS!$B$104&lt;13,2010,(IF(OBJETIVOS!$B$104&lt;25,2011,(IF(OBJETIVOS!$B$104&lt;37,2012,(IF(OBJETIVOS!$B$104&lt;49,2013,(IF(OBJETIVOS!$B$104&lt;61,2014,(IF(OBJETIVOS!$B$104&lt;73,2015,"xx")))))))))))</f>
        <v>#VALUE!</v>
      </c>
      <c r="BM14" s="2322">
        <f>IF(BI14=OBJETIVOS!$B$69,OBJETIVOS!$B$70,(IF(BI14=OBJETIVOS!$B$70,OBJETIVOS!$B$71,(IF(BI14=OBJETIVOS!$B$71,OBJETIVOS!$B$72,(IF(BI14=OBJETIVOS!$B$72,OBJETIVOS!$B$73,(IF(BI14=OBJETIVOS!$B$73,OBJETIVOS!$B$74,(IF(BI14=OBJETIVOS!$B$74,OBJETIVOS!$B$75,(IF(BI14=OBJETIVOS!$B$75,OBJETIVOS!$B$76,(IF(BI14=OBJETIVOS!$B$76,OBJETIVOS!$B$77,(IF(BI14=OBJETIVOS!$B$77,OBJETIVOS!$B$78,(IF(BI14=OBJETIVOS!$B$78,OBJETIVOS!$B$79,(IF(BI14=OBJETIVOS!$B$79,OBJETIVOS!$B$80,(IF(BI14=OBJETIVOS!$B$80,OBJETIVOS!$B$69,0)))))))))))))))))))))))</f>
        <v>0</v>
      </c>
      <c r="BN14" s="2323"/>
      <c r="BO14" s="2323"/>
      <c r="BP14" s="2320" t="e">
        <f>IF(OBJETIVOS!$B$105&lt;13,2010,(IF(OBJETIVOS!$B$105&lt;25,2011,(IF(OBJETIVOS!$B$105&lt;37,2012,(IF(OBJETIVOS!$B$105&lt;49,2013,(IF(OBJETIVOS!$B$105&lt;61,2014,(IF(OBJETIVOS!$B$105&lt;73,2015,"xx")))))))))))</f>
        <v>#VALUE!</v>
      </c>
      <c r="BQ14" s="2322">
        <f>IF(BM14=OBJETIVOS!$B$69,OBJETIVOS!$B$70,(IF(BM14=OBJETIVOS!$B$70,OBJETIVOS!$B$71,(IF(BM14=OBJETIVOS!$B$71,OBJETIVOS!$B$72,(IF(BM14=OBJETIVOS!$B$72,OBJETIVOS!$B$73,(IF(BM14=OBJETIVOS!$B$73,OBJETIVOS!$B$74,(IF(BM14=OBJETIVOS!$B$74,OBJETIVOS!$B$75,(IF(BM14=OBJETIVOS!$B$75,OBJETIVOS!$B$76,(IF(BM14=OBJETIVOS!$B$76,OBJETIVOS!$B$77,(IF(BM14=OBJETIVOS!$B$77,OBJETIVOS!$B$78,(IF(BM14=OBJETIVOS!$B$78,OBJETIVOS!$B$79,(IF(BM14=OBJETIVOS!$B$79,OBJETIVOS!$B$80,(IF(BM14=OBJETIVOS!$B$80,OBJETIVOS!$B$69,0)))))))))))))))))))))))</f>
        <v>0</v>
      </c>
      <c r="BR14" s="2323"/>
      <c r="BS14" s="2323"/>
      <c r="BT14" s="2320" t="e">
        <f>IF(OBJETIVOS!$B$106&lt;13,2010,(IF(OBJETIVOS!$B$106&lt;25,2011,(IF(OBJETIVOS!$B$106&lt;37,2012,(IF(OBJETIVOS!$B$106&lt;49,2013,(IF(OBJETIVOS!$B$106&lt;61,2014,(IF(OBJETIVOS!$B$106&lt;73,2015,"xx")))))))))))</f>
        <v>#VALUE!</v>
      </c>
      <c r="BU14" s="2322">
        <f>IF(BQ14=OBJETIVOS!$B$69,OBJETIVOS!$B$70,(IF(BQ14=OBJETIVOS!$B$70,OBJETIVOS!$B$71,(IF(BQ14=OBJETIVOS!$B$71,OBJETIVOS!$B$72,(IF(BQ14=OBJETIVOS!$B$72,OBJETIVOS!$B$73,(IF(BQ14=OBJETIVOS!$B$73,OBJETIVOS!$B$74,(IF(BQ14=OBJETIVOS!$B$74,OBJETIVOS!$B$75,(IF(BQ14=OBJETIVOS!$B$75,OBJETIVOS!$B$76,(IF(BQ14=OBJETIVOS!$B$76,OBJETIVOS!$B$77,(IF(BQ14=OBJETIVOS!$B$77,OBJETIVOS!$B$78,(IF(BQ14=OBJETIVOS!$B$78,OBJETIVOS!$B$79,(IF(BQ14=OBJETIVOS!$B$79,OBJETIVOS!$B$80,(IF(BQ14=OBJETIVOS!$B$80,OBJETIVOS!$B$69,0)))))))))))))))))))))))</f>
        <v>0</v>
      </c>
      <c r="BV14" s="2323"/>
      <c r="BW14" s="2323"/>
      <c r="BX14" s="2320" t="e">
        <f>IF(OBJETIVOS!$B$106&lt;13,2010,(IF(OBJETIVOS!$B$106&lt;25,2011,(IF(OBJETIVOS!$B$106&lt;37,2012,(IF(OBJETIVOS!$B$106&lt;49,2013,(IF(OBJETIVOS!$B$106&lt;61,2014,(IF(OBJETIVOS!$B$106&lt;73,2015,"xx")))))))))))</f>
        <v>#VALUE!</v>
      </c>
      <c r="BY14" s="2322">
        <f>IF(BU14=OBJETIVOS!$B$69,OBJETIVOS!$B$70,(IF(BU14=OBJETIVOS!$B$70,OBJETIVOS!$B$71,(IF(BU14=OBJETIVOS!$B$71,OBJETIVOS!$B$72,(IF(BU14=OBJETIVOS!$B$72,OBJETIVOS!$B$73,(IF(BU14=OBJETIVOS!$B$73,OBJETIVOS!$B$74,(IF(BU14=OBJETIVOS!$B$74,OBJETIVOS!$B$75,(IF(BU14=OBJETIVOS!$B$75,OBJETIVOS!$B$76,(IF(BU14=OBJETIVOS!$B$76,OBJETIVOS!$B$77,(IF(BU14=OBJETIVOS!$B$77,OBJETIVOS!$B$78,(IF(BU14=OBJETIVOS!$B$78,OBJETIVOS!$B$79,(IF(BU14=OBJETIVOS!$B$79,OBJETIVOS!$B$80,(IF(BU14=OBJETIVOS!$B$80,OBJETIVOS!$B$69,0)))))))))))))))))))))))</f>
        <v>0</v>
      </c>
      <c r="BZ14" s="2323"/>
      <c r="CA14" s="2323"/>
      <c r="CB14" s="2320" t="e">
        <f>IF(OBJETIVOS!$B$106&lt;13,2010,(IF(OBJETIVOS!$B$106&lt;25,2011,(IF(OBJETIVOS!$B$106&lt;37,2012,(IF(OBJETIVOS!$B$106&lt;49,2013,(IF(OBJETIVOS!$B$106&lt;61,2014,(IF(OBJETIVOS!$B$106&lt;73,2015,"xx")))))))))))</f>
        <v>#VALUE!</v>
      </c>
      <c r="CC14" s="2322">
        <f>IF(BY14=OBJETIVOS!$B$69,OBJETIVOS!$B$70,(IF(BY14=OBJETIVOS!$B$70,OBJETIVOS!$B$71,(IF(BY14=OBJETIVOS!$B$71,OBJETIVOS!$B$72,(IF(BY14=OBJETIVOS!$B$72,OBJETIVOS!$B$73,(IF(BY14=OBJETIVOS!$B$73,OBJETIVOS!$B$74,(IF(BY14=OBJETIVOS!$B$74,OBJETIVOS!$B$75,(IF(BY14=OBJETIVOS!$B$75,OBJETIVOS!$B$76,(IF(BY14=OBJETIVOS!$B$76,OBJETIVOS!$B$77,(IF(BY14=OBJETIVOS!$B$77,OBJETIVOS!$B$78,(IF(BY14=OBJETIVOS!$B$78,OBJETIVOS!$B$79,(IF(BY14=OBJETIVOS!$B$79,OBJETIVOS!$B$80,(IF(BY14=OBJETIVOS!$B$80,OBJETIVOS!$B$69,0)))))))))))))))))))))))</f>
        <v>0</v>
      </c>
      <c r="CD14" s="2323"/>
      <c r="CE14" s="2323"/>
      <c r="CF14" s="2320" t="e">
        <f>IF(OBJETIVOS!$B$106&lt;13,2010,(IF(OBJETIVOS!$B$106&lt;25,2011,(IF(OBJETIVOS!$B$106&lt;37,2012,(IF(OBJETIVOS!$B$106&lt;49,2013,(IF(OBJETIVOS!$B$106&lt;61,2014,(IF(OBJETIVOS!$B$106&lt;73,2015,"xx")))))))))))</f>
        <v>#VALUE!</v>
      </c>
      <c r="CG14" s="2322">
        <f>IF(CC14=OBJETIVOS!$B$69,OBJETIVOS!$B$70,(IF(CC14=OBJETIVOS!$B$70,OBJETIVOS!$B$71,(IF(CC14=OBJETIVOS!$B$71,OBJETIVOS!$B$72,(IF(CC14=OBJETIVOS!$B$72,OBJETIVOS!$B$73,(IF(CC14=OBJETIVOS!$B$73,OBJETIVOS!$B$74,(IF(CC14=OBJETIVOS!$B$74,OBJETIVOS!$B$75,(IF(CC14=OBJETIVOS!$B$75,OBJETIVOS!$B$76,(IF(CC14=OBJETIVOS!$B$76,OBJETIVOS!$B$77,(IF(CC14=OBJETIVOS!$B$77,OBJETIVOS!$B$78,(IF(CC14=OBJETIVOS!$B$78,OBJETIVOS!$B$79,(IF(CC14=OBJETIVOS!$B$79,OBJETIVOS!$B$80,(IF(CC14=OBJETIVOS!$B$80,OBJETIVOS!$B$69,0)))))))))))))))))))))))</f>
        <v>0</v>
      </c>
      <c r="CH14" s="2323"/>
      <c r="CI14" s="2323"/>
      <c r="CJ14" s="2320" t="e">
        <f>IF(OBJETIVOS!$B$106&lt;13,2010,(IF(OBJETIVOS!$B$106&lt;25,2011,(IF(OBJETIVOS!$B$106&lt;37,2012,(IF(OBJETIVOS!$B$106&lt;49,2013,(IF(OBJETIVOS!$B$106&lt;61,2014,(IF(OBJETIVOS!$B$106&lt;73,2015,"xx")))))))))))</f>
        <v>#VALUE!</v>
      </c>
      <c r="CK14" s="2322">
        <f>IF(CG14=OBJETIVOS!$B$69,OBJETIVOS!$B$70,(IF(CG14=OBJETIVOS!$B$70,OBJETIVOS!$B$71,(IF(CG14=OBJETIVOS!$B$71,OBJETIVOS!$B$72,(IF(CG14=OBJETIVOS!$B$72,OBJETIVOS!$B$73,(IF(CG14=OBJETIVOS!$B$73,OBJETIVOS!$B$74,(IF(CG14=OBJETIVOS!$B$74,OBJETIVOS!$B$75,(IF(CG14=OBJETIVOS!$B$75,OBJETIVOS!$B$76,(IF(CG14=OBJETIVOS!$B$76,OBJETIVOS!$B$77,(IF(CG14=OBJETIVOS!$B$77,OBJETIVOS!$B$78,(IF(CG14=OBJETIVOS!$B$78,OBJETIVOS!$B$79,(IF(CG14=OBJETIVOS!$B$79,OBJETIVOS!$B$80,(IF(CG14=OBJETIVOS!$B$80,OBJETIVOS!$B$69,0)))))))))))))))))))))))</f>
        <v>0</v>
      </c>
      <c r="CL14" s="2323"/>
      <c r="CM14" s="2323"/>
      <c r="CN14" s="2320" t="e">
        <f>IF(OBJETIVOS!$B$106&lt;13,2010,(IF(OBJETIVOS!$B$106&lt;25,2011,(IF(OBJETIVOS!$B$106&lt;37,2012,(IF(OBJETIVOS!$B$106&lt;49,2013,(IF(OBJETIVOS!$B$106&lt;61,2014,(IF(OBJETIVOS!$B$106&lt;73,2015,"xx")))))))))))</f>
        <v>#VALUE!</v>
      </c>
      <c r="CO14" s="2322">
        <f>IF(CK14=OBJETIVOS!$B$69,OBJETIVOS!$B$70,(IF(CK14=OBJETIVOS!$B$70,OBJETIVOS!$B$71,(IF(CK14=OBJETIVOS!$B$71,OBJETIVOS!$B$72,(IF(CK14=OBJETIVOS!$B$72,OBJETIVOS!$B$73,(IF(CK14=OBJETIVOS!$B$73,OBJETIVOS!$B$74,(IF(CK14=OBJETIVOS!$B$74,OBJETIVOS!$B$75,(IF(CK14=OBJETIVOS!$B$75,OBJETIVOS!$B$76,(IF(CK14=OBJETIVOS!$B$76,OBJETIVOS!$B$77,(IF(CK14=OBJETIVOS!$B$77,OBJETIVOS!$B$78,(IF(CK14=OBJETIVOS!$B$78,OBJETIVOS!$B$79,(IF(CK14=OBJETIVOS!$B$79,OBJETIVOS!$B$80,(IF(CK14=OBJETIVOS!$B$80,OBJETIVOS!$B$69,0)))))))))))))))))))))))</f>
        <v>0</v>
      </c>
      <c r="CP14" s="2323"/>
      <c r="CQ14" s="2323"/>
      <c r="CR14" s="2320" t="e">
        <f>IF(OBJETIVOS!$B$106&lt;13,2010,(IF(OBJETIVOS!$B$106&lt;25,2011,(IF(OBJETIVOS!$B$106&lt;37,2012,(IF(OBJETIVOS!$B$106&lt;49,2013,(IF(OBJETIVOS!$B$106&lt;61,2014,(IF(OBJETIVOS!$B$106&lt;73,2015,"xx")))))))))))</f>
        <v>#VALUE!</v>
      </c>
      <c r="CS14" s="2322">
        <f>IF(CO14=OBJETIVOS!$B$69,OBJETIVOS!$B$70,(IF(CO14=OBJETIVOS!$B$70,OBJETIVOS!$B$71,(IF(CO14=OBJETIVOS!$B$71,OBJETIVOS!$B$72,(IF(CO14=OBJETIVOS!$B$72,OBJETIVOS!$B$73,(IF(CO14=OBJETIVOS!$B$73,OBJETIVOS!$B$74,(IF(CO14=OBJETIVOS!$B$74,OBJETIVOS!$B$75,(IF(CO14=OBJETIVOS!$B$75,OBJETIVOS!$B$76,(IF(CO14=OBJETIVOS!$B$76,OBJETIVOS!$B$77,(IF(CO14=OBJETIVOS!$B$77,OBJETIVOS!$B$78,(IF(CO14=OBJETIVOS!$B$78,OBJETIVOS!$B$79,(IF(CO14=OBJETIVOS!$B$79,OBJETIVOS!$B$80,(IF(CO14=OBJETIVOS!$B$80,OBJETIVOS!$B$69,0)))))))))))))))))))))))</f>
        <v>0</v>
      </c>
      <c r="CT14" s="2323"/>
      <c r="CU14" s="2323"/>
      <c r="CV14" s="2320" t="e">
        <f>IF(OBJETIVOS!$B$106&lt;13,2010,(IF(OBJETIVOS!$B$106&lt;25,2011,(IF(OBJETIVOS!$B$106&lt;37,2012,(IF(OBJETIVOS!$B$106&lt;49,2013,(IF(OBJETIVOS!$B$106&lt;61,2014,(IF(OBJETIVOS!$B$106&lt;73,2015,"xx")))))))))))</f>
        <v>#VALUE!</v>
      </c>
      <c r="CW14" s="2353"/>
    </row>
    <row r="15" spans="2:126" ht="15.75" customHeight="1" thickBot="1" x14ac:dyDescent="0.25">
      <c r="B15" s="2356"/>
      <c r="C15" s="2356"/>
      <c r="D15" s="2359"/>
      <c r="E15" s="2345"/>
      <c r="F15" s="2346"/>
      <c r="G15" s="2346"/>
      <c r="H15" s="2342"/>
      <c r="I15" s="2345">
        <v>1</v>
      </c>
      <c r="J15" s="2346">
        <v>2</v>
      </c>
      <c r="K15" s="2346">
        <v>3</v>
      </c>
      <c r="L15" s="2342">
        <v>4</v>
      </c>
      <c r="M15" s="2345">
        <v>1</v>
      </c>
      <c r="N15" s="2346">
        <v>2</v>
      </c>
      <c r="O15" s="2346">
        <v>3</v>
      </c>
      <c r="P15" s="2342">
        <v>4</v>
      </c>
      <c r="Q15" s="2345">
        <v>1</v>
      </c>
      <c r="R15" s="2346">
        <v>2</v>
      </c>
      <c r="S15" s="2346">
        <v>3</v>
      </c>
      <c r="T15" s="2342">
        <v>4</v>
      </c>
      <c r="U15" s="2345">
        <v>1</v>
      </c>
      <c r="V15" s="2346">
        <v>2</v>
      </c>
      <c r="W15" s="2346">
        <v>3</v>
      </c>
      <c r="X15" s="2342">
        <v>4</v>
      </c>
      <c r="Y15" s="2345">
        <v>1</v>
      </c>
      <c r="Z15" s="2346">
        <v>2</v>
      </c>
      <c r="AA15" s="2346">
        <v>3</v>
      </c>
      <c r="AB15" s="2342">
        <v>4</v>
      </c>
      <c r="AC15" s="2345">
        <v>1</v>
      </c>
      <c r="AD15" s="2346">
        <v>2</v>
      </c>
      <c r="AE15" s="2346">
        <v>3</v>
      </c>
      <c r="AF15" s="2342">
        <v>4</v>
      </c>
      <c r="AG15" s="2345">
        <v>1</v>
      </c>
      <c r="AH15" s="2346">
        <v>2</v>
      </c>
      <c r="AI15" s="2346">
        <v>3</v>
      </c>
      <c r="AJ15" s="2342">
        <v>4</v>
      </c>
      <c r="AK15" s="2345">
        <v>1</v>
      </c>
      <c r="AL15" s="2346">
        <v>2</v>
      </c>
      <c r="AM15" s="2346">
        <v>3</v>
      </c>
      <c r="AN15" s="2342">
        <v>4</v>
      </c>
      <c r="AO15" s="2345">
        <v>1</v>
      </c>
      <c r="AP15" s="2346">
        <v>2</v>
      </c>
      <c r="AQ15" s="2346">
        <v>3</v>
      </c>
      <c r="AR15" s="2342">
        <v>4</v>
      </c>
      <c r="AS15" s="2345">
        <v>1</v>
      </c>
      <c r="AT15" s="2346">
        <v>2</v>
      </c>
      <c r="AU15" s="2346">
        <v>3</v>
      </c>
      <c r="AV15" s="2342">
        <v>4</v>
      </c>
      <c r="AW15" s="2345">
        <v>1</v>
      </c>
      <c r="AX15" s="2346">
        <v>2</v>
      </c>
      <c r="AY15" s="2346">
        <v>3</v>
      </c>
      <c r="AZ15" s="2342">
        <v>4</v>
      </c>
      <c r="BA15" s="2324">
        <v>1</v>
      </c>
      <c r="BB15" s="2325">
        <v>2</v>
      </c>
      <c r="BC15" s="2325">
        <v>3</v>
      </c>
      <c r="BD15" s="2321">
        <v>4</v>
      </c>
      <c r="BE15" s="2324">
        <v>1</v>
      </c>
      <c r="BF15" s="2325">
        <v>2</v>
      </c>
      <c r="BG15" s="2325">
        <v>3</v>
      </c>
      <c r="BH15" s="2321">
        <v>4</v>
      </c>
      <c r="BI15" s="2324">
        <v>1</v>
      </c>
      <c r="BJ15" s="2325">
        <v>2</v>
      </c>
      <c r="BK15" s="2325">
        <v>3</v>
      </c>
      <c r="BL15" s="2321">
        <v>4</v>
      </c>
      <c r="BM15" s="2324">
        <v>1</v>
      </c>
      <c r="BN15" s="2325">
        <v>2</v>
      </c>
      <c r="BO15" s="2325">
        <v>3</v>
      </c>
      <c r="BP15" s="2321">
        <v>4</v>
      </c>
      <c r="BQ15" s="2324">
        <v>1</v>
      </c>
      <c r="BR15" s="2325">
        <v>2</v>
      </c>
      <c r="BS15" s="2325">
        <v>3</v>
      </c>
      <c r="BT15" s="2321">
        <v>4</v>
      </c>
      <c r="BU15" s="2324">
        <v>1</v>
      </c>
      <c r="BV15" s="2325">
        <v>2</v>
      </c>
      <c r="BW15" s="2325">
        <v>3</v>
      </c>
      <c r="BX15" s="2321">
        <v>4</v>
      </c>
      <c r="BY15" s="2324">
        <v>1</v>
      </c>
      <c r="BZ15" s="2325">
        <v>2</v>
      </c>
      <c r="CA15" s="2325">
        <v>3</v>
      </c>
      <c r="CB15" s="2321">
        <v>4</v>
      </c>
      <c r="CC15" s="2324">
        <v>1</v>
      </c>
      <c r="CD15" s="2325">
        <v>2</v>
      </c>
      <c r="CE15" s="2325">
        <v>3</v>
      </c>
      <c r="CF15" s="2321">
        <v>4</v>
      </c>
      <c r="CG15" s="2324">
        <v>1</v>
      </c>
      <c r="CH15" s="2325">
        <v>2</v>
      </c>
      <c r="CI15" s="2325">
        <v>3</v>
      </c>
      <c r="CJ15" s="2321">
        <v>4</v>
      </c>
      <c r="CK15" s="2324">
        <v>1</v>
      </c>
      <c r="CL15" s="2325">
        <v>2</v>
      </c>
      <c r="CM15" s="2325">
        <v>3</v>
      </c>
      <c r="CN15" s="2321">
        <v>4</v>
      </c>
      <c r="CO15" s="2324">
        <v>1</v>
      </c>
      <c r="CP15" s="2325">
        <v>2</v>
      </c>
      <c r="CQ15" s="2325">
        <v>3</v>
      </c>
      <c r="CR15" s="2321">
        <v>4</v>
      </c>
      <c r="CS15" s="2324">
        <v>1</v>
      </c>
      <c r="CT15" s="2325">
        <v>2</v>
      </c>
      <c r="CU15" s="2325">
        <v>3</v>
      </c>
      <c r="CV15" s="2321">
        <v>4</v>
      </c>
      <c r="CW15" s="2353"/>
      <c r="CY15" s="446">
        <v>1</v>
      </c>
      <c r="CZ15" s="446">
        <v>2</v>
      </c>
      <c r="DA15" s="446">
        <v>3</v>
      </c>
      <c r="DB15" s="446">
        <v>4</v>
      </c>
      <c r="DC15" s="446">
        <v>5</v>
      </c>
      <c r="DD15" s="446">
        <v>6</v>
      </c>
      <c r="DE15" s="446">
        <v>7</v>
      </c>
      <c r="DF15" s="446">
        <v>8</v>
      </c>
      <c r="DG15" s="446">
        <v>9</v>
      </c>
      <c r="DH15" s="446">
        <v>10</v>
      </c>
      <c r="DI15" s="446">
        <v>11</v>
      </c>
      <c r="DJ15" s="446">
        <v>12</v>
      </c>
      <c r="DK15" s="446">
        <v>13</v>
      </c>
      <c r="DL15" s="446">
        <v>14</v>
      </c>
      <c r="DM15" s="446">
        <v>15</v>
      </c>
      <c r="DN15" s="446">
        <v>16</v>
      </c>
      <c r="DO15" s="446">
        <v>17</v>
      </c>
      <c r="DP15" s="446">
        <v>18</v>
      </c>
      <c r="DQ15" s="446">
        <v>19</v>
      </c>
      <c r="DR15" s="446">
        <v>20</v>
      </c>
      <c r="DS15" s="446">
        <v>21</v>
      </c>
      <c r="DT15" s="446">
        <v>22</v>
      </c>
      <c r="DU15" s="446">
        <v>23</v>
      </c>
      <c r="DV15" s="446">
        <v>24</v>
      </c>
    </row>
    <row r="16" spans="2:126" ht="21" customHeight="1" x14ac:dyDescent="0.2">
      <c r="B16" s="1287" t="s">
        <v>1168</v>
      </c>
      <c r="C16" s="2311"/>
      <c r="D16" s="2312"/>
      <c r="E16" s="2312"/>
      <c r="F16" s="2312"/>
      <c r="G16" s="2312"/>
      <c r="H16" s="2312"/>
      <c r="I16" s="2312"/>
      <c r="J16" s="2312"/>
      <c r="K16" s="2312"/>
      <c r="L16" s="2312"/>
      <c r="M16" s="2312"/>
      <c r="N16" s="2312"/>
      <c r="O16" s="2312"/>
      <c r="P16" s="2312"/>
      <c r="Q16" s="2312"/>
      <c r="R16" s="2312"/>
      <c r="S16" s="2312"/>
      <c r="T16" s="2312"/>
      <c r="U16" s="2312"/>
      <c r="V16" s="2312"/>
      <c r="W16" s="2312"/>
      <c r="X16" s="2312"/>
      <c r="Y16" s="2312"/>
      <c r="Z16" s="2312"/>
      <c r="AA16" s="2312"/>
      <c r="AB16" s="2312"/>
      <c r="AC16" s="2312"/>
      <c r="AD16" s="2312"/>
      <c r="AE16" s="2312"/>
      <c r="AF16" s="2312"/>
      <c r="AG16" s="2312"/>
      <c r="AH16" s="2312"/>
      <c r="AI16" s="2312"/>
      <c r="AJ16" s="2312"/>
      <c r="AK16" s="2312"/>
      <c r="AL16" s="2312"/>
      <c r="AM16" s="2312"/>
      <c r="AN16" s="2312"/>
      <c r="AO16" s="2312"/>
      <c r="AP16" s="2312"/>
      <c r="AQ16" s="2312"/>
      <c r="AR16" s="2312"/>
      <c r="AS16" s="2312"/>
      <c r="AT16" s="2312"/>
      <c r="AU16" s="2312"/>
      <c r="AV16" s="2312"/>
      <c r="AW16" s="2312"/>
      <c r="AX16" s="2312"/>
      <c r="AY16" s="2312"/>
      <c r="AZ16" s="2312"/>
      <c r="BA16" s="2312"/>
      <c r="BB16" s="2312"/>
      <c r="BC16" s="2312"/>
      <c r="BD16" s="2312"/>
      <c r="BE16" s="2312"/>
      <c r="BF16" s="2312"/>
      <c r="BG16" s="2312"/>
      <c r="BH16" s="2312"/>
      <c r="BI16" s="2312"/>
      <c r="BJ16" s="2312"/>
      <c r="BK16" s="2312"/>
      <c r="BL16" s="2312"/>
      <c r="BM16" s="2312"/>
      <c r="BN16" s="2312"/>
      <c r="BO16" s="2312"/>
      <c r="BP16" s="2312"/>
      <c r="BQ16" s="2312"/>
      <c r="BR16" s="2312"/>
      <c r="BS16" s="2312"/>
      <c r="BT16" s="2312"/>
      <c r="BU16" s="2312"/>
      <c r="BV16" s="2312"/>
      <c r="BW16" s="2312"/>
      <c r="BX16" s="2312"/>
      <c r="BY16" s="2312"/>
      <c r="BZ16" s="2312"/>
      <c r="CA16" s="2312"/>
      <c r="CB16" s="2312"/>
      <c r="CC16" s="2312"/>
      <c r="CD16" s="2312"/>
      <c r="CE16" s="2312"/>
      <c r="CF16" s="2312"/>
      <c r="CG16" s="2312"/>
      <c r="CH16" s="2312"/>
      <c r="CI16" s="2312"/>
      <c r="CJ16" s="2312"/>
      <c r="CK16" s="2312"/>
      <c r="CL16" s="2312"/>
      <c r="CM16" s="2312"/>
      <c r="CN16" s="2312"/>
      <c r="CO16" s="2312"/>
      <c r="CP16" s="2312"/>
      <c r="CQ16" s="2312"/>
      <c r="CR16" s="2312"/>
      <c r="CS16" s="2312"/>
      <c r="CT16" s="2312"/>
      <c r="CU16" s="2312"/>
      <c r="CV16" s="2312"/>
      <c r="CW16" s="2313"/>
      <c r="CY16" s="447">
        <f>SUM(CY17:CY30)</f>
        <v>116338</v>
      </c>
      <c r="CZ16" s="447">
        <f t="shared" ref="CZ16:DV16" si="0">SUM(CZ17:CZ30)</f>
        <v>0</v>
      </c>
      <c r="DA16" s="447">
        <f t="shared" si="0"/>
        <v>0</v>
      </c>
      <c r="DB16" s="447">
        <f t="shared" si="0"/>
        <v>0</v>
      </c>
      <c r="DC16" s="447">
        <f t="shared" si="0"/>
        <v>0</v>
      </c>
      <c r="DD16" s="447">
        <f t="shared" si="0"/>
        <v>0</v>
      </c>
      <c r="DE16" s="447">
        <f t="shared" si="0"/>
        <v>0</v>
      </c>
      <c r="DF16" s="447">
        <f t="shared" si="0"/>
        <v>0</v>
      </c>
      <c r="DG16" s="447">
        <f t="shared" si="0"/>
        <v>0</v>
      </c>
      <c r="DH16" s="447">
        <f t="shared" si="0"/>
        <v>0</v>
      </c>
      <c r="DI16" s="447">
        <f t="shared" si="0"/>
        <v>0</v>
      </c>
      <c r="DJ16" s="447">
        <f t="shared" si="0"/>
        <v>0</v>
      </c>
      <c r="DK16" s="447">
        <f t="shared" si="0"/>
        <v>0</v>
      </c>
      <c r="DL16" s="447">
        <f t="shared" si="0"/>
        <v>0</v>
      </c>
      <c r="DM16" s="447">
        <f t="shared" si="0"/>
        <v>0</v>
      </c>
      <c r="DN16" s="447">
        <f t="shared" si="0"/>
        <v>0</v>
      </c>
      <c r="DO16" s="447">
        <f t="shared" si="0"/>
        <v>0</v>
      </c>
      <c r="DP16" s="447">
        <f t="shared" si="0"/>
        <v>0</v>
      </c>
      <c r="DQ16" s="447">
        <f t="shared" si="0"/>
        <v>0</v>
      </c>
      <c r="DR16" s="447">
        <f t="shared" si="0"/>
        <v>0</v>
      </c>
      <c r="DS16" s="447">
        <f t="shared" si="0"/>
        <v>0</v>
      </c>
      <c r="DT16" s="447">
        <f t="shared" si="0"/>
        <v>0</v>
      </c>
      <c r="DU16" s="447">
        <f t="shared" si="0"/>
        <v>0</v>
      </c>
      <c r="DV16" s="447">
        <f t="shared" si="0"/>
        <v>0</v>
      </c>
    </row>
    <row r="17" spans="2:126" ht="15.75" customHeight="1" x14ac:dyDescent="0.2">
      <c r="B17" s="1288" t="s">
        <v>139</v>
      </c>
      <c r="C17" s="1185" t="s">
        <v>155</v>
      </c>
      <c r="D17" s="1186">
        <f>+GESTION!D19+GESTION!D20+GESTION!D21</f>
        <v>0</v>
      </c>
      <c r="E17" s="2338">
        <v>3</v>
      </c>
      <c r="F17" s="2339"/>
      <c r="G17" s="2339"/>
      <c r="H17" s="2340"/>
      <c r="I17" s="2305"/>
      <c r="J17" s="2306"/>
      <c r="K17" s="2306"/>
      <c r="L17" s="2307"/>
      <c r="M17" s="2305"/>
      <c r="N17" s="2306"/>
      <c r="O17" s="2306"/>
      <c r="P17" s="2307"/>
      <c r="Q17" s="2305"/>
      <c r="R17" s="2306"/>
      <c r="S17" s="2306"/>
      <c r="T17" s="2307"/>
      <c r="U17" s="2305"/>
      <c r="V17" s="2306"/>
      <c r="W17" s="2306"/>
      <c r="X17" s="2307"/>
      <c r="Y17" s="2305"/>
      <c r="Z17" s="2306"/>
      <c r="AA17" s="2306"/>
      <c r="AB17" s="2307"/>
      <c r="AC17" s="2305"/>
      <c r="AD17" s="2306"/>
      <c r="AE17" s="2306"/>
      <c r="AF17" s="2307"/>
      <c r="AG17" s="2305"/>
      <c r="AH17" s="2306"/>
      <c r="AI17" s="2306"/>
      <c r="AJ17" s="2307"/>
      <c r="AK17" s="2305"/>
      <c r="AL17" s="2306"/>
      <c r="AM17" s="2306"/>
      <c r="AN17" s="2307"/>
      <c r="AO17" s="2305"/>
      <c r="AP17" s="2306"/>
      <c r="AQ17" s="2306"/>
      <c r="AR17" s="2307"/>
      <c r="AS17" s="2305"/>
      <c r="AT17" s="2306"/>
      <c r="AU17" s="2306"/>
      <c r="AV17" s="2307"/>
      <c r="AW17" s="2305"/>
      <c r="AX17" s="2306"/>
      <c r="AY17" s="2306"/>
      <c r="AZ17" s="2307"/>
      <c r="BA17" s="2305"/>
      <c r="BB17" s="2306"/>
      <c r="BC17" s="2306"/>
      <c r="BD17" s="2307"/>
      <c r="BE17" s="2305"/>
      <c r="BF17" s="2306"/>
      <c r="BG17" s="2306"/>
      <c r="BH17" s="2307"/>
      <c r="BI17" s="2305"/>
      <c r="BJ17" s="2306"/>
      <c r="BK17" s="2306"/>
      <c r="BL17" s="2307"/>
      <c r="BM17" s="2305"/>
      <c r="BN17" s="2306"/>
      <c r="BO17" s="2306"/>
      <c r="BP17" s="2307"/>
      <c r="BQ17" s="2305"/>
      <c r="BR17" s="2306"/>
      <c r="BS17" s="2306"/>
      <c r="BT17" s="2307"/>
      <c r="BU17" s="2305"/>
      <c r="BV17" s="2306"/>
      <c r="BW17" s="2306"/>
      <c r="BX17" s="2307"/>
      <c r="BY17" s="2305"/>
      <c r="BZ17" s="2306"/>
      <c r="CA17" s="2306"/>
      <c r="CB17" s="2307"/>
      <c r="CC17" s="2305"/>
      <c r="CD17" s="2306"/>
      <c r="CE17" s="2306"/>
      <c r="CF17" s="2307"/>
      <c r="CG17" s="2305"/>
      <c r="CH17" s="2306"/>
      <c r="CI17" s="2306"/>
      <c r="CJ17" s="2307"/>
      <c r="CK17" s="2305"/>
      <c r="CL17" s="2306"/>
      <c r="CM17" s="2306"/>
      <c r="CN17" s="2307"/>
      <c r="CO17" s="2305"/>
      <c r="CP17" s="2306"/>
      <c r="CQ17" s="2306"/>
      <c r="CR17" s="2307"/>
      <c r="CS17" s="2305"/>
      <c r="CT17" s="2306"/>
      <c r="CU17" s="2306"/>
      <c r="CV17" s="2307"/>
      <c r="CW17" s="1298">
        <f>SUM(E17:CV17)</f>
        <v>3</v>
      </c>
      <c r="CY17" s="448">
        <f>E17</f>
        <v>3</v>
      </c>
      <c r="CZ17" s="448">
        <f>I17</f>
        <v>0</v>
      </c>
      <c r="DA17" s="448">
        <f>M17</f>
        <v>0</v>
      </c>
      <c r="DB17" s="448">
        <f>Q17</f>
        <v>0</v>
      </c>
      <c r="DC17" s="448">
        <f>U17</f>
        <v>0</v>
      </c>
      <c r="DD17" s="448">
        <f>Y17</f>
        <v>0</v>
      </c>
      <c r="DE17" s="448">
        <f>AC17</f>
        <v>0</v>
      </c>
      <c r="DF17" s="448">
        <f>AG17</f>
        <v>0</v>
      </c>
      <c r="DG17" s="448">
        <f>AK17</f>
        <v>0</v>
      </c>
      <c r="DH17" s="448">
        <f>AO17</f>
        <v>0</v>
      </c>
      <c r="DI17" s="448">
        <f>AS17</f>
        <v>0</v>
      </c>
      <c r="DJ17" s="448">
        <f>AW17</f>
        <v>0</v>
      </c>
      <c r="DK17" s="448">
        <f>BA17</f>
        <v>0</v>
      </c>
      <c r="DL17" s="448">
        <f>BE17</f>
        <v>0</v>
      </c>
      <c r="DM17" s="448">
        <f>BI17</f>
        <v>0</v>
      </c>
      <c r="DN17" s="448">
        <f>BM17</f>
        <v>0</v>
      </c>
      <c r="DO17" s="448">
        <f>BQ17</f>
        <v>0</v>
      </c>
      <c r="DP17" s="448">
        <f>BU17</f>
        <v>0</v>
      </c>
      <c r="DQ17" s="448">
        <f>BY17</f>
        <v>0</v>
      </c>
      <c r="DR17" s="448">
        <f>CC17</f>
        <v>0</v>
      </c>
      <c r="DS17" s="448">
        <f>CG17</f>
        <v>0</v>
      </c>
      <c r="DT17" s="448">
        <f>CK17</f>
        <v>0</v>
      </c>
      <c r="DU17" s="448">
        <f>CO17</f>
        <v>0</v>
      </c>
      <c r="DV17" s="448">
        <f>CS17</f>
        <v>0</v>
      </c>
    </row>
    <row r="18" spans="2:126" ht="15.75" hidden="1" customHeight="1" x14ac:dyDescent="0.2">
      <c r="B18" s="1288" t="s">
        <v>140</v>
      </c>
      <c r="C18" s="1185" t="s">
        <v>128</v>
      </c>
      <c r="D18" s="1188">
        <f>+PROYECTO!Q58</f>
        <v>270</v>
      </c>
      <c r="E18" s="1295"/>
      <c r="F18" s="1296"/>
      <c r="G18" s="1296"/>
      <c r="H18" s="1297"/>
      <c r="I18" s="1189"/>
      <c r="J18" s="1190"/>
      <c r="K18" s="1190"/>
      <c r="L18" s="1191"/>
      <c r="M18" s="1192"/>
      <c r="N18" s="1190"/>
      <c r="O18" s="1190"/>
      <c r="P18" s="1193"/>
      <c r="Q18" s="1189"/>
      <c r="R18" s="1190"/>
      <c r="S18" s="1190"/>
      <c r="T18" s="1191"/>
      <c r="U18" s="1189"/>
      <c r="V18" s="1190"/>
      <c r="W18" s="1190"/>
      <c r="X18" s="1193"/>
      <c r="Y18" s="1189"/>
      <c r="Z18" s="1190"/>
      <c r="AA18" s="1190"/>
      <c r="AB18" s="1191"/>
      <c r="AC18" s="1192"/>
      <c r="AD18" s="1190"/>
      <c r="AE18" s="1190"/>
      <c r="AF18" s="1193"/>
      <c r="AG18" s="1189"/>
      <c r="AH18" s="1190"/>
      <c r="AI18" s="1190"/>
      <c r="AJ18" s="1191"/>
      <c r="AK18" s="1189"/>
      <c r="AL18" s="1190"/>
      <c r="AM18" s="1190"/>
      <c r="AN18" s="1193"/>
      <c r="AO18" s="1189"/>
      <c r="AP18" s="1190"/>
      <c r="AQ18" s="1190"/>
      <c r="AR18" s="1191"/>
      <c r="AS18" s="1189"/>
      <c r="AT18" s="1190"/>
      <c r="AU18" s="1190"/>
      <c r="AV18" s="1191"/>
      <c r="AW18" s="1189"/>
      <c r="AX18" s="1190"/>
      <c r="AY18" s="1190"/>
      <c r="AZ18" s="1191"/>
      <c r="BA18" s="1189"/>
      <c r="BB18" s="1190"/>
      <c r="BC18" s="1190"/>
      <c r="BD18" s="1191"/>
      <c r="BE18" s="1189"/>
      <c r="BF18" s="1190"/>
      <c r="BG18" s="1190"/>
      <c r="BH18" s="1191"/>
      <c r="BI18" s="1189"/>
      <c r="BJ18" s="1190"/>
      <c r="BK18" s="1190"/>
      <c r="BL18" s="1191"/>
      <c r="BM18" s="1189"/>
      <c r="BN18" s="1190"/>
      <c r="BO18" s="1190"/>
      <c r="BP18" s="1191"/>
      <c r="BQ18" s="1189"/>
      <c r="BR18" s="1190"/>
      <c r="BS18" s="1190"/>
      <c r="BT18" s="1191"/>
      <c r="BU18" s="1189"/>
      <c r="BV18" s="1190"/>
      <c r="BW18" s="1190"/>
      <c r="BX18" s="1191"/>
      <c r="BY18" s="1189"/>
      <c r="BZ18" s="1190"/>
      <c r="CA18" s="1190"/>
      <c r="CB18" s="1191"/>
      <c r="CC18" s="1189"/>
      <c r="CD18" s="1190"/>
      <c r="CE18" s="1190"/>
      <c r="CF18" s="1191"/>
      <c r="CG18" s="1189"/>
      <c r="CH18" s="1190"/>
      <c r="CI18" s="1190"/>
      <c r="CJ18" s="1191"/>
      <c r="CK18" s="1189"/>
      <c r="CL18" s="1190"/>
      <c r="CM18" s="1190"/>
      <c r="CN18" s="1191"/>
      <c r="CO18" s="1189"/>
      <c r="CP18" s="1190"/>
      <c r="CQ18" s="1190"/>
      <c r="CR18" s="1191"/>
      <c r="CS18" s="1189"/>
      <c r="CT18" s="1190"/>
      <c r="CU18" s="1190"/>
      <c r="CV18" s="1191"/>
      <c r="CW18" s="1298">
        <f t="shared" ref="CW18:CW21" si="1">SUM(E18:CV18)</f>
        <v>0</v>
      </c>
      <c r="CY18" s="448">
        <f t="shared" ref="CY18:CY30" si="2">E18</f>
        <v>0</v>
      </c>
      <c r="CZ18" s="448">
        <f t="shared" ref="CZ18:CZ30" si="3">I18</f>
        <v>0</v>
      </c>
      <c r="DA18" s="448">
        <f t="shared" ref="DA18:DA30" si="4">M18</f>
        <v>0</v>
      </c>
      <c r="DB18" s="448">
        <f t="shared" ref="DB18:DB30" si="5">Q18</f>
        <v>0</v>
      </c>
      <c r="DC18" s="448">
        <f t="shared" ref="DC18:DC30" si="6">U18</f>
        <v>0</v>
      </c>
      <c r="DD18" s="448">
        <f t="shared" ref="DD18:DD30" si="7">Y18</f>
        <v>0</v>
      </c>
      <c r="DE18" s="448">
        <f t="shared" ref="DE18:DE30" si="8">AC18</f>
        <v>0</v>
      </c>
      <c r="DF18" s="448">
        <f t="shared" ref="DF18:DF30" si="9">AG18</f>
        <v>0</v>
      </c>
      <c r="DG18" s="448">
        <f t="shared" ref="DG18:DG30" si="10">AK18</f>
        <v>0</v>
      </c>
      <c r="DH18" s="448">
        <f t="shared" ref="DH18:DH30" si="11">AO18</f>
        <v>0</v>
      </c>
      <c r="DI18" s="448">
        <f t="shared" ref="DI18:DI30" si="12">AS18</f>
        <v>0</v>
      </c>
      <c r="DJ18" s="448">
        <f t="shared" ref="DJ18:DJ30" si="13">AW18</f>
        <v>0</v>
      </c>
      <c r="DK18" s="448">
        <f t="shared" ref="DK18:DK30" si="14">BA18</f>
        <v>0</v>
      </c>
      <c r="DL18" s="448">
        <f t="shared" ref="DL18:DL30" si="15">BE18</f>
        <v>0</v>
      </c>
      <c r="DM18" s="448">
        <f t="shared" ref="DM18:DM30" si="16">BI18</f>
        <v>0</v>
      </c>
      <c r="DN18" s="448">
        <f t="shared" ref="DN18:DN30" si="17">BM18</f>
        <v>0</v>
      </c>
      <c r="DO18" s="448">
        <f t="shared" ref="DO18:DO30" si="18">BQ18</f>
        <v>0</v>
      </c>
      <c r="DP18" s="448">
        <f t="shared" ref="DP18:DP30" si="19">BU18</f>
        <v>0</v>
      </c>
      <c r="DQ18" s="448">
        <f t="shared" ref="DQ18:DQ30" si="20">BY18</f>
        <v>0</v>
      </c>
      <c r="DR18" s="448">
        <f t="shared" ref="DR18:DR30" si="21">CC18</f>
        <v>0</v>
      </c>
      <c r="DS18" s="448">
        <f t="shared" ref="DS18:DS30" si="22">CG18</f>
        <v>0</v>
      </c>
      <c r="DT18" s="448">
        <f t="shared" ref="DT18:DT30" si="23">CK18</f>
        <v>0</v>
      </c>
      <c r="DU18" s="448">
        <f t="shared" ref="DU18:DU30" si="24">CO18</f>
        <v>0</v>
      </c>
      <c r="DV18" s="448">
        <f t="shared" ref="DV18:DV30" si="25">CS18</f>
        <v>0</v>
      </c>
    </row>
    <row r="19" spans="2:126" ht="15.75" hidden="1" customHeight="1" x14ac:dyDescent="0.2">
      <c r="B19" s="1288" t="s">
        <v>1244</v>
      </c>
      <c r="C19" s="1185" t="s">
        <v>183</v>
      </c>
      <c r="D19" s="1194">
        <v>0</v>
      </c>
      <c r="E19" s="1295"/>
      <c r="F19" s="1296"/>
      <c r="G19" s="1296"/>
      <c r="H19" s="1297"/>
      <c r="I19" s="1189"/>
      <c r="J19" s="1190"/>
      <c r="K19" s="1190"/>
      <c r="L19" s="1191"/>
      <c r="M19" s="1192"/>
      <c r="N19" s="1190"/>
      <c r="O19" s="1190"/>
      <c r="P19" s="1193"/>
      <c r="Q19" s="1189"/>
      <c r="R19" s="1190"/>
      <c r="S19" s="1190"/>
      <c r="T19" s="1191"/>
      <c r="U19" s="1189"/>
      <c r="V19" s="1190"/>
      <c r="W19" s="1190"/>
      <c r="X19" s="1193"/>
      <c r="Y19" s="1189"/>
      <c r="Z19" s="1190"/>
      <c r="AA19" s="1190"/>
      <c r="AB19" s="1191"/>
      <c r="AC19" s="1192"/>
      <c r="AD19" s="1190"/>
      <c r="AE19" s="1190"/>
      <c r="AF19" s="1193"/>
      <c r="AG19" s="1189"/>
      <c r="AH19" s="1190"/>
      <c r="AI19" s="1190"/>
      <c r="AJ19" s="1191"/>
      <c r="AK19" s="1189"/>
      <c r="AL19" s="1190"/>
      <c r="AM19" s="1190"/>
      <c r="AN19" s="1193"/>
      <c r="AO19" s="1189"/>
      <c r="AP19" s="1190"/>
      <c r="AQ19" s="1190"/>
      <c r="AR19" s="1191"/>
      <c r="AS19" s="1189"/>
      <c r="AT19" s="1190"/>
      <c r="AU19" s="1190"/>
      <c r="AV19" s="1191"/>
      <c r="AW19" s="1189"/>
      <c r="AX19" s="1190"/>
      <c r="AY19" s="1190"/>
      <c r="AZ19" s="1191"/>
      <c r="BA19" s="1189"/>
      <c r="BB19" s="1190"/>
      <c r="BC19" s="1190"/>
      <c r="BD19" s="1191"/>
      <c r="BE19" s="1189"/>
      <c r="BF19" s="1190"/>
      <c r="BG19" s="1190"/>
      <c r="BH19" s="1191"/>
      <c r="BI19" s="1189"/>
      <c r="BJ19" s="1190"/>
      <c r="BK19" s="1190"/>
      <c r="BL19" s="1191"/>
      <c r="BM19" s="1189"/>
      <c r="BN19" s="1190"/>
      <c r="BO19" s="1190"/>
      <c r="BP19" s="1191"/>
      <c r="BQ19" s="1189"/>
      <c r="BR19" s="1190"/>
      <c r="BS19" s="1190"/>
      <c r="BT19" s="1191"/>
      <c r="BU19" s="1189"/>
      <c r="BV19" s="1190"/>
      <c r="BW19" s="1190"/>
      <c r="BX19" s="1191"/>
      <c r="BY19" s="1189"/>
      <c r="BZ19" s="1190"/>
      <c r="CA19" s="1190"/>
      <c r="CB19" s="1191"/>
      <c r="CC19" s="1189"/>
      <c r="CD19" s="1190"/>
      <c r="CE19" s="1190"/>
      <c r="CF19" s="1191"/>
      <c r="CG19" s="1189"/>
      <c r="CH19" s="1190"/>
      <c r="CI19" s="1190"/>
      <c r="CJ19" s="1191"/>
      <c r="CK19" s="1189"/>
      <c r="CL19" s="1190"/>
      <c r="CM19" s="1190"/>
      <c r="CN19" s="1191"/>
      <c r="CO19" s="1189"/>
      <c r="CP19" s="1190"/>
      <c r="CQ19" s="1190"/>
      <c r="CR19" s="1191"/>
      <c r="CS19" s="1189"/>
      <c r="CT19" s="1190"/>
      <c r="CU19" s="1190"/>
      <c r="CV19" s="1191"/>
      <c r="CW19" s="1298">
        <f t="shared" si="1"/>
        <v>0</v>
      </c>
      <c r="CY19" s="448">
        <f t="shared" si="2"/>
        <v>0</v>
      </c>
      <c r="CZ19" s="448">
        <f t="shared" si="3"/>
        <v>0</v>
      </c>
      <c r="DA19" s="448">
        <f t="shared" si="4"/>
        <v>0</v>
      </c>
      <c r="DB19" s="448">
        <f t="shared" si="5"/>
        <v>0</v>
      </c>
      <c r="DC19" s="448">
        <f t="shared" si="6"/>
        <v>0</v>
      </c>
      <c r="DD19" s="448">
        <f t="shared" si="7"/>
        <v>0</v>
      </c>
      <c r="DE19" s="448">
        <f t="shared" si="8"/>
        <v>0</v>
      </c>
      <c r="DF19" s="448">
        <f t="shared" si="9"/>
        <v>0</v>
      </c>
      <c r="DG19" s="448">
        <f t="shared" si="10"/>
        <v>0</v>
      </c>
      <c r="DH19" s="448">
        <f t="shared" si="11"/>
        <v>0</v>
      </c>
      <c r="DI19" s="448">
        <f t="shared" si="12"/>
        <v>0</v>
      </c>
      <c r="DJ19" s="448">
        <f t="shared" si="13"/>
        <v>0</v>
      </c>
      <c r="DK19" s="448">
        <f t="shared" si="14"/>
        <v>0</v>
      </c>
      <c r="DL19" s="448">
        <f t="shared" si="15"/>
        <v>0</v>
      </c>
      <c r="DM19" s="448">
        <f t="shared" si="16"/>
        <v>0</v>
      </c>
      <c r="DN19" s="448">
        <f t="shared" si="17"/>
        <v>0</v>
      </c>
      <c r="DO19" s="448">
        <f t="shared" si="18"/>
        <v>0</v>
      </c>
      <c r="DP19" s="448">
        <f t="shared" si="19"/>
        <v>0</v>
      </c>
      <c r="DQ19" s="448">
        <f t="shared" si="20"/>
        <v>0</v>
      </c>
      <c r="DR19" s="448">
        <f t="shared" si="21"/>
        <v>0</v>
      </c>
      <c r="DS19" s="448">
        <f t="shared" si="22"/>
        <v>0</v>
      </c>
      <c r="DT19" s="448">
        <f t="shared" si="23"/>
        <v>0</v>
      </c>
      <c r="DU19" s="448">
        <f t="shared" si="24"/>
        <v>0</v>
      </c>
      <c r="DV19" s="448">
        <f t="shared" si="25"/>
        <v>0</v>
      </c>
    </row>
    <row r="20" spans="2:126" ht="15.75" hidden="1" customHeight="1" x14ac:dyDescent="0.2">
      <c r="B20" s="1288" t="s">
        <v>141</v>
      </c>
      <c r="C20" s="1185" t="s">
        <v>129</v>
      </c>
      <c r="D20" s="1195">
        <f>+D18</f>
        <v>270</v>
      </c>
      <c r="E20" s="1295"/>
      <c r="F20" s="1296"/>
      <c r="G20" s="1296"/>
      <c r="H20" s="1297"/>
      <c r="I20" s="1189"/>
      <c r="J20" s="1190"/>
      <c r="K20" s="1190"/>
      <c r="L20" s="1191"/>
      <c r="M20" s="1192"/>
      <c r="N20" s="1190"/>
      <c r="O20" s="1190"/>
      <c r="P20" s="1193"/>
      <c r="Q20" s="1189"/>
      <c r="R20" s="1190"/>
      <c r="S20" s="1190"/>
      <c r="T20" s="1191"/>
      <c r="U20" s="1189"/>
      <c r="V20" s="1190"/>
      <c r="W20" s="1190"/>
      <c r="X20" s="1193"/>
      <c r="Y20" s="1189"/>
      <c r="Z20" s="1190"/>
      <c r="AA20" s="1190"/>
      <c r="AB20" s="1191"/>
      <c r="AC20" s="1192"/>
      <c r="AD20" s="1190"/>
      <c r="AE20" s="1190"/>
      <c r="AF20" s="1193"/>
      <c r="AG20" s="1189"/>
      <c r="AH20" s="1190"/>
      <c r="AI20" s="1190"/>
      <c r="AJ20" s="1191"/>
      <c r="AK20" s="1189"/>
      <c r="AL20" s="1190"/>
      <c r="AM20" s="1190"/>
      <c r="AN20" s="1193"/>
      <c r="AO20" s="1189"/>
      <c r="AP20" s="1190"/>
      <c r="AQ20" s="1190"/>
      <c r="AR20" s="1191"/>
      <c r="AS20" s="1189"/>
      <c r="AT20" s="1190"/>
      <c r="AU20" s="1190"/>
      <c r="AV20" s="1191"/>
      <c r="AW20" s="1189"/>
      <c r="AX20" s="1190"/>
      <c r="AY20" s="1190"/>
      <c r="AZ20" s="1191"/>
      <c r="BA20" s="1189"/>
      <c r="BB20" s="1190"/>
      <c r="BC20" s="1190"/>
      <c r="BD20" s="1191"/>
      <c r="BE20" s="1189"/>
      <c r="BF20" s="1190"/>
      <c r="BG20" s="1190"/>
      <c r="BH20" s="1191"/>
      <c r="BI20" s="1189"/>
      <c r="BJ20" s="1190"/>
      <c r="BK20" s="1190"/>
      <c r="BL20" s="1191"/>
      <c r="BM20" s="1189"/>
      <c r="BN20" s="1190"/>
      <c r="BO20" s="1190"/>
      <c r="BP20" s="1191"/>
      <c r="BQ20" s="1189"/>
      <c r="BR20" s="1190"/>
      <c r="BS20" s="1190"/>
      <c r="BT20" s="1191"/>
      <c r="BU20" s="1189"/>
      <c r="BV20" s="1190"/>
      <c r="BW20" s="1190"/>
      <c r="BX20" s="1191"/>
      <c r="BY20" s="1189"/>
      <c r="BZ20" s="1190"/>
      <c r="CA20" s="1190"/>
      <c r="CB20" s="1191"/>
      <c r="CC20" s="1189"/>
      <c r="CD20" s="1190"/>
      <c r="CE20" s="1190"/>
      <c r="CF20" s="1191"/>
      <c r="CG20" s="1189"/>
      <c r="CH20" s="1190"/>
      <c r="CI20" s="1190"/>
      <c r="CJ20" s="1191"/>
      <c r="CK20" s="1189"/>
      <c r="CL20" s="1190"/>
      <c r="CM20" s="1190"/>
      <c r="CN20" s="1191"/>
      <c r="CO20" s="1189"/>
      <c r="CP20" s="1190"/>
      <c r="CQ20" s="1190"/>
      <c r="CR20" s="1191"/>
      <c r="CS20" s="1189"/>
      <c r="CT20" s="1190"/>
      <c r="CU20" s="1190"/>
      <c r="CV20" s="1191"/>
      <c r="CW20" s="1298">
        <f t="shared" si="1"/>
        <v>0</v>
      </c>
      <c r="CY20" s="448">
        <f t="shared" si="2"/>
        <v>0</v>
      </c>
      <c r="CZ20" s="448">
        <f t="shared" si="3"/>
        <v>0</v>
      </c>
      <c r="DA20" s="448">
        <f t="shared" si="4"/>
        <v>0</v>
      </c>
      <c r="DB20" s="448">
        <f t="shared" si="5"/>
        <v>0</v>
      </c>
      <c r="DC20" s="448">
        <f t="shared" si="6"/>
        <v>0</v>
      </c>
      <c r="DD20" s="448">
        <f t="shared" si="7"/>
        <v>0</v>
      </c>
      <c r="DE20" s="448">
        <f t="shared" si="8"/>
        <v>0</v>
      </c>
      <c r="DF20" s="448">
        <f t="shared" si="9"/>
        <v>0</v>
      </c>
      <c r="DG20" s="448">
        <f t="shared" si="10"/>
        <v>0</v>
      </c>
      <c r="DH20" s="448">
        <f t="shared" si="11"/>
        <v>0</v>
      </c>
      <c r="DI20" s="448">
        <f t="shared" si="12"/>
        <v>0</v>
      </c>
      <c r="DJ20" s="448">
        <f t="shared" si="13"/>
        <v>0</v>
      </c>
      <c r="DK20" s="448">
        <f t="shared" si="14"/>
        <v>0</v>
      </c>
      <c r="DL20" s="448">
        <f t="shared" si="15"/>
        <v>0</v>
      </c>
      <c r="DM20" s="448">
        <f t="shared" si="16"/>
        <v>0</v>
      </c>
      <c r="DN20" s="448">
        <f t="shared" si="17"/>
        <v>0</v>
      </c>
      <c r="DO20" s="448">
        <f t="shared" si="18"/>
        <v>0</v>
      </c>
      <c r="DP20" s="448">
        <f t="shared" si="19"/>
        <v>0</v>
      </c>
      <c r="DQ20" s="448">
        <f t="shared" si="20"/>
        <v>0</v>
      </c>
      <c r="DR20" s="448">
        <f t="shared" si="21"/>
        <v>0</v>
      </c>
      <c r="DS20" s="448">
        <f t="shared" si="22"/>
        <v>0</v>
      </c>
      <c r="DT20" s="448">
        <f t="shared" si="23"/>
        <v>0</v>
      </c>
      <c r="DU20" s="448">
        <f t="shared" si="24"/>
        <v>0</v>
      </c>
      <c r="DV20" s="448">
        <f t="shared" si="25"/>
        <v>0</v>
      </c>
    </row>
    <row r="21" spans="2:126" ht="15.75" x14ac:dyDescent="0.2">
      <c r="B21" s="1288" t="s">
        <v>1352</v>
      </c>
      <c r="C21" s="1185" t="s">
        <v>130</v>
      </c>
      <c r="D21" s="1195">
        <f>+D18</f>
        <v>270</v>
      </c>
      <c r="E21" s="2338">
        <v>270</v>
      </c>
      <c r="F21" s="2339"/>
      <c r="G21" s="2339"/>
      <c r="H21" s="2340"/>
      <c r="I21" s="2305"/>
      <c r="J21" s="2306"/>
      <c r="K21" s="2306"/>
      <c r="L21" s="2307"/>
      <c r="M21" s="2305"/>
      <c r="N21" s="2306"/>
      <c r="O21" s="2306"/>
      <c r="P21" s="2307"/>
      <c r="Q21" s="2305"/>
      <c r="R21" s="2306"/>
      <c r="S21" s="2306"/>
      <c r="T21" s="2307"/>
      <c r="U21" s="2305"/>
      <c r="V21" s="2306"/>
      <c r="W21" s="2306"/>
      <c r="X21" s="2307"/>
      <c r="Y21" s="2305"/>
      <c r="Z21" s="2306"/>
      <c r="AA21" s="2306"/>
      <c r="AB21" s="2307"/>
      <c r="AC21" s="2305"/>
      <c r="AD21" s="2306"/>
      <c r="AE21" s="2306"/>
      <c r="AF21" s="2307"/>
      <c r="AG21" s="2305"/>
      <c r="AH21" s="2306"/>
      <c r="AI21" s="2306"/>
      <c r="AJ21" s="2307"/>
      <c r="AK21" s="2305"/>
      <c r="AL21" s="2306"/>
      <c r="AM21" s="2306"/>
      <c r="AN21" s="2307"/>
      <c r="AO21" s="2305"/>
      <c r="AP21" s="2306"/>
      <c r="AQ21" s="2306"/>
      <c r="AR21" s="2307"/>
      <c r="AS21" s="2305"/>
      <c r="AT21" s="2306"/>
      <c r="AU21" s="2306"/>
      <c r="AV21" s="2307"/>
      <c r="AW21" s="2305"/>
      <c r="AX21" s="2306"/>
      <c r="AY21" s="2306"/>
      <c r="AZ21" s="2307"/>
      <c r="BA21" s="2305"/>
      <c r="BB21" s="2306"/>
      <c r="BC21" s="2306"/>
      <c r="BD21" s="2307"/>
      <c r="BE21" s="2305"/>
      <c r="BF21" s="2306"/>
      <c r="BG21" s="2306"/>
      <c r="BH21" s="2307"/>
      <c r="BI21" s="2305"/>
      <c r="BJ21" s="2306"/>
      <c r="BK21" s="2306"/>
      <c r="BL21" s="2307"/>
      <c r="BM21" s="2305"/>
      <c r="BN21" s="2306"/>
      <c r="BO21" s="2306"/>
      <c r="BP21" s="2307"/>
      <c r="BQ21" s="2305"/>
      <c r="BR21" s="2306"/>
      <c r="BS21" s="2306"/>
      <c r="BT21" s="2307"/>
      <c r="BU21" s="2305"/>
      <c r="BV21" s="2306"/>
      <c r="BW21" s="2306"/>
      <c r="BX21" s="2307"/>
      <c r="BY21" s="2305"/>
      <c r="BZ21" s="2306"/>
      <c r="CA21" s="2306"/>
      <c r="CB21" s="2307"/>
      <c r="CC21" s="2305"/>
      <c r="CD21" s="2306"/>
      <c r="CE21" s="2306"/>
      <c r="CF21" s="2307"/>
      <c r="CG21" s="2305"/>
      <c r="CH21" s="2306"/>
      <c r="CI21" s="2306"/>
      <c r="CJ21" s="2307"/>
      <c r="CK21" s="2305"/>
      <c r="CL21" s="2306"/>
      <c r="CM21" s="2306"/>
      <c r="CN21" s="2307"/>
      <c r="CO21" s="2305"/>
      <c r="CP21" s="2306"/>
      <c r="CQ21" s="2306"/>
      <c r="CR21" s="2307"/>
      <c r="CS21" s="2305"/>
      <c r="CT21" s="2306"/>
      <c r="CU21" s="2306"/>
      <c r="CV21" s="2307"/>
      <c r="CW21" s="1298">
        <f t="shared" si="1"/>
        <v>270</v>
      </c>
      <c r="CY21" s="448">
        <f t="shared" si="2"/>
        <v>270</v>
      </c>
      <c r="CZ21" s="448">
        <f t="shared" si="3"/>
        <v>0</v>
      </c>
      <c r="DA21" s="448">
        <f t="shared" si="4"/>
        <v>0</v>
      </c>
      <c r="DB21" s="448">
        <f t="shared" si="5"/>
        <v>0</v>
      </c>
      <c r="DC21" s="448">
        <f t="shared" si="6"/>
        <v>0</v>
      </c>
      <c r="DD21" s="448">
        <f t="shared" si="7"/>
        <v>0</v>
      </c>
      <c r="DE21" s="448">
        <f t="shared" si="8"/>
        <v>0</v>
      </c>
      <c r="DF21" s="448">
        <f t="shared" si="9"/>
        <v>0</v>
      </c>
      <c r="DG21" s="448">
        <f t="shared" si="10"/>
        <v>0</v>
      </c>
      <c r="DH21" s="448">
        <f t="shared" si="11"/>
        <v>0</v>
      </c>
      <c r="DI21" s="448">
        <f t="shared" si="12"/>
        <v>0</v>
      </c>
      <c r="DJ21" s="448">
        <f t="shared" si="13"/>
        <v>0</v>
      </c>
      <c r="DK21" s="448">
        <f t="shared" si="14"/>
        <v>0</v>
      </c>
      <c r="DL21" s="448">
        <f t="shared" si="15"/>
        <v>0</v>
      </c>
      <c r="DM21" s="448">
        <f t="shared" si="16"/>
        <v>0</v>
      </c>
      <c r="DN21" s="448">
        <f t="shared" si="17"/>
        <v>0</v>
      </c>
      <c r="DO21" s="448">
        <f t="shared" si="18"/>
        <v>0</v>
      </c>
      <c r="DP21" s="448">
        <f t="shared" si="19"/>
        <v>0</v>
      </c>
      <c r="DQ21" s="448">
        <f t="shared" si="20"/>
        <v>0</v>
      </c>
      <c r="DR21" s="448">
        <f t="shared" si="21"/>
        <v>0</v>
      </c>
      <c r="DS21" s="448">
        <f t="shared" si="22"/>
        <v>0</v>
      </c>
      <c r="DT21" s="448">
        <f t="shared" si="23"/>
        <v>0</v>
      </c>
      <c r="DU21" s="448">
        <f t="shared" si="24"/>
        <v>0</v>
      </c>
      <c r="DV21" s="448">
        <f t="shared" si="25"/>
        <v>0</v>
      </c>
    </row>
    <row r="22" spans="2:126" ht="15.75" x14ac:dyDescent="0.2">
      <c r="B22" s="1288" t="s">
        <v>1353</v>
      </c>
      <c r="C22" s="2317"/>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c r="AS22" s="2318"/>
      <c r="AT22" s="2318"/>
      <c r="AU22" s="2318"/>
      <c r="AV22" s="2318"/>
      <c r="AW22" s="2318"/>
      <c r="AX22" s="2318"/>
      <c r="AY22" s="2318"/>
      <c r="AZ22" s="2318"/>
      <c r="BA22" s="2318"/>
      <c r="BB22" s="2318"/>
      <c r="BC22" s="2318"/>
      <c r="BD22" s="2318"/>
      <c r="BE22" s="2318"/>
      <c r="BF22" s="2318"/>
      <c r="BG22" s="2318"/>
      <c r="BH22" s="2318"/>
      <c r="BI22" s="2318"/>
      <c r="BJ22" s="2318"/>
      <c r="BK22" s="2318"/>
      <c r="BL22" s="2318"/>
      <c r="BM22" s="2318"/>
      <c r="BN22" s="2318"/>
      <c r="BO22" s="2318"/>
      <c r="BP22" s="2318"/>
      <c r="BQ22" s="2318"/>
      <c r="BR22" s="2318"/>
      <c r="BS22" s="2318"/>
      <c r="BT22" s="2318"/>
      <c r="BU22" s="2318"/>
      <c r="BV22" s="2318"/>
      <c r="BW22" s="2318"/>
      <c r="BX22" s="2318"/>
      <c r="BY22" s="2318"/>
      <c r="BZ22" s="2318"/>
      <c r="CA22" s="2318"/>
      <c r="CB22" s="2318"/>
      <c r="CC22" s="2318"/>
      <c r="CD22" s="2318"/>
      <c r="CE22" s="2318"/>
      <c r="CF22" s="2318"/>
      <c r="CG22" s="2318"/>
      <c r="CH22" s="2318"/>
      <c r="CI22" s="2318"/>
      <c r="CJ22" s="2318"/>
      <c r="CK22" s="2318"/>
      <c r="CL22" s="2318"/>
      <c r="CM22" s="2318"/>
      <c r="CN22" s="2318"/>
      <c r="CO22" s="2318"/>
      <c r="CP22" s="2318"/>
      <c r="CQ22" s="2318"/>
      <c r="CR22" s="2318"/>
      <c r="CS22" s="2318"/>
      <c r="CT22" s="2318"/>
      <c r="CU22" s="2318"/>
      <c r="CV22" s="2318"/>
      <c r="CW22" s="2319"/>
      <c r="CY22" s="448">
        <f t="shared" si="2"/>
        <v>0</v>
      </c>
      <c r="CZ22" s="448">
        <f t="shared" si="3"/>
        <v>0</v>
      </c>
      <c r="DA22" s="448">
        <f t="shared" si="4"/>
        <v>0</v>
      </c>
      <c r="DB22" s="448">
        <f t="shared" si="5"/>
        <v>0</v>
      </c>
      <c r="DC22" s="448">
        <f t="shared" si="6"/>
        <v>0</v>
      </c>
      <c r="DD22" s="448">
        <f t="shared" si="7"/>
        <v>0</v>
      </c>
      <c r="DE22" s="448">
        <f t="shared" si="8"/>
        <v>0</v>
      </c>
      <c r="DF22" s="448">
        <f t="shared" si="9"/>
        <v>0</v>
      </c>
      <c r="DG22" s="448">
        <f t="shared" si="10"/>
        <v>0</v>
      </c>
      <c r="DH22" s="448">
        <f t="shared" si="11"/>
        <v>0</v>
      </c>
      <c r="DI22" s="448">
        <f t="shared" si="12"/>
        <v>0</v>
      </c>
      <c r="DJ22" s="448">
        <f t="shared" si="13"/>
        <v>0</v>
      </c>
      <c r="DK22" s="448">
        <f t="shared" si="14"/>
        <v>0</v>
      </c>
      <c r="DL22" s="448">
        <f t="shared" si="15"/>
        <v>0</v>
      </c>
      <c r="DM22" s="448">
        <f t="shared" si="16"/>
        <v>0</v>
      </c>
      <c r="DN22" s="448">
        <f t="shared" si="17"/>
        <v>0</v>
      </c>
      <c r="DO22" s="448">
        <f t="shared" si="18"/>
        <v>0</v>
      </c>
      <c r="DP22" s="448">
        <f t="shared" si="19"/>
        <v>0</v>
      </c>
      <c r="DQ22" s="448">
        <f t="shared" si="20"/>
        <v>0</v>
      </c>
      <c r="DR22" s="448">
        <f t="shared" si="21"/>
        <v>0</v>
      </c>
      <c r="DS22" s="448">
        <f t="shared" si="22"/>
        <v>0</v>
      </c>
      <c r="DT22" s="448">
        <f t="shared" si="23"/>
        <v>0</v>
      </c>
      <c r="DU22" s="448">
        <f t="shared" si="24"/>
        <v>0</v>
      </c>
      <c r="DV22" s="448">
        <f t="shared" si="25"/>
        <v>0</v>
      </c>
    </row>
    <row r="23" spans="2:126" ht="15.75" x14ac:dyDescent="0.2">
      <c r="B23" s="1288" t="s">
        <v>131</v>
      </c>
      <c r="C23" s="1195" t="str">
        <f>+'PLAN ADQ'!E21</f>
        <v>Plántulas</v>
      </c>
      <c r="D23" s="1218" t="e">
        <f>+'PLAN ADQ'!F21</f>
        <v>#REF!</v>
      </c>
      <c r="E23" s="2335">
        <v>57772</v>
      </c>
      <c r="F23" s="2336"/>
      <c r="G23" s="2336"/>
      <c r="H23" s="2337"/>
      <c r="I23" s="2305"/>
      <c r="J23" s="2306"/>
      <c r="K23" s="2306"/>
      <c r="L23" s="2307"/>
      <c r="M23" s="2305"/>
      <c r="N23" s="2306"/>
      <c r="O23" s="2306"/>
      <c r="P23" s="2307"/>
      <c r="Q23" s="2305"/>
      <c r="R23" s="2306"/>
      <c r="S23" s="2306"/>
      <c r="T23" s="2307"/>
      <c r="U23" s="2305"/>
      <c r="V23" s="2306"/>
      <c r="W23" s="2306"/>
      <c r="X23" s="2307"/>
      <c r="Y23" s="2305"/>
      <c r="Z23" s="2306"/>
      <c r="AA23" s="2306"/>
      <c r="AB23" s="2307"/>
      <c r="AC23" s="2305"/>
      <c r="AD23" s="2306"/>
      <c r="AE23" s="2306"/>
      <c r="AF23" s="2307"/>
      <c r="AG23" s="2305"/>
      <c r="AH23" s="2306"/>
      <c r="AI23" s="2306"/>
      <c r="AJ23" s="2307"/>
      <c r="AK23" s="2305"/>
      <c r="AL23" s="2306"/>
      <c r="AM23" s="2306"/>
      <c r="AN23" s="2307"/>
      <c r="AO23" s="2305"/>
      <c r="AP23" s="2306"/>
      <c r="AQ23" s="2306"/>
      <c r="AR23" s="2307"/>
      <c r="AS23" s="2305"/>
      <c r="AT23" s="2306"/>
      <c r="AU23" s="2306"/>
      <c r="AV23" s="2307"/>
      <c r="AW23" s="2305"/>
      <c r="AX23" s="2306"/>
      <c r="AY23" s="2306"/>
      <c r="AZ23" s="2307"/>
      <c r="BA23" s="2305"/>
      <c r="BB23" s="2306"/>
      <c r="BC23" s="2306"/>
      <c r="BD23" s="2307"/>
      <c r="BE23" s="2305"/>
      <c r="BF23" s="2306"/>
      <c r="BG23" s="2306"/>
      <c r="BH23" s="2307"/>
      <c r="BI23" s="2305"/>
      <c r="BJ23" s="2306"/>
      <c r="BK23" s="2306"/>
      <c r="BL23" s="2307"/>
      <c r="BM23" s="2305"/>
      <c r="BN23" s="2306"/>
      <c r="BO23" s="2306"/>
      <c r="BP23" s="2307"/>
      <c r="BQ23" s="2305"/>
      <c r="BR23" s="2306"/>
      <c r="BS23" s="2306"/>
      <c r="BT23" s="2307"/>
      <c r="BU23" s="2305"/>
      <c r="BV23" s="2306"/>
      <c r="BW23" s="2306"/>
      <c r="BX23" s="2307"/>
      <c r="BY23" s="2305"/>
      <c r="BZ23" s="2306"/>
      <c r="CA23" s="2306"/>
      <c r="CB23" s="2307"/>
      <c r="CC23" s="2305"/>
      <c r="CD23" s="2306"/>
      <c r="CE23" s="2306"/>
      <c r="CF23" s="2307"/>
      <c r="CG23" s="2305"/>
      <c r="CH23" s="2306"/>
      <c r="CI23" s="2306"/>
      <c r="CJ23" s="2307"/>
      <c r="CK23" s="2305"/>
      <c r="CL23" s="2306"/>
      <c r="CM23" s="2306"/>
      <c r="CN23" s="2307"/>
      <c r="CO23" s="2305"/>
      <c r="CP23" s="2306"/>
      <c r="CQ23" s="2306"/>
      <c r="CR23" s="2307"/>
      <c r="CS23" s="2305"/>
      <c r="CT23" s="2306"/>
      <c r="CU23" s="2306"/>
      <c r="CV23" s="2307"/>
      <c r="CW23" s="1299">
        <f>SUM(E23:CV23)</f>
        <v>57772</v>
      </c>
      <c r="CY23" s="448">
        <f t="shared" si="2"/>
        <v>57772</v>
      </c>
      <c r="CZ23" s="448">
        <f t="shared" si="3"/>
        <v>0</v>
      </c>
      <c r="DA23" s="448">
        <f t="shared" si="4"/>
        <v>0</v>
      </c>
      <c r="DB23" s="448">
        <f t="shared" si="5"/>
        <v>0</v>
      </c>
      <c r="DC23" s="448">
        <f t="shared" si="6"/>
        <v>0</v>
      </c>
      <c r="DD23" s="448">
        <f t="shared" si="7"/>
        <v>0</v>
      </c>
      <c r="DE23" s="448">
        <f t="shared" si="8"/>
        <v>0</v>
      </c>
      <c r="DF23" s="448">
        <f t="shared" si="9"/>
        <v>0</v>
      </c>
      <c r="DG23" s="448">
        <f t="shared" si="10"/>
        <v>0</v>
      </c>
      <c r="DH23" s="448">
        <f t="shared" si="11"/>
        <v>0</v>
      </c>
      <c r="DI23" s="448">
        <f t="shared" si="12"/>
        <v>0</v>
      </c>
      <c r="DJ23" s="448">
        <f t="shared" si="13"/>
        <v>0</v>
      </c>
      <c r="DK23" s="448">
        <f t="shared" si="14"/>
        <v>0</v>
      </c>
      <c r="DL23" s="448">
        <f t="shared" si="15"/>
        <v>0</v>
      </c>
      <c r="DM23" s="448">
        <f t="shared" si="16"/>
        <v>0</v>
      </c>
      <c r="DN23" s="448">
        <f t="shared" si="17"/>
        <v>0</v>
      </c>
      <c r="DO23" s="448">
        <f t="shared" si="18"/>
        <v>0</v>
      </c>
      <c r="DP23" s="448">
        <f t="shared" si="19"/>
        <v>0</v>
      </c>
      <c r="DQ23" s="448">
        <f t="shared" si="20"/>
        <v>0</v>
      </c>
      <c r="DR23" s="448">
        <f t="shared" si="21"/>
        <v>0</v>
      </c>
      <c r="DS23" s="448">
        <f t="shared" si="22"/>
        <v>0</v>
      </c>
      <c r="DT23" s="448">
        <f t="shared" si="23"/>
        <v>0</v>
      </c>
      <c r="DU23" s="448">
        <f t="shared" si="24"/>
        <v>0</v>
      </c>
      <c r="DV23" s="448">
        <f t="shared" si="25"/>
        <v>0</v>
      </c>
    </row>
    <row r="24" spans="2:126" ht="15.75" x14ac:dyDescent="0.2">
      <c r="B24" s="1288" t="s">
        <v>133</v>
      </c>
      <c r="C24" s="1195" t="str">
        <f>+'PLAN ADQ'!E23</f>
        <v>Kgs</v>
      </c>
      <c r="D24" s="1216" t="e">
        <f>+'PLAN ADQ'!F23</f>
        <v>#REF!</v>
      </c>
      <c r="E24" s="2335">
        <v>57772</v>
      </c>
      <c r="F24" s="2336"/>
      <c r="G24" s="2336"/>
      <c r="H24" s="2337"/>
      <c r="I24" s="2305"/>
      <c r="J24" s="2306"/>
      <c r="K24" s="2306"/>
      <c r="L24" s="2307"/>
      <c r="M24" s="2305"/>
      <c r="N24" s="2306"/>
      <c r="O24" s="2306"/>
      <c r="P24" s="2307"/>
      <c r="Q24" s="2305"/>
      <c r="R24" s="2306"/>
      <c r="S24" s="2306"/>
      <c r="T24" s="2307"/>
      <c r="U24" s="2305"/>
      <c r="V24" s="2306"/>
      <c r="W24" s="2306"/>
      <c r="X24" s="2307"/>
      <c r="Y24" s="2305"/>
      <c r="Z24" s="2306"/>
      <c r="AA24" s="2306"/>
      <c r="AB24" s="2307"/>
      <c r="AC24" s="2305"/>
      <c r="AD24" s="2306"/>
      <c r="AE24" s="2306"/>
      <c r="AF24" s="2307"/>
      <c r="AG24" s="2305"/>
      <c r="AH24" s="2306"/>
      <c r="AI24" s="2306"/>
      <c r="AJ24" s="2307"/>
      <c r="AK24" s="2305"/>
      <c r="AL24" s="2306"/>
      <c r="AM24" s="2306"/>
      <c r="AN24" s="2307"/>
      <c r="AO24" s="2305"/>
      <c r="AP24" s="2306"/>
      <c r="AQ24" s="2306"/>
      <c r="AR24" s="2307"/>
      <c r="AS24" s="2305"/>
      <c r="AT24" s="2306"/>
      <c r="AU24" s="2306"/>
      <c r="AV24" s="2307"/>
      <c r="AW24" s="2305"/>
      <c r="AX24" s="2306"/>
      <c r="AY24" s="2306"/>
      <c r="AZ24" s="2307"/>
      <c r="BA24" s="2305"/>
      <c r="BB24" s="2306"/>
      <c r="BC24" s="2306"/>
      <c r="BD24" s="2307"/>
      <c r="BE24" s="2305"/>
      <c r="BF24" s="2306"/>
      <c r="BG24" s="2306"/>
      <c r="BH24" s="2307"/>
      <c r="BI24" s="2305"/>
      <c r="BJ24" s="2306"/>
      <c r="BK24" s="2306"/>
      <c r="BL24" s="2307"/>
      <c r="BM24" s="2305"/>
      <c r="BN24" s="2306"/>
      <c r="BO24" s="2306"/>
      <c r="BP24" s="2307"/>
      <c r="BQ24" s="2305"/>
      <c r="BR24" s="2306"/>
      <c r="BS24" s="2306"/>
      <c r="BT24" s="2307"/>
      <c r="BU24" s="2305"/>
      <c r="BV24" s="2306"/>
      <c r="BW24" s="2306"/>
      <c r="BX24" s="2307"/>
      <c r="BY24" s="2305"/>
      <c r="BZ24" s="2306"/>
      <c r="CA24" s="2306"/>
      <c r="CB24" s="2307"/>
      <c r="CC24" s="2305"/>
      <c r="CD24" s="2306"/>
      <c r="CE24" s="2306"/>
      <c r="CF24" s="2307"/>
      <c r="CG24" s="2305"/>
      <c r="CH24" s="2306"/>
      <c r="CI24" s="2306"/>
      <c r="CJ24" s="2307"/>
      <c r="CK24" s="2305"/>
      <c r="CL24" s="2306"/>
      <c r="CM24" s="2306"/>
      <c r="CN24" s="2307"/>
      <c r="CO24" s="2305"/>
      <c r="CP24" s="2306"/>
      <c r="CQ24" s="2306"/>
      <c r="CR24" s="2307"/>
      <c r="CS24" s="2305"/>
      <c r="CT24" s="2306"/>
      <c r="CU24" s="2306"/>
      <c r="CV24" s="2307"/>
      <c r="CW24" s="1299">
        <f t="shared" ref="CW24:CW33" si="26">SUM(E24:CV24)</f>
        <v>57772</v>
      </c>
      <c r="CY24" s="448">
        <f t="shared" si="2"/>
        <v>57772</v>
      </c>
      <c r="CZ24" s="448">
        <f t="shared" si="3"/>
        <v>0</v>
      </c>
      <c r="DA24" s="448">
        <f t="shared" si="4"/>
        <v>0</v>
      </c>
      <c r="DB24" s="448">
        <f t="shared" si="5"/>
        <v>0</v>
      </c>
      <c r="DC24" s="448">
        <f t="shared" si="6"/>
        <v>0</v>
      </c>
      <c r="DD24" s="448">
        <f t="shared" si="7"/>
        <v>0</v>
      </c>
      <c r="DE24" s="448">
        <f t="shared" si="8"/>
        <v>0</v>
      </c>
      <c r="DF24" s="448">
        <f t="shared" si="9"/>
        <v>0</v>
      </c>
      <c r="DG24" s="448">
        <f t="shared" si="10"/>
        <v>0</v>
      </c>
      <c r="DH24" s="448">
        <f t="shared" si="11"/>
        <v>0</v>
      </c>
      <c r="DI24" s="448">
        <f t="shared" si="12"/>
        <v>0</v>
      </c>
      <c r="DJ24" s="448">
        <f t="shared" si="13"/>
        <v>0</v>
      </c>
      <c r="DK24" s="448">
        <f t="shared" si="14"/>
        <v>0</v>
      </c>
      <c r="DL24" s="448">
        <f t="shared" si="15"/>
        <v>0</v>
      </c>
      <c r="DM24" s="448">
        <f t="shared" si="16"/>
        <v>0</v>
      </c>
      <c r="DN24" s="448">
        <f t="shared" si="17"/>
        <v>0</v>
      </c>
      <c r="DO24" s="448">
        <f t="shared" si="18"/>
        <v>0</v>
      </c>
      <c r="DP24" s="448">
        <f t="shared" si="19"/>
        <v>0</v>
      </c>
      <c r="DQ24" s="448">
        <f t="shared" si="20"/>
        <v>0</v>
      </c>
      <c r="DR24" s="448">
        <f t="shared" si="21"/>
        <v>0</v>
      </c>
      <c r="DS24" s="448">
        <f t="shared" si="22"/>
        <v>0</v>
      </c>
      <c r="DT24" s="448">
        <f t="shared" si="23"/>
        <v>0</v>
      </c>
      <c r="DU24" s="448">
        <f t="shared" si="24"/>
        <v>0</v>
      </c>
      <c r="DV24" s="448">
        <f t="shared" si="25"/>
        <v>0</v>
      </c>
    </row>
    <row r="25" spans="2:126" ht="15.75" hidden="1" customHeight="1" x14ac:dyDescent="0.2">
      <c r="B25" s="1288" t="s">
        <v>157</v>
      </c>
      <c r="C25" s="1195" t="str">
        <f>+'PLAN ADQ'!E26</f>
        <v>Kgs</v>
      </c>
      <c r="D25" s="1195" t="e">
        <f>+'PLAN ADQ'!F26</f>
        <v>#REF!</v>
      </c>
      <c r="E25" s="2305"/>
      <c r="F25" s="2306"/>
      <c r="G25" s="2306"/>
      <c r="H25" s="2307"/>
      <c r="I25" s="2305"/>
      <c r="J25" s="2306"/>
      <c r="K25" s="2306"/>
      <c r="L25" s="2307"/>
      <c r="M25" s="2305"/>
      <c r="N25" s="2306"/>
      <c r="O25" s="2306"/>
      <c r="P25" s="2307"/>
      <c r="Q25" s="2305"/>
      <c r="R25" s="2306"/>
      <c r="S25" s="2306"/>
      <c r="T25" s="2307"/>
      <c r="U25" s="2305"/>
      <c r="V25" s="2306"/>
      <c r="W25" s="2306"/>
      <c r="X25" s="2307"/>
      <c r="Y25" s="2305"/>
      <c r="Z25" s="2306"/>
      <c r="AA25" s="2306"/>
      <c r="AB25" s="2307"/>
      <c r="AC25" s="2305"/>
      <c r="AD25" s="2306"/>
      <c r="AE25" s="2306"/>
      <c r="AF25" s="2307"/>
      <c r="AG25" s="2305"/>
      <c r="AH25" s="2306"/>
      <c r="AI25" s="2306"/>
      <c r="AJ25" s="2307"/>
      <c r="AK25" s="2305"/>
      <c r="AL25" s="2306"/>
      <c r="AM25" s="2306"/>
      <c r="AN25" s="2307"/>
      <c r="AO25" s="2305"/>
      <c r="AP25" s="2306"/>
      <c r="AQ25" s="2306"/>
      <c r="AR25" s="2307"/>
      <c r="AS25" s="2305"/>
      <c r="AT25" s="2306"/>
      <c r="AU25" s="2306"/>
      <c r="AV25" s="2307"/>
      <c r="AW25" s="2305"/>
      <c r="AX25" s="2306"/>
      <c r="AY25" s="2306"/>
      <c r="AZ25" s="2307"/>
      <c r="BA25" s="2305"/>
      <c r="BB25" s="2306"/>
      <c r="BC25" s="2306"/>
      <c r="BD25" s="2307"/>
      <c r="BE25" s="2305"/>
      <c r="BF25" s="2306"/>
      <c r="BG25" s="2306"/>
      <c r="BH25" s="2307"/>
      <c r="BI25" s="2305"/>
      <c r="BJ25" s="2306"/>
      <c r="BK25" s="2306"/>
      <c r="BL25" s="2307"/>
      <c r="BM25" s="2305"/>
      <c r="BN25" s="2306"/>
      <c r="BO25" s="2306"/>
      <c r="BP25" s="2307"/>
      <c r="BQ25" s="2305"/>
      <c r="BR25" s="2306"/>
      <c r="BS25" s="2306"/>
      <c r="BT25" s="2307"/>
      <c r="BU25" s="2305"/>
      <c r="BV25" s="2306"/>
      <c r="BW25" s="2306"/>
      <c r="BX25" s="2307"/>
      <c r="BY25" s="2305"/>
      <c r="BZ25" s="2306"/>
      <c r="CA25" s="2306"/>
      <c r="CB25" s="2307"/>
      <c r="CC25" s="2305"/>
      <c r="CD25" s="2306"/>
      <c r="CE25" s="2306"/>
      <c r="CF25" s="2307"/>
      <c r="CG25" s="2305"/>
      <c r="CH25" s="2306"/>
      <c r="CI25" s="2306"/>
      <c r="CJ25" s="2307"/>
      <c r="CK25" s="2305"/>
      <c r="CL25" s="2306"/>
      <c r="CM25" s="2306"/>
      <c r="CN25" s="2307"/>
      <c r="CO25" s="2305"/>
      <c r="CP25" s="2306"/>
      <c r="CQ25" s="2306"/>
      <c r="CR25" s="2307"/>
      <c r="CS25" s="2305"/>
      <c r="CT25" s="2306"/>
      <c r="CU25" s="2306"/>
      <c r="CV25" s="2307"/>
      <c r="CW25" s="1299">
        <f t="shared" si="26"/>
        <v>0</v>
      </c>
      <c r="CY25" s="448">
        <f t="shared" si="2"/>
        <v>0</v>
      </c>
      <c r="CZ25" s="448">
        <f t="shared" si="3"/>
        <v>0</v>
      </c>
      <c r="DA25" s="448">
        <f t="shared" si="4"/>
        <v>0</v>
      </c>
      <c r="DB25" s="448">
        <f t="shared" si="5"/>
        <v>0</v>
      </c>
      <c r="DC25" s="448">
        <f t="shared" si="6"/>
        <v>0</v>
      </c>
      <c r="DD25" s="448">
        <f t="shared" si="7"/>
        <v>0</v>
      </c>
      <c r="DE25" s="448">
        <f t="shared" si="8"/>
        <v>0</v>
      </c>
      <c r="DF25" s="448">
        <f t="shared" si="9"/>
        <v>0</v>
      </c>
      <c r="DG25" s="448">
        <f t="shared" si="10"/>
        <v>0</v>
      </c>
      <c r="DH25" s="448">
        <f t="shared" si="11"/>
        <v>0</v>
      </c>
      <c r="DI25" s="448">
        <f t="shared" si="12"/>
        <v>0</v>
      </c>
      <c r="DJ25" s="448">
        <f t="shared" si="13"/>
        <v>0</v>
      </c>
      <c r="DK25" s="448">
        <f t="shared" si="14"/>
        <v>0</v>
      </c>
      <c r="DL25" s="448">
        <f t="shared" si="15"/>
        <v>0</v>
      </c>
      <c r="DM25" s="448">
        <f t="shared" si="16"/>
        <v>0</v>
      </c>
      <c r="DN25" s="448">
        <f t="shared" si="17"/>
        <v>0</v>
      </c>
      <c r="DO25" s="448">
        <f t="shared" si="18"/>
        <v>0</v>
      </c>
      <c r="DP25" s="448">
        <f t="shared" si="19"/>
        <v>0</v>
      </c>
      <c r="DQ25" s="448">
        <f t="shared" si="20"/>
        <v>0</v>
      </c>
      <c r="DR25" s="448">
        <f t="shared" si="21"/>
        <v>0</v>
      </c>
      <c r="DS25" s="448">
        <f t="shared" si="22"/>
        <v>0</v>
      </c>
      <c r="DT25" s="448">
        <f t="shared" si="23"/>
        <v>0</v>
      </c>
      <c r="DU25" s="448">
        <f t="shared" si="24"/>
        <v>0</v>
      </c>
      <c r="DV25" s="448">
        <f t="shared" si="25"/>
        <v>0</v>
      </c>
    </row>
    <row r="26" spans="2:126" ht="15.75" x14ac:dyDescent="0.2">
      <c r="B26" s="1288" t="s">
        <v>156</v>
      </c>
      <c r="C26" s="1195" t="str">
        <f>+'PLAN ADQ'!E28</f>
        <v>Kgs</v>
      </c>
      <c r="D26" s="1195" t="e">
        <f>+'PLAN ADQ'!F28</f>
        <v>#REF!</v>
      </c>
      <c r="E26" s="2305"/>
      <c r="F26" s="2306"/>
      <c r="G26" s="2306"/>
      <c r="H26" s="2307"/>
      <c r="I26" s="2305"/>
      <c r="J26" s="2306"/>
      <c r="K26" s="2306"/>
      <c r="L26" s="2307"/>
      <c r="M26" s="2305"/>
      <c r="N26" s="2306"/>
      <c r="O26" s="2306"/>
      <c r="P26" s="2307"/>
      <c r="Q26" s="2305"/>
      <c r="R26" s="2306"/>
      <c r="S26" s="2306"/>
      <c r="T26" s="2307"/>
      <c r="U26" s="2305"/>
      <c r="V26" s="2306"/>
      <c r="W26" s="2306"/>
      <c r="X26" s="2307"/>
      <c r="Y26" s="2305"/>
      <c r="Z26" s="2306"/>
      <c r="AA26" s="2306"/>
      <c r="AB26" s="2307"/>
      <c r="AC26" s="2305"/>
      <c r="AD26" s="2306"/>
      <c r="AE26" s="2306"/>
      <c r="AF26" s="2307"/>
      <c r="AG26" s="2305"/>
      <c r="AH26" s="2306"/>
      <c r="AI26" s="2306"/>
      <c r="AJ26" s="2307"/>
      <c r="AK26" s="2305"/>
      <c r="AL26" s="2306"/>
      <c r="AM26" s="2306"/>
      <c r="AN26" s="2307"/>
      <c r="AO26" s="2305"/>
      <c r="AP26" s="2306"/>
      <c r="AQ26" s="2306"/>
      <c r="AR26" s="2307"/>
      <c r="AS26" s="2305"/>
      <c r="AT26" s="2306"/>
      <c r="AU26" s="2306"/>
      <c r="AV26" s="2307"/>
      <c r="AW26" s="2305"/>
      <c r="AX26" s="2306"/>
      <c r="AY26" s="2306"/>
      <c r="AZ26" s="2307"/>
      <c r="BA26" s="2305"/>
      <c r="BB26" s="2306"/>
      <c r="BC26" s="2306"/>
      <c r="BD26" s="2307"/>
      <c r="BE26" s="2305"/>
      <c r="BF26" s="2306"/>
      <c r="BG26" s="2306"/>
      <c r="BH26" s="2307"/>
      <c r="BI26" s="2305"/>
      <c r="BJ26" s="2306"/>
      <c r="BK26" s="2306"/>
      <c r="BL26" s="2307"/>
      <c r="BM26" s="2305"/>
      <c r="BN26" s="2306"/>
      <c r="BO26" s="2306"/>
      <c r="BP26" s="2307"/>
      <c r="BQ26" s="2305"/>
      <c r="BR26" s="2306"/>
      <c r="BS26" s="2306"/>
      <c r="BT26" s="2307"/>
      <c r="BU26" s="2305"/>
      <c r="BV26" s="2306"/>
      <c r="BW26" s="2306"/>
      <c r="BX26" s="2307"/>
      <c r="BY26" s="2305"/>
      <c r="BZ26" s="2306"/>
      <c r="CA26" s="2306"/>
      <c r="CB26" s="2307"/>
      <c r="CC26" s="2305"/>
      <c r="CD26" s="2306"/>
      <c r="CE26" s="2306"/>
      <c r="CF26" s="2307"/>
      <c r="CG26" s="2305"/>
      <c r="CH26" s="2306"/>
      <c r="CI26" s="2306"/>
      <c r="CJ26" s="2307"/>
      <c r="CK26" s="2305"/>
      <c r="CL26" s="2306"/>
      <c r="CM26" s="2306"/>
      <c r="CN26" s="2307"/>
      <c r="CO26" s="2305"/>
      <c r="CP26" s="2306"/>
      <c r="CQ26" s="2306"/>
      <c r="CR26" s="2307"/>
      <c r="CS26" s="2305"/>
      <c r="CT26" s="2306"/>
      <c r="CU26" s="2306"/>
      <c r="CV26" s="2307"/>
      <c r="CW26" s="1299">
        <f t="shared" si="26"/>
        <v>0</v>
      </c>
      <c r="CY26" s="448">
        <f t="shared" si="2"/>
        <v>0</v>
      </c>
      <c r="CZ26" s="448">
        <f t="shared" si="3"/>
        <v>0</v>
      </c>
      <c r="DA26" s="448">
        <f t="shared" si="4"/>
        <v>0</v>
      </c>
      <c r="DB26" s="448">
        <f t="shared" si="5"/>
        <v>0</v>
      </c>
      <c r="DC26" s="448">
        <f t="shared" si="6"/>
        <v>0</v>
      </c>
      <c r="DD26" s="448">
        <f t="shared" si="7"/>
        <v>0</v>
      </c>
      <c r="DE26" s="448">
        <f t="shared" si="8"/>
        <v>0</v>
      </c>
      <c r="DF26" s="448">
        <f t="shared" si="9"/>
        <v>0</v>
      </c>
      <c r="DG26" s="448">
        <f t="shared" si="10"/>
        <v>0</v>
      </c>
      <c r="DH26" s="448">
        <f t="shared" si="11"/>
        <v>0</v>
      </c>
      <c r="DI26" s="448">
        <f t="shared" si="12"/>
        <v>0</v>
      </c>
      <c r="DJ26" s="448">
        <f t="shared" si="13"/>
        <v>0</v>
      </c>
      <c r="DK26" s="448">
        <f t="shared" si="14"/>
        <v>0</v>
      </c>
      <c r="DL26" s="448">
        <f t="shared" si="15"/>
        <v>0</v>
      </c>
      <c r="DM26" s="448">
        <f t="shared" si="16"/>
        <v>0</v>
      </c>
      <c r="DN26" s="448">
        <f t="shared" si="17"/>
        <v>0</v>
      </c>
      <c r="DO26" s="448">
        <f t="shared" si="18"/>
        <v>0</v>
      </c>
      <c r="DP26" s="448">
        <f t="shared" si="19"/>
        <v>0</v>
      </c>
      <c r="DQ26" s="448">
        <f t="shared" si="20"/>
        <v>0</v>
      </c>
      <c r="DR26" s="448">
        <f t="shared" si="21"/>
        <v>0</v>
      </c>
      <c r="DS26" s="448">
        <f t="shared" si="22"/>
        <v>0</v>
      </c>
      <c r="DT26" s="448">
        <f t="shared" si="23"/>
        <v>0</v>
      </c>
      <c r="DU26" s="448">
        <f t="shared" si="24"/>
        <v>0</v>
      </c>
      <c r="DV26" s="448">
        <f t="shared" si="25"/>
        <v>0</v>
      </c>
    </row>
    <row r="27" spans="2:126" ht="15.75" x14ac:dyDescent="0.2">
      <c r="B27" s="1288" t="s">
        <v>210</v>
      </c>
      <c r="C27" s="1195" t="str">
        <f>+'PLAN ADQ'!E29</f>
        <v>Kgs</v>
      </c>
      <c r="D27" s="1195">
        <f>+'PLAN ADQ'!F29</f>
        <v>0</v>
      </c>
      <c r="E27" s="2305"/>
      <c r="F27" s="2306"/>
      <c r="G27" s="2306"/>
      <c r="H27" s="2307"/>
      <c r="I27" s="2305"/>
      <c r="J27" s="2306"/>
      <c r="K27" s="2306"/>
      <c r="L27" s="2307"/>
      <c r="M27" s="2305"/>
      <c r="N27" s="2306"/>
      <c r="O27" s="2306"/>
      <c r="P27" s="2307"/>
      <c r="Q27" s="2305"/>
      <c r="R27" s="2306"/>
      <c r="S27" s="2306"/>
      <c r="T27" s="2307"/>
      <c r="U27" s="2305"/>
      <c r="V27" s="2306"/>
      <c r="W27" s="2306"/>
      <c r="X27" s="2307"/>
      <c r="Y27" s="2305"/>
      <c r="Z27" s="2306"/>
      <c r="AA27" s="2306"/>
      <c r="AB27" s="2307"/>
      <c r="AC27" s="2305"/>
      <c r="AD27" s="2306"/>
      <c r="AE27" s="2306"/>
      <c r="AF27" s="2307"/>
      <c r="AG27" s="2305"/>
      <c r="AH27" s="2306"/>
      <c r="AI27" s="2306"/>
      <c r="AJ27" s="2307"/>
      <c r="AK27" s="2305"/>
      <c r="AL27" s="2306"/>
      <c r="AM27" s="2306"/>
      <c r="AN27" s="2307"/>
      <c r="AO27" s="2305"/>
      <c r="AP27" s="2306"/>
      <c r="AQ27" s="2306"/>
      <c r="AR27" s="2307"/>
      <c r="AS27" s="2305"/>
      <c r="AT27" s="2306"/>
      <c r="AU27" s="2306"/>
      <c r="AV27" s="2307"/>
      <c r="AW27" s="2305"/>
      <c r="AX27" s="2306"/>
      <c r="AY27" s="2306"/>
      <c r="AZ27" s="2307"/>
      <c r="BA27" s="2305"/>
      <c r="BB27" s="2306"/>
      <c r="BC27" s="2306"/>
      <c r="BD27" s="2307"/>
      <c r="BE27" s="2305"/>
      <c r="BF27" s="2306"/>
      <c r="BG27" s="2306"/>
      <c r="BH27" s="2307"/>
      <c r="BI27" s="2305"/>
      <c r="BJ27" s="2306"/>
      <c r="BK27" s="2306"/>
      <c r="BL27" s="2307"/>
      <c r="BM27" s="2305"/>
      <c r="BN27" s="2306"/>
      <c r="BO27" s="2306"/>
      <c r="BP27" s="2307"/>
      <c r="BQ27" s="2305"/>
      <c r="BR27" s="2306"/>
      <c r="BS27" s="2306"/>
      <c r="BT27" s="2307"/>
      <c r="BU27" s="2305"/>
      <c r="BV27" s="2306"/>
      <c r="BW27" s="2306"/>
      <c r="BX27" s="2307"/>
      <c r="BY27" s="2305"/>
      <c r="BZ27" s="2306"/>
      <c r="CA27" s="2306"/>
      <c r="CB27" s="2307"/>
      <c r="CC27" s="2305"/>
      <c r="CD27" s="2306"/>
      <c r="CE27" s="2306"/>
      <c r="CF27" s="2307"/>
      <c r="CG27" s="2305"/>
      <c r="CH27" s="2306"/>
      <c r="CI27" s="2306"/>
      <c r="CJ27" s="2307"/>
      <c r="CK27" s="2305"/>
      <c r="CL27" s="2306"/>
      <c r="CM27" s="2306"/>
      <c r="CN27" s="2307"/>
      <c r="CO27" s="2305"/>
      <c r="CP27" s="2306"/>
      <c r="CQ27" s="2306"/>
      <c r="CR27" s="2307"/>
      <c r="CS27" s="2305"/>
      <c r="CT27" s="2306"/>
      <c r="CU27" s="2306"/>
      <c r="CV27" s="2307"/>
      <c r="CW27" s="1299">
        <f t="shared" si="26"/>
        <v>0</v>
      </c>
      <c r="CY27" s="448">
        <f t="shared" si="2"/>
        <v>0</v>
      </c>
      <c r="CZ27" s="448">
        <f t="shared" si="3"/>
        <v>0</v>
      </c>
      <c r="DA27" s="448">
        <f t="shared" si="4"/>
        <v>0</v>
      </c>
      <c r="DB27" s="448">
        <f t="shared" si="5"/>
        <v>0</v>
      </c>
      <c r="DC27" s="448">
        <f t="shared" si="6"/>
        <v>0</v>
      </c>
      <c r="DD27" s="448">
        <f t="shared" si="7"/>
        <v>0</v>
      </c>
      <c r="DE27" s="448">
        <f t="shared" si="8"/>
        <v>0</v>
      </c>
      <c r="DF27" s="448">
        <f t="shared" si="9"/>
        <v>0</v>
      </c>
      <c r="DG27" s="448">
        <f t="shared" si="10"/>
        <v>0</v>
      </c>
      <c r="DH27" s="448">
        <f t="shared" si="11"/>
        <v>0</v>
      </c>
      <c r="DI27" s="448">
        <f t="shared" si="12"/>
        <v>0</v>
      </c>
      <c r="DJ27" s="448">
        <f t="shared" si="13"/>
        <v>0</v>
      </c>
      <c r="DK27" s="448">
        <f t="shared" si="14"/>
        <v>0</v>
      </c>
      <c r="DL27" s="448">
        <f t="shared" si="15"/>
        <v>0</v>
      </c>
      <c r="DM27" s="448">
        <f t="shared" si="16"/>
        <v>0</v>
      </c>
      <c r="DN27" s="448">
        <f t="shared" si="17"/>
        <v>0</v>
      </c>
      <c r="DO27" s="448">
        <f t="shared" si="18"/>
        <v>0</v>
      </c>
      <c r="DP27" s="448">
        <f t="shared" si="19"/>
        <v>0</v>
      </c>
      <c r="DQ27" s="448">
        <f t="shared" si="20"/>
        <v>0</v>
      </c>
      <c r="DR27" s="448">
        <f t="shared" si="21"/>
        <v>0</v>
      </c>
      <c r="DS27" s="448">
        <f t="shared" si="22"/>
        <v>0</v>
      </c>
      <c r="DT27" s="448">
        <f t="shared" si="23"/>
        <v>0</v>
      </c>
      <c r="DU27" s="448">
        <f t="shared" si="24"/>
        <v>0</v>
      </c>
      <c r="DV27" s="448">
        <f t="shared" si="25"/>
        <v>0</v>
      </c>
    </row>
    <row r="28" spans="2:126" ht="15.75" hidden="1" customHeight="1" x14ac:dyDescent="0.2">
      <c r="B28" s="1288" t="s">
        <v>158</v>
      </c>
      <c r="C28" s="1195" t="str">
        <f>+'PLAN ADQ'!E24</f>
        <v>Kgs</v>
      </c>
      <c r="D28" s="1195" t="e">
        <f>+'PLAN ADQ'!F24</f>
        <v>#REF!</v>
      </c>
      <c r="E28" s="2305"/>
      <c r="F28" s="2306"/>
      <c r="G28" s="2306"/>
      <c r="H28" s="2307"/>
      <c r="I28" s="2305"/>
      <c r="J28" s="2306"/>
      <c r="K28" s="2306"/>
      <c r="L28" s="2307"/>
      <c r="M28" s="2305"/>
      <c r="N28" s="2306"/>
      <c r="O28" s="2306"/>
      <c r="P28" s="2307"/>
      <c r="Q28" s="2305"/>
      <c r="R28" s="2306"/>
      <c r="S28" s="2306"/>
      <c r="T28" s="2307"/>
      <c r="U28" s="2305"/>
      <c r="V28" s="2306"/>
      <c r="W28" s="2306"/>
      <c r="X28" s="2307"/>
      <c r="Y28" s="2305"/>
      <c r="Z28" s="2306"/>
      <c r="AA28" s="2306"/>
      <c r="AB28" s="2307"/>
      <c r="AC28" s="2305"/>
      <c r="AD28" s="2306"/>
      <c r="AE28" s="2306"/>
      <c r="AF28" s="2307"/>
      <c r="AG28" s="2305"/>
      <c r="AH28" s="2306"/>
      <c r="AI28" s="2306"/>
      <c r="AJ28" s="2307"/>
      <c r="AK28" s="2305"/>
      <c r="AL28" s="2306"/>
      <c r="AM28" s="2306"/>
      <c r="AN28" s="2307"/>
      <c r="AO28" s="2305"/>
      <c r="AP28" s="2306"/>
      <c r="AQ28" s="2306"/>
      <c r="AR28" s="2307"/>
      <c r="AS28" s="2305"/>
      <c r="AT28" s="2306"/>
      <c r="AU28" s="2306"/>
      <c r="AV28" s="2307"/>
      <c r="AW28" s="2305"/>
      <c r="AX28" s="2306"/>
      <c r="AY28" s="2306"/>
      <c r="AZ28" s="2307"/>
      <c r="BA28" s="2305"/>
      <c r="BB28" s="2306"/>
      <c r="BC28" s="2306"/>
      <c r="BD28" s="2307"/>
      <c r="BE28" s="2305"/>
      <c r="BF28" s="2306"/>
      <c r="BG28" s="2306"/>
      <c r="BH28" s="2307"/>
      <c r="BI28" s="2305"/>
      <c r="BJ28" s="2306"/>
      <c r="BK28" s="2306"/>
      <c r="BL28" s="2307"/>
      <c r="BM28" s="2305"/>
      <c r="BN28" s="2306"/>
      <c r="BO28" s="2306"/>
      <c r="BP28" s="2307"/>
      <c r="BQ28" s="2305"/>
      <c r="BR28" s="2306"/>
      <c r="BS28" s="2306"/>
      <c r="BT28" s="2307"/>
      <c r="BU28" s="2305"/>
      <c r="BV28" s="2306"/>
      <c r="BW28" s="2306"/>
      <c r="BX28" s="2307"/>
      <c r="BY28" s="2305"/>
      <c r="BZ28" s="2306"/>
      <c r="CA28" s="2306"/>
      <c r="CB28" s="2307"/>
      <c r="CC28" s="2305"/>
      <c r="CD28" s="2306"/>
      <c r="CE28" s="2306"/>
      <c r="CF28" s="2307"/>
      <c r="CG28" s="2305"/>
      <c r="CH28" s="2306"/>
      <c r="CI28" s="2306"/>
      <c r="CJ28" s="2307"/>
      <c r="CK28" s="2305"/>
      <c r="CL28" s="2306"/>
      <c r="CM28" s="2306"/>
      <c r="CN28" s="2307"/>
      <c r="CO28" s="2305"/>
      <c r="CP28" s="2306"/>
      <c r="CQ28" s="2306"/>
      <c r="CR28" s="2307"/>
      <c r="CS28" s="2305"/>
      <c r="CT28" s="2306"/>
      <c r="CU28" s="2306"/>
      <c r="CV28" s="2307"/>
      <c r="CW28" s="1299">
        <f t="shared" si="26"/>
        <v>0</v>
      </c>
      <c r="CY28" s="448">
        <f t="shared" si="2"/>
        <v>0</v>
      </c>
      <c r="CZ28" s="448">
        <f t="shared" si="3"/>
        <v>0</v>
      </c>
      <c r="DA28" s="448">
        <f t="shared" si="4"/>
        <v>0</v>
      </c>
      <c r="DB28" s="448">
        <f t="shared" si="5"/>
        <v>0</v>
      </c>
      <c r="DC28" s="448">
        <f t="shared" si="6"/>
        <v>0</v>
      </c>
      <c r="DD28" s="448">
        <f t="shared" si="7"/>
        <v>0</v>
      </c>
      <c r="DE28" s="448">
        <f t="shared" si="8"/>
        <v>0</v>
      </c>
      <c r="DF28" s="448">
        <f t="shared" si="9"/>
        <v>0</v>
      </c>
      <c r="DG28" s="448">
        <f t="shared" si="10"/>
        <v>0</v>
      </c>
      <c r="DH28" s="448">
        <f t="shared" si="11"/>
        <v>0</v>
      </c>
      <c r="DI28" s="448">
        <f t="shared" si="12"/>
        <v>0</v>
      </c>
      <c r="DJ28" s="448">
        <f t="shared" si="13"/>
        <v>0</v>
      </c>
      <c r="DK28" s="448">
        <f t="shared" si="14"/>
        <v>0</v>
      </c>
      <c r="DL28" s="448">
        <f t="shared" si="15"/>
        <v>0</v>
      </c>
      <c r="DM28" s="448">
        <f t="shared" si="16"/>
        <v>0</v>
      </c>
      <c r="DN28" s="448">
        <f t="shared" si="17"/>
        <v>0</v>
      </c>
      <c r="DO28" s="448">
        <f t="shared" si="18"/>
        <v>0</v>
      </c>
      <c r="DP28" s="448">
        <f t="shared" si="19"/>
        <v>0</v>
      </c>
      <c r="DQ28" s="448">
        <f t="shared" si="20"/>
        <v>0</v>
      </c>
      <c r="DR28" s="448">
        <f t="shared" si="21"/>
        <v>0</v>
      </c>
      <c r="DS28" s="448">
        <f t="shared" si="22"/>
        <v>0</v>
      </c>
      <c r="DT28" s="448">
        <f t="shared" si="23"/>
        <v>0</v>
      </c>
      <c r="DU28" s="448">
        <f t="shared" si="24"/>
        <v>0</v>
      </c>
      <c r="DV28" s="448">
        <f t="shared" si="25"/>
        <v>0</v>
      </c>
    </row>
    <row r="29" spans="2:126" ht="15.75" x14ac:dyDescent="0.2">
      <c r="B29" s="1288" t="s">
        <v>134</v>
      </c>
      <c r="C29" s="1195" t="str">
        <f>+'PLAN ADQ'!E31</f>
        <v>Kgs</v>
      </c>
      <c r="D29" s="1195" t="e">
        <f>+'PLAN ADQ'!F31</f>
        <v>#REF!</v>
      </c>
      <c r="E29" s="2305">
        <v>520</v>
      </c>
      <c r="F29" s="2306"/>
      <c r="G29" s="2306"/>
      <c r="H29" s="2307"/>
      <c r="I29" s="2305"/>
      <c r="J29" s="2306"/>
      <c r="K29" s="2306"/>
      <c r="L29" s="2307"/>
      <c r="M29" s="2305"/>
      <c r="N29" s="2306"/>
      <c r="O29" s="2306"/>
      <c r="P29" s="2307"/>
      <c r="Q29" s="2305"/>
      <c r="R29" s="2306"/>
      <c r="S29" s="2306"/>
      <c r="T29" s="2307"/>
      <c r="U29" s="2305"/>
      <c r="V29" s="2306"/>
      <c r="W29" s="2306"/>
      <c r="X29" s="2307"/>
      <c r="Y29" s="2305"/>
      <c r="Z29" s="2306"/>
      <c r="AA29" s="2306"/>
      <c r="AB29" s="2307"/>
      <c r="AC29" s="2305"/>
      <c r="AD29" s="2306"/>
      <c r="AE29" s="2306"/>
      <c r="AF29" s="2307"/>
      <c r="AG29" s="2305"/>
      <c r="AH29" s="2306"/>
      <c r="AI29" s="2306"/>
      <c r="AJ29" s="2307"/>
      <c r="AK29" s="2305"/>
      <c r="AL29" s="2306"/>
      <c r="AM29" s="2306"/>
      <c r="AN29" s="2307"/>
      <c r="AO29" s="2305"/>
      <c r="AP29" s="2306"/>
      <c r="AQ29" s="2306"/>
      <c r="AR29" s="2307"/>
      <c r="AS29" s="2305"/>
      <c r="AT29" s="2306"/>
      <c r="AU29" s="2306"/>
      <c r="AV29" s="2307"/>
      <c r="AW29" s="2305"/>
      <c r="AX29" s="2306"/>
      <c r="AY29" s="2306"/>
      <c r="AZ29" s="2307"/>
      <c r="BA29" s="2305"/>
      <c r="BB29" s="2306"/>
      <c r="BC29" s="2306"/>
      <c r="BD29" s="2307"/>
      <c r="BE29" s="2305"/>
      <c r="BF29" s="2306"/>
      <c r="BG29" s="2306"/>
      <c r="BH29" s="2307"/>
      <c r="BI29" s="2305"/>
      <c r="BJ29" s="2306"/>
      <c r="BK29" s="2306"/>
      <c r="BL29" s="2307"/>
      <c r="BM29" s="2305"/>
      <c r="BN29" s="2306"/>
      <c r="BO29" s="2306"/>
      <c r="BP29" s="2307"/>
      <c r="BQ29" s="2305"/>
      <c r="BR29" s="2306"/>
      <c r="BS29" s="2306"/>
      <c r="BT29" s="2307"/>
      <c r="BU29" s="2305"/>
      <c r="BV29" s="2306"/>
      <c r="BW29" s="2306"/>
      <c r="BX29" s="2307"/>
      <c r="BY29" s="2305"/>
      <c r="BZ29" s="2306"/>
      <c r="CA29" s="2306"/>
      <c r="CB29" s="2307"/>
      <c r="CC29" s="2305"/>
      <c r="CD29" s="2306"/>
      <c r="CE29" s="2306"/>
      <c r="CF29" s="2307"/>
      <c r="CG29" s="2305"/>
      <c r="CH29" s="2306"/>
      <c r="CI29" s="2306"/>
      <c r="CJ29" s="2307"/>
      <c r="CK29" s="2305"/>
      <c r="CL29" s="2306"/>
      <c r="CM29" s="2306"/>
      <c r="CN29" s="2307"/>
      <c r="CO29" s="2305"/>
      <c r="CP29" s="2306"/>
      <c r="CQ29" s="2306"/>
      <c r="CR29" s="2307"/>
      <c r="CS29" s="2305"/>
      <c r="CT29" s="2306"/>
      <c r="CU29" s="2306"/>
      <c r="CV29" s="2307"/>
      <c r="CW29" s="1299">
        <f t="shared" si="26"/>
        <v>520</v>
      </c>
      <c r="CY29" s="448">
        <f t="shared" si="2"/>
        <v>520</v>
      </c>
      <c r="CZ29" s="448">
        <f t="shared" si="3"/>
        <v>0</v>
      </c>
      <c r="DA29" s="448">
        <f t="shared" si="4"/>
        <v>0</v>
      </c>
      <c r="DB29" s="448">
        <f t="shared" si="5"/>
        <v>0</v>
      </c>
      <c r="DC29" s="448">
        <f t="shared" si="6"/>
        <v>0</v>
      </c>
      <c r="DD29" s="448">
        <f t="shared" si="7"/>
        <v>0</v>
      </c>
      <c r="DE29" s="448">
        <f t="shared" si="8"/>
        <v>0</v>
      </c>
      <c r="DF29" s="448">
        <f t="shared" si="9"/>
        <v>0</v>
      </c>
      <c r="DG29" s="448">
        <f t="shared" si="10"/>
        <v>0</v>
      </c>
      <c r="DH29" s="448">
        <f t="shared" si="11"/>
        <v>0</v>
      </c>
      <c r="DI29" s="448">
        <f t="shared" si="12"/>
        <v>0</v>
      </c>
      <c r="DJ29" s="448">
        <f t="shared" si="13"/>
        <v>0</v>
      </c>
      <c r="DK29" s="448">
        <f t="shared" si="14"/>
        <v>0</v>
      </c>
      <c r="DL29" s="448">
        <f t="shared" si="15"/>
        <v>0</v>
      </c>
      <c r="DM29" s="448">
        <f t="shared" si="16"/>
        <v>0</v>
      </c>
      <c r="DN29" s="448">
        <f t="shared" si="17"/>
        <v>0</v>
      </c>
      <c r="DO29" s="448">
        <f t="shared" si="18"/>
        <v>0</v>
      </c>
      <c r="DP29" s="448">
        <f t="shared" si="19"/>
        <v>0</v>
      </c>
      <c r="DQ29" s="448">
        <f t="shared" si="20"/>
        <v>0</v>
      </c>
      <c r="DR29" s="448">
        <f t="shared" si="21"/>
        <v>0</v>
      </c>
      <c r="DS29" s="448">
        <f t="shared" si="22"/>
        <v>0</v>
      </c>
      <c r="DT29" s="448">
        <f t="shared" si="23"/>
        <v>0</v>
      </c>
      <c r="DU29" s="448">
        <f t="shared" si="24"/>
        <v>0</v>
      </c>
      <c r="DV29" s="448">
        <f t="shared" si="25"/>
        <v>0</v>
      </c>
    </row>
    <row r="30" spans="2:126" ht="15.75" x14ac:dyDescent="0.2">
      <c r="B30" s="1288" t="s">
        <v>154</v>
      </c>
      <c r="C30" s="1195" t="str">
        <f>+'PLAN ADQ'!E18</f>
        <v>Herramientas</v>
      </c>
      <c r="D30" s="1195" t="e">
        <f>+'PLAN ADQ'!F18</f>
        <v>#REF!</v>
      </c>
      <c r="E30" s="2305">
        <v>1</v>
      </c>
      <c r="F30" s="2306"/>
      <c r="G30" s="2306"/>
      <c r="H30" s="2307"/>
      <c r="I30" s="2305"/>
      <c r="J30" s="2306"/>
      <c r="K30" s="2306"/>
      <c r="L30" s="2307"/>
      <c r="M30" s="2305"/>
      <c r="N30" s="2306"/>
      <c r="O30" s="2306"/>
      <c r="P30" s="2307"/>
      <c r="Q30" s="2305"/>
      <c r="R30" s="2306"/>
      <c r="S30" s="2306"/>
      <c r="T30" s="2307"/>
      <c r="U30" s="2305"/>
      <c r="V30" s="2306"/>
      <c r="W30" s="2306"/>
      <c r="X30" s="2307"/>
      <c r="Y30" s="2305"/>
      <c r="Z30" s="2306"/>
      <c r="AA30" s="2306"/>
      <c r="AB30" s="2307"/>
      <c r="AC30" s="2305"/>
      <c r="AD30" s="2306"/>
      <c r="AE30" s="2306"/>
      <c r="AF30" s="2307"/>
      <c r="AG30" s="2305"/>
      <c r="AH30" s="2306"/>
      <c r="AI30" s="2306"/>
      <c r="AJ30" s="2307"/>
      <c r="AK30" s="2305"/>
      <c r="AL30" s="2306"/>
      <c r="AM30" s="2306"/>
      <c r="AN30" s="2307"/>
      <c r="AO30" s="2305"/>
      <c r="AP30" s="2306"/>
      <c r="AQ30" s="2306"/>
      <c r="AR30" s="2307"/>
      <c r="AS30" s="2305"/>
      <c r="AT30" s="2306"/>
      <c r="AU30" s="2306"/>
      <c r="AV30" s="2307"/>
      <c r="AW30" s="2305"/>
      <c r="AX30" s="2306"/>
      <c r="AY30" s="2306"/>
      <c r="AZ30" s="2307"/>
      <c r="BA30" s="2305"/>
      <c r="BB30" s="2306"/>
      <c r="BC30" s="2306"/>
      <c r="BD30" s="2307"/>
      <c r="BE30" s="2305"/>
      <c r="BF30" s="2306"/>
      <c r="BG30" s="2306"/>
      <c r="BH30" s="2307"/>
      <c r="BI30" s="2305"/>
      <c r="BJ30" s="2306"/>
      <c r="BK30" s="2306"/>
      <c r="BL30" s="2307"/>
      <c r="BM30" s="2305"/>
      <c r="BN30" s="2306"/>
      <c r="BO30" s="2306"/>
      <c r="BP30" s="2307"/>
      <c r="BQ30" s="2305"/>
      <c r="BR30" s="2306"/>
      <c r="BS30" s="2306"/>
      <c r="BT30" s="2307"/>
      <c r="BU30" s="2305"/>
      <c r="BV30" s="2306"/>
      <c r="BW30" s="2306"/>
      <c r="BX30" s="2307"/>
      <c r="BY30" s="2305"/>
      <c r="BZ30" s="2306"/>
      <c r="CA30" s="2306"/>
      <c r="CB30" s="2307"/>
      <c r="CC30" s="2305"/>
      <c r="CD30" s="2306"/>
      <c r="CE30" s="2306"/>
      <c r="CF30" s="2307"/>
      <c r="CG30" s="2305"/>
      <c r="CH30" s="2306"/>
      <c r="CI30" s="2306"/>
      <c r="CJ30" s="2307"/>
      <c r="CK30" s="2305"/>
      <c r="CL30" s="2306"/>
      <c r="CM30" s="2306"/>
      <c r="CN30" s="2307"/>
      <c r="CO30" s="2305"/>
      <c r="CP30" s="2306"/>
      <c r="CQ30" s="2306"/>
      <c r="CR30" s="2307"/>
      <c r="CS30" s="2305"/>
      <c r="CT30" s="2306"/>
      <c r="CU30" s="2306"/>
      <c r="CV30" s="2307"/>
      <c r="CW30" s="1299">
        <f t="shared" si="26"/>
        <v>1</v>
      </c>
      <c r="CY30" s="448">
        <f t="shared" si="2"/>
        <v>1</v>
      </c>
      <c r="CZ30" s="448">
        <f t="shared" si="3"/>
        <v>0</v>
      </c>
      <c r="DA30" s="448">
        <f t="shared" si="4"/>
        <v>0</v>
      </c>
      <c r="DB30" s="448">
        <f t="shared" si="5"/>
        <v>0</v>
      </c>
      <c r="DC30" s="448">
        <f t="shared" si="6"/>
        <v>0</v>
      </c>
      <c r="DD30" s="448">
        <f t="shared" si="7"/>
        <v>0</v>
      </c>
      <c r="DE30" s="448">
        <f t="shared" si="8"/>
        <v>0</v>
      </c>
      <c r="DF30" s="448">
        <f t="shared" si="9"/>
        <v>0</v>
      </c>
      <c r="DG30" s="448">
        <f t="shared" si="10"/>
        <v>0</v>
      </c>
      <c r="DH30" s="448">
        <f t="shared" si="11"/>
        <v>0</v>
      </c>
      <c r="DI30" s="448">
        <f t="shared" si="12"/>
        <v>0</v>
      </c>
      <c r="DJ30" s="448">
        <f t="shared" si="13"/>
        <v>0</v>
      </c>
      <c r="DK30" s="448">
        <f t="shared" si="14"/>
        <v>0</v>
      </c>
      <c r="DL30" s="448">
        <f t="shared" si="15"/>
        <v>0</v>
      </c>
      <c r="DM30" s="448">
        <f t="shared" si="16"/>
        <v>0</v>
      </c>
      <c r="DN30" s="448">
        <f t="shared" si="17"/>
        <v>0</v>
      </c>
      <c r="DO30" s="448">
        <f t="shared" si="18"/>
        <v>0</v>
      </c>
      <c r="DP30" s="448">
        <f t="shared" si="19"/>
        <v>0</v>
      </c>
      <c r="DQ30" s="448">
        <f t="shared" si="20"/>
        <v>0</v>
      </c>
      <c r="DR30" s="448">
        <f t="shared" si="21"/>
        <v>0</v>
      </c>
      <c r="DS30" s="448">
        <f t="shared" si="22"/>
        <v>0</v>
      </c>
      <c r="DT30" s="448">
        <f t="shared" si="23"/>
        <v>0</v>
      </c>
      <c r="DU30" s="448">
        <f t="shared" si="24"/>
        <v>0</v>
      </c>
      <c r="DV30" s="448">
        <f t="shared" si="25"/>
        <v>0</v>
      </c>
    </row>
    <row r="31" spans="2:126" ht="15.75" hidden="1" customHeight="1" x14ac:dyDescent="0.2">
      <c r="B31" s="1288" t="s">
        <v>182</v>
      </c>
      <c r="C31" s="1195" t="str">
        <f>+'PLAN ADQ'!E32</f>
        <v>Postes</v>
      </c>
      <c r="D31" s="1195">
        <f>+'PLAN ADQ'!F32</f>
        <v>0</v>
      </c>
      <c r="E31" s="2305"/>
      <c r="F31" s="2306"/>
      <c r="G31" s="2306"/>
      <c r="H31" s="2307"/>
      <c r="I31" s="2305"/>
      <c r="J31" s="2306"/>
      <c r="K31" s="2306"/>
      <c r="L31" s="2307"/>
      <c r="M31" s="2305"/>
      <c r="N31" s="2306"/>
      <c r="O31" s="2306"/>
      <c r="P31" s="2307"/>
      <c r="Q31" s="2305"/>
      <c r="R31" s="2306"/>
      <c r="S31" s="2306"/>
      <c r="T31" s="2307"/>
      <c r="U31" s="2305"/>
      <c r="V31" s="2306"/>
      <c r="W31" s="2306"/>
      <c r="X31" s="2307"/>
      <c r="Y31" s="2305"/>
      <c r="Z31" s="2306"/>
      <c r="AA31" s="2306"/>
      <c r="AB31" s="2307"/>
      <c r="AC31" s="2305"/>
      <c r="AD31" s="2306"/>
      <c r="AE31" s="2306"/>
      <c r="AF31" s="2307"/>
      <c r="AG31" s="2305"/>
      <c r="AH31" s="2306"/>
      <c r="AI31" s="2306"/>
      <c r="AJ31" s="2307"/>
      <c r="AK31" s="2305"/>
      <c r="AL31" s="2306"/>
      <c r="AM31" s="2306"/>
      <c r="AN31" s="2307"/>
      <c r="AO31" s="2305"/>
      <c r="AP31" s="2306"/>
      <c r="AQ31" s="2306"/>
      <c r="AR31" s="2307"/>
      <c r="AS31" s="2305"/>
      <c r="AT31" s="2306"/>
      <c r="AU31" s="2306"/>
      <c r="AV31" s="2307"/>
      <c r="AW31" s="2305"/>
      <c r="AX31" s="2306"/>
      <c r="AY31" s="2306"/>
      <c r="AZ31" s="2307"/>
      <c r="BA31" s="2305"/>
      <c r="BB31" s="2306"/>
      <c r="BC31" s="2306"/>
      <c r="BD31" s="2307"/>
      <c r="BE31" s="2305"/>
      <c r="BF31" s="2306"/>
      <c r="BG31" s="2306"/>
      <c r="BH31" s="2307"/>
      <c r="BI31" s="2305"/>
      <c r="BJ31" s="2306"/>
      <c r="BK31" s="2306"/>
      <c r="BL31" s="2307"/>
      <c r="BM31" s="2305"/>
      <c r="BN31" s="2306"/>
      <c r="BO31" s="2306"/>
      <c r="BP31" s="2307"/>
      <c r="BQ31" s="2305"/>
      <c r="BR31" s="2306"/>
      <c r="BS31" s="2306"/>
      <c r="BT31" s="2307"/>
      <c r="BU31" s="2305"/>
      <c r="BV31" s="2306"/>
      <c r="BW31" s="2306"/>
      <c r="BX31" s="2307"/>
      <c r="BY31" s="2305"/>
      <c r="BZ31" s="2306"/>
      <c r="CA31" s="2306"/>
      <c r="CB31" s="2307"/>
      <c r="CC31" s="2305"/>
      <c r="CD31" s="2306"/>
      <c r="CE31" s="2306"/>
      <c r="CF31" s="2307"/>
      <c r="CG31" s="2305"/>
      <c r="CH31" s="2306"/>
      <c r="CI31" s="2306"/>
      <c r="CJ31" s="2307"/>
      <c r="CK31" s="2305"/>
      <c r="CL31" s="2306"/>
      <c r="CM31" s="2306"/>
      <c r="CN31" s="2307"/>
      <c r="CO31" s="2305"/>
      <c r="CP31" s="2306"/>
      <c r="CQ31" s="2306"/>
      <c r="CR31" s="2307"/>
      <c r="CS31" s="2305"/>
      <c r="CT31" s="2306"/>
      <c r="CU31" s="2306"/>
      <c r="CV31" s="2307"/>
      <c r="CW31" s="1196">
        <f t="shared" si="26"/>
        <v>0</v>
      </c>
      <c r="CY31" s="448">
        <f t="shared" ref="CY31:CY33" si="27">COUNTIF(E31:H31,"X")</f>
        <v>0</v>
      </c>
      <c r="CZ31" s="448">
        <f t="shared" ref="CZ31:CZ33" si="28">COUNTIF(I31:L31,"X")</f>
        <v>0</v>
      </c>
      <c r="DA31" s="448">
        <f t="shared" ref="DA31:DA33" si="29">COUNTIF(M31:P31,"X")</f>
        <v>0</v>
      </c>
      <c r="DB31" s="448">
        <f t="shared" ref="DB31:DB33" si="30">COUNTIF(Q31:T31,"X")</f>
        <v>0</v>
      </c>
      <c r="DC31" s="448">
        <f t="shared" ref="DC31:DC33" si="31">COUNTIF(U31:X31,"X")</f>
        <v>0</v>
      </c>
      <c r="DD31" s="448">
        <f t="shared" ref="DD31:DD33" si="32">COUNTIF(Y31:AB31,"X")</f>
        <v>0</v>
      </c>
      <c r="DE31" s="448">
        <f t="shared" ref="DE31:DE33" si="33">COUNTIF(AC31:AF31,"X")</f>
        <v>0</v>
      </c>
      <c r="DF31" s="448">
        <f t="shared" ref="DF31:DF33" si="34">COUNTIF(AG31:AJ31,"X")</f>
        <v>0</v>
      </c>
      <c r="DG31" s="448">
        <f t="shared" ref="DG31:DG33" si="35">COUNTIF(AK31:AN31,"X")</f>
        <v>0</v>
      </c>
      <c r="DH31" s="448">
        <f t="shared" ref="DH31:DH33" si="36">COUNTIF(AO31:AR31,"X")</f>
        <v>0</v>
      </c>
      <c r="DI31" s="448">
        <f t="shared" ref="DI31:DI33" si="37">COUNTIF(AS31:AV31,"X")</f>
        <v>0</v>
      </c>
      <c r="DJ31" s="448">
        <f t="shared" ref="DJ31:DJ33" si="38">COUNTIF(AW31:AZ31,"X")</f>
        <v>0</v>
      </c>
      <c r="DK31" s="448">
        <f t="shared" ref="DK31:DK33" si="39">COUNTIF(BA31:BD31,"X")</f>
        <v>0</v>
      </c>
      <c r="DL31" s="448">
        <f t="shared" ref="DL31:DL33" si="40">COUNTIF(BE31:BH31,"X")</f>
        <v>0</v>
      </c>
      <c r="DM31" s="448">
        <f t="shared" ref="DM31:DM33" si="41">COUNTIF(BI31:BL31,"X")</f>
        <v>0</v>
      </c>
      <c r="DN31" s="448">
        <f t="shared" ref="DN31:DN33" si="42">COUNTIF(BM31:BP31,"X")</f>
        <v>0</v>
      </c>
      <c r="DO31" s="448">
        <f t="shared" ref="DO31:DO33" si="43">COUNTIF(BQ31:BT31,"X")</f>
        <v>0</v>
      </c>
      <c r="DP31" s="448">
        <f t="shared" ref="DP31:DP33" si="44">COUNTIF(BU31:BX31,"X")</f>
        <v>0</v>
      </c>
      <c r="DQ31" s="448">
        <f t="shared" ref="DQ31:DQ33" si="45">COUNTIF(BY31:CB31,"X")</f>
        <v>0</v>
      </c>
      <c r="DR31" s="448">
        <f t="shared" ref="DR31:DR33" si="46">COUNTIF(CC31:CF31,"X")</f>
        <v>0</v>
      </c>
      <c r="DS31" s="448">
        <f t="shared" ref="DS31:DS33" si="47">COUNTIF(CG31:CJ31,"X")</f>
        <v>0</v>
      </c>
      <c r="DT31" s="448">
        <f t="shared" ref="DT31:DT33" si="48">COUNTIF(CK31:CN31,"X")</f>
        <v>0</v>
      </c>
      <c r="DU31" s="448">
        <f t="shared" ref="DU31:DU33" si="49">COUNTIF(CO31:CR31,"X")</f>
        <v>0</v>
      </c>
      <c r="DV31" s="448">
        <f t="shared" ref="DV31:DV33" si="50">COUNTIF(CS31:CV31,"X")</f>
        <v>0</v>
      </c>
    </row>
    <row r="32" spans="2:126" ht="15.75" hidden="1" customHeight="1" x14ac:dyDescent="0.2">
      <c r="B32" s="1288" t="s">
        <v>135</v>
      </c>
      <c r="C32" s="1195" t="str">
        <f>+'PLAN ADQ'!E33</f>
        <v>Rollos</v>
      </c>
      <c r="D32" s="1195">
        <f>+'PLAN ADQ'!F33</f>
        <v>0</v>
      </c>
      <c r="E32" s="2305"/>
      <c r="F32" s="2306"/>
      <c r="G32" s="2306"/>
      <c r="H32" s="2307"/>
      <c r="I32" s="2305"/>
      <c r="J32" s="2306"/>
      <c r="K32" s="2306"/>
      <c r="L32" s="2307"/>
      <c r="M32" s="2305"/>
      <c r="N32" s="2306"/>
      <c r="O32" s="2306"/>
      <c r="P32" s="2307"/>
      <c r="Q32" s="2305"/>
      <c r="R32" s="2306"/>
      <c r="S32" s="2306"/>
      <c r="T32" s="2307"/>
      <c r="U32" s="2305"/>
      <c r="V32" s="2306"/>
      <c r="W32" s="2306"/>
      <c r="X32" s="2307"/>
      <c r="Y32" s="2305"/>
      <c r="Z32" s="2306"/>
      <c r="AA32" s="2306"/>
      <c r="AB32" s="2307"/>
      <c r="AC32" s="2305"/>
      <c r="AD32" s="2306"/>
      <c r="AE32" s="2306"/>
      <c r="AF32" s="2307"/>
      <c r="AG32" s="2305"/>
      <c r="AH32" s="2306"/>
      <c r="AI32" s="2306"/>
      <c r="AJ32" s="2307"/>
      <c r="AK32" s="2305"/>
      <c r="AL32" s="2306"/>
      <c r="AM32" s="2306"/>
      <c r="AN32" s="2307"/>
      <c r="AO32" s="2305"/>
      <c r="AP32" s="2306"/>
      <c r="AQ32" s="2306"/>
      <c r="AR32" s="2307"/>
      <c r="AS32" s="2305"/>
      <c r="AT32" s="2306"/>
      <c r="AU32" s="2306"/>
      <c r="AV32" s="2307"/>
      <c r="AW32" s="2305"/>
      <c r="AX32" s="2306"/>
      <c r="AY32" s="2306"/>
      <c r="AZ32" s="2307"/>
      <c r="BA32" s="2305"/>
      <c r="BB32" s="2306"/>
      <c r="BC32" s="2306"/>
      <c r="BD32" s="2307"/>
      <c r="BE32" s="2305"/>
      <c r="BF32" s="2306"/>
      <c r="BG32" s="2306"/>
      <c r="BH32" s="2307"/>
      <c r="BI32" s="2305"/>
      <c r="BJ32" s="2306"/>
      <c r="BK32" s="2306"/>
      <c r="BL32" s="2307"/>
      <c r="BM32" s="2305"/>
      <c r="BN32" s="2306"/>
      <c r="BO32" s="2306"/>
      <c r="BP32" s="2307"/>
      <c r="BQ32" s="2305"/>
      <c r="BR32" s="2306"/>
      <c r="BS32" s="2306"/>
      <c r="BT32" s="2307"/>
      <c r="BU32" s="2305"/>
      <c r="BV32" s="2306"/>
      <c r="BW32" s="2306"/>
      <c r="BX32" s="2307"/>
      <c r="BY32" s="2305"/>
      <c r="BZ32" s="2306"/>
      <c r="CA32" s="2306"/>
      <c r="CB32" s="2307"/>
      <c r="CC32" s="2305"/>
      <c r="CD32" s="2306"/>
      <c r="CE32" s="2306"/>
      <c r="CF32" s="2307"/>
      <c r="CG32" s="2305"/>
      <c r="CH32" s="2306"/>
      <c r="CI32" s="2306"/>
      <c r="CJ32" s="2307"/>
      <c r="CK32" s="2305"/>
      <c r="CL32" s="2306"/>
      <c r="CM32" s="2306"/>
      <c r="CN32" s="2307"/>
      <c r="CO32" s="2305"/>
      <c r="CP32" s="2306"/>
      <c r="CQ32" s="2306"/>
      <c r="CR32" s="2307"/>
      <c r="CS32" s="2305"/>
      <c r="CT32" s="2306"/>
      <c r="CU32" s="2306"/>
      <c r="CV32" s="2307"/>
      <c r="CW32" s="1196">
        <f t="shared" si="26"/>
        <v>0</v>
      </c>
      <c r="CY32" s="448">
        <f t="shared" si="27"/>
        <v>0</v>
      </c>
      <c r="CZ32" s="448">
        <f t="shared" si="28"/>
        <v>0</v>
      </c>
      <c r="DA32" s="448">
        <f t="shared" si="29"/>
        <v>0</v>
      </c>
      <c r="DB32" s="448">
        <f t="shared" si="30"/>
        <v>0</v>
      </c>
      <c r="DC32" s="448">
        <f t="shared" si="31"/>
        <v>0</v>
      </c>
      <c r="DD32" s="448">
        <f t="shared" si="32"/>
        <v>0</v>
      </c>
      <c r="DE32" s="448">
        <f t="shared" si="33"/>
        <v>0</v>
      </c>
      <c r="DF32" s="448">
        <f t="shared" si="34"/>
        <v>0</v>
      </c>
      <c r="DG32" s="448">
        <f t="shared" si="35"/>
        <v>0</v>
      </c>
      <c r="DH32" s="448">
        <f t="shared" si="36"/>
        <v>0</v>
      </c>
      <c r="DI32" s="448">
        <f t="shared" si="37"/>
        <v>0</v>
      </c>
      <c r="DJ32" s="448">
        <f t="shared" si="38"/>
        <v>0</v>
      </c>
      <c r="DK32" s="448">
        <f t="shared" si="39"/>
        <v>0</v>
      </c>
      <c r="DL32" s="448">
        <f t="shared" si="40"/>
        <v>0</v>
      </c>
      <c r="DM32" s="448">
        <f t="shared" si="41"/>
        <v>0</v>
      </c>
      <c r="DN32" s="448">
        <f t="shared" si="42"/>
        <v>0</v>
      </c>
      <c r="DO32" s="448">
        <f t="shared" si="43"/>
        <v>0</v>
      </c>
      <c r="DP32" s="448">
        <f t="shared" si="44"/>
        <v>0</v>
      </c>
      <c r="DQ32" s="448">
        <f t="shared" si="45"/>
        <v>0</v>
      </c>
      <c r="DR32" s="448">
        <f t="shared" si="46"/>
        <v>0</v>
      </c>
      <c r="DS32" s="448">
        <f t="shared" si="47"/>
        <v>0</v>
      </c>
      <c r="DT32" s="448">
        <f t="shared" si="48"/>
        <v>0</v>
      </c>
      <c r="DU32" s="448">
        <f t="shared" si="49"/>
        <v>0</v>
      </c>
      <c r="DV32" s="448">
        <f t="shared" si="50"/>
        <v>0</v>
      </c>
    </row>
    <row r="33" spans="2:126" ht="15.75" hidden="1" customHeight="1" x14ac:dyDescent="0.2">
      <c r="B33" s="1288" t="s">
        <v>137</v>
      </c>
      <c r="C33" s="1195" t="str">
        <f>+'PLAN ADQ'!E34</f>
        <v>Kgs</v>
      </c>
      <c r="D33" s="1195">
        <f>+'PLAN ADQ'!F34</f>
        <v>0</v>
      </c>
      <c r="E33" s="2305"/>
      <c r="F33" s="2306"/>
      <c r="G33" s="2306"/>
      <c r="H33" s="2307"/>
      <c r="I33" s="2305"/>
      <c r="J33" s="2306"/>
      <c r="K33" s="2306"/>
      <c r="L33" s="2307"/>
      <c r="M33" s="2305"/>
      <c r="N33" s="2306"/>
      <c r="O33" s="2306"/>
      <c r="P33" s="2307"/>
      <c r="Q33" s="2305"/>
      <c r="R33" s="2306"/>
      <c r="S33" s="2306"/>
      <c r="T33" s="2307"/>
      <c r="U33" s="2305"/>
      <c r="V33" s="2306"/>
      <c r="W33" s="2306"/>
      <c r="X33" s="2307"/>
      <c r="Y33" s="2305"/>
      <c r="Z33" s="2306"/>
      <c r="AA33" s="2306"/>
      <c r="AB33" s="2307"/>
      <c r="AC33" s="2305"/>
      <c r="AD33" s="2306"/>
      <c r="AE33" s="2306"/>
      <c r="AF33" s="2307"/>
      <c r="AG33" s="2305"/>
      <c r="AH33" s="2306"/>
      <c r="AI33" s="2306"/>
      <c r="AJ33" s="2307"/>
      <c r="AK33" s="2305"/>
      <c r="AL33" s="2306"/>
      <c r="AM33" s="2306"/>
      <c r="AN33" s="2307"/>
      <c r="AO33" s="2305"/>
      <c r="AP33" s="2306"/>
      <c r="AQ33" s="2306"/>
      <c r="AR33" s="2307"/>
      <c r="AS33" s="2305"/>
      <c r="AT33" s="2306"/>
      <c r="AU33" s="2306"/>
      <c r="AV33" s="2307"/>
      <c r="AW33" s="2305"/>
      <c r="AX33" s="2306"/>
      <c r="AY33" s="2306"/>
      <c r="AZ33" s="2307"/>
      <c r="BA33" s="2305"/>
      <c r="BB33" s="2306"/>
      <c r="BC33" s="2306"/>
      <c r="BD33" s="2307"/>
      <c r="BE33" s="2305"/>
      <c r="BF33" s="2306"/>
      <c r="BG33" s="2306"/>
      <c r="BH33" s="2307"/>
      <c r="BI33" s="2305"/>
      <c r="BJ33" s="2306"/>
      <c r="BK33" s="2306"/>
      <c r="BL33" s="2307"/>
      <c r="BM33" s="2305"/>
      <c r="BN33" s="2306"/>
      <c r="BO33" s="2306"/>
      <c r="BP33" s="2307"/>
      <c r="BQ33" s="2305"/>
      <c r="BR33" s="2306"/>
      <c r="BS33" s="2306"/>
      <c r="BT33" s="2307"/>
      <c r="BU33" s="2305"/>
      <c r="BV33" s="2306"/>
      <c r="BW33" s="2306"/>
      <c r="BX33" s="2307"/>
      <c r="BY33" s="2305"/>
      <c r="BZ33" s="2306"/>
      <c r="CA33" s="2306"/>
      <c r="CB33" s="2307"/>
      <c r="CC33" s="2305"/>
      <c r="CD33" s="2306"/>
      <c r="CE33" s="2306"/>
      <c r="CF33" s="2307"/>
      <c r="CG33" s="2305"/>
      <c r="CH33" s="2306"/>
      <c r="CI33" s="2306"/>
      <c r="CJ33" s="2307"/>
      <c r="CK33" s="2305"/>
      <c r="CL33" s="2306"/>
      <c r="CM33" s="2306"/>
      <c r="CN33" s="2307"/>
      <c r="CO33" s="2305"/>
      <c r="CP33" s="2306"/>
      <c r="CQ33" s="2306"/>
      <c r="CR33" s="2307"/>
      <c r="CS33" s="2305"/>
      <c r="CT33" s="2306"/>
      <c r="CU33" s="2306"/>
      <c r="CV33" s="2307"/>
      <c r="CW33" s="1196">
        <f t="shared" si="26"/>
        <v>0</v>
      </c>
      <c r="CY33" s="448">
        <f t="shared" si="27"/>
        <v>0</v>
      </c>
      <c r="CZ33" s="448">
        <f t="shared" si="28"/>
        <v>0</v>
      </c>
      <c r="DA33" s="448">
        <f t="shared" si="29"/>
        <v>0</v>
      </c>
      <c r="DB33" s="448">
        <f t="shared" si="30"/>
        <v>0</v>
      </c>
      <c r="DC33" s="448">
        <f t="shared" si="31"/>
        <v>0</v>
      </c>
      <c r="DD33" s="448">
        <f t="shared" si="32"/>
        <v>0</v>
      </c>
      <c r="DE33" s="448">
        <f t="shared" si="33"/>
        <v>0</v>
      </c>
      <c r="DF33" s="448">
        <f t="shared" si="34"/>
        <v>0</v>
      </c>
      <c r="DG33" s="448">
        <f t="shared" si="35"/>
        <v>0</v>
      </c>
      <c r="DH33" s="448">
        <f t="shared" si="36"/>
        <v>0</v>
      </c>
      <c r="DI33" s="448">
        <f t="shared" si="37"/>
        <v>0</v>
      </c>
      <c r="DJ33" s="448">
        <f t="shared" si="38"/>
        <v>0</v>
      </c>
      <c r="DK33" s="448">
        <f t="shared" si="39"/>
        <v>0</v>
      </c>
      <c r="DL33" s="448">
        <f t="shared" si="40"/>
        <v>0</v>
      </c>
      <c r="DM33" s="448">
        <f t="shared" si="41"/>
        <v>0</v>
      </c>
      <c r="DN33" s="448">
        <f t="shared" si="42"/>
        <v>0</v>
      </c>
      <c r="DO33" s="448">
        <f t="shared" si="43"/>
        <v>0</v>
      </c>
      <c r="DP33" s="448">
        <f t="shared" si="44"/>
        <v>0</v>
      </c>
      <c r="DQ33" s="448">
        <f t="shared" si="45"/>
        <v>0</v>
      </c>
      <c r="DR33" s="448">
        <f t="shared" si="46"/>
        <v>0</v>
      </c>
      <c r="DS33" s="448">
        <f t="shared" si="47"/>
        <v>0</v>
      </c>
      <c r="DT33" s="448">
        <f t="shared" si="48"/>
        <v>0</v>
      </c>
      <c r="DU33" s="448">
        <f t="shared" si="49"/>
        <v>0</v>
      </c>
      <c r="DV33" s="448">
        <f t="shared" si="50"/>
        <v>0</v>
      </c>
    </row>
    <row r="34" spans="2:126" ht="21.75" customHeight="1" x14ac:dyDescent="0.2">
      <c r="B34" s="1289" t="s">
        <v>1328</v>
      </c>
      <c r="C34" s="2314"/>
      <c r="D34" s="2315"/>
      <c r="E34" s="2315"/>
      <c r="F34" s="2315"/>
      <c r="G34" s="2315"/>
      <c r="H34" s="2315"/>
      <c r="I34" s="2315"/>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c r="AR34" s="2315"/>
      <c r="AS34" s="2315"/>
      <c r="AT34" s="2315"/>
      <c r="AU34" s="2315"/>
      <c r="AV34" s="2315"/>
      <c r="AW34" s="2315"/>
      <c r="AX34" s="2315"/>
      <c r="AY34" s="2315"/>
      <c r="AZ34" s="2315"/>
      <c r="BA34" s="2315"/>
      <c r="BB34" s="2315"/>
      <c r="BC34" s="2315"/>
      <c r="BD34" s="2315"/>
      <c r="BE34" s="2315"/>
      <c r="BF34" s="2315"/>
      <c r="BG34" s="2315"/>
      <c r="BH34" s="2315"/>
      <c r="BI34" s="2315"/>
      <c r="BJ34" s="2315"/>
      <c r="BK34" s="2315"/>
      <c r="BL34" s="2315"/>
      <c r="BM34" s="2315"/>
      <c r="BN34" s="2315"/>
      <c r="BO34" s="2315"/>
      <c r="BP34" s="2315"/>
      <c r="BQ34" s="2315"/>
      <c r="BR34" s="2315"/>
      <c r="BS34" s="2315"/>
      <c r="BT34" s="2315"/>
      <c r="BU34" s="2315"/>
      <c r="BV34" s="2315"/>
      <c r="BW34" s="2315"/>
      <c r="BX34" s="2315"/>
      <c r="BY34" s="2315"/>
      <c r="BZ34" s="2315"/>
      <c r="CA34" s="2315"/>
      <c r="CB34" s="2315"/>
      <c r="CC34" s="2315"/>
      <c r="CD34" s="2315"/>
      <c r="CE34" s="2315"/>
      <c r="CF34" s="2315"/>
      <c r="CG34" s="2315"/>
      <c r="CH34" s="2315"/>
      <c r="CI34" s="2315"/>
      <c r="CJ34" s="2315"/>
      <c r="CK34" s="2315"/>
      <c r="CL34" s="2315"/>
      <c r="CM34" s="2315"/>
      <c r="CN34" s="2315"/>
      <c r="CO34" s="2315"/>
      <c r="CP34" s="2315"/>
      <c r="CQ34" s="2315"/>
      <c r="CR34" s="2315"/>
      <c r="CS34" s="2315"/>
      <c r="CT34" s="2315"/>
      <c r="CU34" s="2315"/>
      <c r="CV34" s="2315"/>
      <c r="CW34" s="2316"/>
      <c r="CY34" s="447"/>
      <c r="CZ34" s="447"/>
      <c r="DA34" s="447"/>
      <c r="DB34" s="447"/>
      <c r="DC34" s="447"/>
      <c r="DD34" s="447"/>
      <c r="DE34" s="447"/>
      <c r="DF34" s="447"/>
      <c r="DG34" s="447"/>
      <c r="DH34" s="447"/>
      <c r="DI34" s="447"/>
      <c r="DJ34" s="447"/>
      <c r="DK34" s="447"/>
      <c r="DL34" s="447"/>
      <c r="DM34" s="447"/>
      <c r="DN34" s="447"/>
      <c r="DO34" s="447"/>
      <c r="DP34" s="447"/>
      <c r="DQ34" s="447"/>
      <c r="DR34" s="447"/>
      <c r="DS34" s="447"/>
      <c r="DT34" s="447"/>
      <c r="DU34" s="447"/>
      <c r="DV34" s="447"/>
    </row>
    <row r="35" spans="2:126" ht="33.75" customHeight="1" x14ac:dyDescent="0.2">
      <c r="B35" s="1293" t="str">
        <f>OBJETIVOS!D26</f>
        <v>Plantación de Material Vegetal en sistema tradicional</v>
      </c>
      <c r="C35" s="1197"/>
      <c r="D35" s="1198"/>
      <c r="E35" s="1198"/>
      <c r="F35" s="1198"/>
      <c r="G35" s="1198"/>
      <c r="H35" s="1198"/>
      <c r="I35" s="1198"/>
      <c r="J35" s="1198"/>
      <c r="K35" s="1198"/>
      <c r="L35" s="1198"/>
      <c r="M35" s="1198"/>
      <c r="N35" s="1198"/>
      <c r="O35" s="1198"/>
      <c r="P35" s="1198"/>
      <c r="Q35" s="1198"/>
      <c r="R35" s="1198"/>
      <c r="S35" s="1198"/>
      <c r="T35" s="1198"/>
      <c r="U35" s="1198"/>
      <c r="V35" s="1198"/>
      <c r="W35" s="1198"/>
      <c r="X35" s="1198"/>
      <c r="Y35" s="1198"/>
      <c r="Z35" s="1198"/>
      <c r="AA35" s="1198"/>
      <c r="AB35" s="1198"/>
      <c r="AC35" s="1198"/>
      <c r="AD35" s="1198"/>
      <c r="AE35" s="1198"/>
      <c r="AF35" s="1198"/>
      <c r="AG35" s="1198"/>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c r="BF35" s="1198"/>
      <c r="BG35" s="1198"/>
      <c r="BH35" s="1198"/>
      <c r="BI35" s="1198"/>
      <c r="BJ35" s="1198"/>
      <c r="BK35" s="1198"/>
      <c r="BL35" s="1198"/>
      <c r="BM35" s="1198"/>
      <c r="BN35" s="1198"/>
      <c r="BO35" s="1198"/>
      <c r="BP35" s="1198"/>
      <c r="BQ35" s="1198"/>
      <c r="BR35" s="1198"/>
      <c r="BS35" s="1198"/>
      <c r="BT35" s="1198"/>
      <c r="BU35" s="1198"/>
      <c r="BV35" s="1198"/>
      <c r="BW35" s="1198"/>
      <c r="BX35" s="1198"/>
      <c r="BY35" s="1198"/>
      <c r="BZ35" s="1198"/>
      <c r="CA35" s="1198"/>
      <c r="CB35" s="1198"/>
      <c r="CC35" s="1198"/>
      <c r="CD35" s="1198"/>
      <c r="CE35" s="1198"/>
      <c r="CF35" s="1198"/>
      <c r="CG35" s="1198"/>
      <c r="CH35" s="1198"/>
      <c r="CI35" s="1198"/>
      <c r="CJ35" s="1198"/>
      <c r="CK35" s="1198"/>
      <c r="CL35" s="1198"/>
      <c r="CM35" s="1198"/>
      <c r="CN35" s="1198"/>
      <c r="CO35" s="1198"/>
      <c r="CP35" s="1198"/>
      <c r="CQ35" s="1198"/>
      <c r="CR35" s="1198"/>
      <c r="CS35" s="1198"/>
      <c r="CT35" s="1198"/>
      <c r="CU35" s="1198"/>
      <c r="CV35" s="1198"/>
      <c r="CW35" s="1199"/>
      <c r="CY35" s="447">
        <f>SUM(CY36:CY40)</f>
        <v>0</v>
      </c>
      <c r="CZ35" s="447">
        <f t="shared" ref="CZ35:DV35" si="51">SUM(CZ36:CZ40)</f>
        <v>296400891.10000002</v>
      </c>
      <c r="DA35" s="447">
        <f t="shared" si="51"/>
        <v>0</v>
      </c>
      <c r="DB35" s="447">
        <f t="shared" si="51"/>
        <v>0</v>
      </c>
      <c r="DC35" s="447">
        <f t="shared" si="51"/>
        <v>0</v>
      </c>
      <c r="DD35" s="447">
        <f t="shared" si="51"/>
        <v>0</v>
      </c>
      <c r="DE35" s="447">
        <f t="shared" si="51"/>
        <v>0</v>
      </c>
      <c r="DF35" s="447">
        <f t="shared" si="51"/>
        <v>296400780</v>
      </c>
      <c r="DG35" s="447">
        <f t="shared" si="51"/>
        <v>0</v>
      </c>
      <c r="DH35" s="447">
        <f t="shared" si="51"/>
        <v>0</v>
      </c>
      <c r="DI35" s="447">
        <f t="shared" si="51"/>
        <v>0</v>
      </c>
      <c r="DJ35" s="447">
        <f t="shared" si="51"/>
        <v>0</v>
      </c>
      <c r="DK35" s="447">
        <f t="shared" si="51"/>
        <v>0</v>
      </c>
      <c r="DL35" s="447">
        <f t="shared" si="51"/>
        <v>0</v>
      </c>
      <c r="DM35" s="447">
        <f t="shared" si="51"/>
        <v>0</v>
      </c>
      <c r="DN35" s="447">
        <f t="shared" si="51"/>
        <v>0</v>
      </c>
      <c r="DO35" s="447">
        <f t="shared" si="51"/>
        <v>0</v>
      </c>
      <c r="DP35" s="447">
        <f t="shared" si="51"/>
        <v>0</v>
      </c>
      <c r="DQ35" s="447">
        <f t="shared" si="51"/>
        <v>0</v>
      </c>
      <c r="DR35" s="447">
        <f t="shared" si="51"/>
        <v>0</v>
      </c>
      <c r="DS35" s="447">
        <f t="shared" si="51"/>
        <v>0</v>
      </c>
      <c r="DT35" s="447">
        <f t="shared" si="51"/>
        <v>0</v>
      </c>
      <c r="DU35" s="447">
        <f t="shared" si="51"/>
        <v>0</v>
      </c>
      <c r="DV35" s="447">
        <f t="shared" si="51"/>
        <v>0</v>
      </c>
    </row>
    <row r="36" spans="2:126" ht="15.75" x14ac:dyDescent="0.2">
      <c r="B36" s="1290" t="s">
        <v>1355</v>
      </c>
      <c r="C36" s="1195" t="s">
        <v>59</v>
      </c>
      <c r="D36" s="1195">
        <f>MANTEN!F24</f>
        <v>10</v>
      </c>
      <c r="E36" s="2305"/>
      <c r="F36" s="2306"/>
      <c r="G36" s="2306"/>
      <c r="H36" s="2307"/>
      <c r="I36" s="2305">
        <v>260</v>
      </c>
      <c r="J36" s="2306"/>
      <c r="K36" s="2306"/>
      <c r="L36" s="2307"/>
      <c r="M36" s="2305"/>
      <c r="N36" s="2306"/>
      <c r="O36" s="2306"/>
      <c r="P36" s="2307"/>
      <c r="Q36" s="2305"/>
      <c r="R36" s="2306"/>
      <c r="S36" s="2306"/>
      <c r="T36" s="2307"/>
      <c r="U36" s="2305"/>
      <c r="V36" s="2306"/>
      <c r="W36" s="2306"/>
      <c r="X36" s="2307"/>
      <c r="Y36" s="2305"/>
      <c r="Z36" s="2306"/>
      <c r="AA36" s="2306"/>
      <c r="AB36" s="2307"/>
      <c r="AC36" s="2305"/>
      <c r="AD36" s="2306"/>
      <c r="AE36" s="2306"/>
      <c r="AF36" s="2307"/>
      <c r="AG36" s="2305">
        <v>260</v>
      </c>
      <c r="AH36" s="2306"/>
      <c r="AI36" s="2306"/>
      <c r="AJ36" s="2307"/>
      <c r="AK36" s="2305"/>
      <c r="AL36" s="2306"/>
      <c r="AM36" s="2306"/>
      <c r="AN36" s="2307"/>
      <c r="AO36" s="2305"/>
      <c r="AP36" s="2306"/>
      <c r="AQ36" s="2306"/>
      <c r="AR36" s="2307"/>
      <c r="AS36" s="2305"/>
      <c r="AT36" s="2306"/>
      <c r="AU36" s="2306"/>
      <c r="AV36" s="2307"/>
      <c r="AW36" s="2305"/>
      <c r="AX36" s="2306"/>
      <c r="AY36" s="2306"/>
      <c r="AZ36" s="2307"/>
      <c r="BA36" s="2305"/>
      <c r="BB36" s="2306"/>
      <c r="BC36" s="2306"/>
      <c r="BD36" s="2307"/>
      <c r="BE36" s="2305"/>
      <c r="BF36" s="2306"/>
      <c r="BG36" s="2306"/>
      <c r="BH36" s="2307"/>
      <c r="BI36" s="2305"/>
      <c r="BJ36" s="2306"/>
      <c r="BK36" s="2306"/>
      <c r="BL36" s="2307"/>
      <c r="BM36" s="2305"/>
      <c r="BN36" s="2306"/>
      <c r="BO36" s="2306"/>
      <c r="BP36" s="2307"/>
      <c r="BQ36" s="2305"/>
      <c r="BR36" s="2306"/>
      <c r="BS36" s="2306"/>
      <c r="BT36" s="2307"/>
      <c r="BU36" s="2305"/>
      <c r="BV36" s="2306"/>
      <c r="BW36" s="2306"/>
      <c r="BX36" s="2307"/>
      <c r="BY36" s="2305"/>
      <c r="BZ36" s="2306"/>
      <c r="CA36" s="2306"/>
      <c r="CB36" s="2307"/>
      <c r="CC36" s="2305"/>
      <c r="CD36" s="2306"/>
      <c r="CE36" s="2306"/>
      <c r="CF36" s="2307"/>
      <c r="CG36" s="2305"/>
      <c r="CH36" s="2306"/>
      <c r="CI36" s="2306"/>
      <c r="CJ36" s="2307"/>
      <c r="CK36" s="2305"/>
      <c r="CL36" s="2306"/>
      <c r="CM36" s="2306"/>
      <c r="CN36" s="2307"/>
      <c r="CO36" s="2305"/>
      <c r="CP36" s="2306"/>
      <c r="CQ36" s="2306"/>
      <c r="CR36" s="2307"/>
      <c r="CS36" s="2305"/>
      <c r="CT36" s="2306"/>
      <c r="CU36" s="2306"/>
      <c r="CV36" s="2307"/>
      <c r="CW36" s="1217">
        <f>SUM(E36:CV36)</f>
        <v>520</v>
      </c>
      <c r="CY36" s="448">
        <f>E36</f>
        <v>0</v>
      </c>
      <c r="CZ36" s="448">
        <f>I36</f>
        <v>260</v>
      </c>
      <c r="DA36" s="448">
        <f>M36</f>
        <v>0</v>
      </c>
      <c r="DB36" s="448">
        <f>Q36</f>
        <v>0</v>
      </c>
      <c r="DC36" s="448">
        <f>U36</f>
        <v>0</v>
      </c>
      <c r="DD36" s="448">
        <f>Y36</f>
        <v>0</v>
      </c>
      <c r="DE36" s="448">
        <f>AC36</f>
        <v>0</v>
      </c>
      <c r="DF36" s="448">
        <f>AG36</f>
        <v>260</v>
      </c>
      <c r="DG36" s="448">
        <f>AK36</f>
        <v>0</v>
      </c>
      <c r="DH36" s="448">
        <f>AO36</f>
        <v>0</v>
      </c>
      <c r="DI36" s="448">
        <f>AS36</f>
        <v>0</v>
      </c>
      <c r="DJ36" s="448">
        <f>AW36</f>
        <v>0</v>
      </c>
      <c r="DK36" s="448">
        <f>BA36</f>
        <v>0</v>
      </c>
      <c r="DL36" s="448">
        <f>BE36</f>
        <v>0</v>
      </c>
      <c r="DM36" s="448">
        <f>BI36</f>
        <v>0</v>
      </c>
      <c r="DN36" s="448">
        <f>BM36</f>
        <v>0</v>
      </c>
      <c r="DO36" s="448">
        <f>BQ36</f>
        <v>0</v>
      </c>
      <c r="DP36" s="448">
        <f>BU36</f>
        <v>0</v>
      </c>
      <c r="DQ36" s="448">
        <f>BY36</f>
        <v>0</v>
      </c>
      <c r="DR36" s="448">
        <f>CC36</f>
        <v>0</v>
      </c>
      <c r="DS36" s="448">
        <f>CG36</f>
        <v>0</v>
      </c>
      <c r="DT36" s="448">
        <f>CK36</f>
        <v>0</v>
      </c>
      <c r="DU36" s="448">
        <f>CO36</f>
        <v>0</v>
      </c>
      <c r="DV36" s="448">
        <f>CS36</f>
        <v>0</v>
      </c>
    </row>
    <row r="37" spans="2:126" ht="15.75" customHeight="1" x14ac:dyDescent="0.2">
      <c r="B37" s="1290" t="s">
        <v>1356</v>
      </c>
      <c r="C37" s="1195" t="s">
        <v>59</v>
      </c>
      <c r="D37" s="1195">
        <f>D36</f>
        <v>10</v>
      </c>
      <c r="E37" s="2305"/>
      <c r="F37" s="2306"/>
      <c r="G37" s="2306"/>
      <c r="H37" s="2307"/>
      <c r="I37" s="2305">
        <v>260</v>
      </c>
      <c r="J37" s="2306"/>
      <c r="K37" s="2306"/>
      <c r="L37" s="2307"/>
      <c r="M37" s="2305"/>
      <c r="N37" s="2306"/>
      <c r="O37" s="2306"/>
      <c r="P37" s="2307"/>
      <c r="Q37" s="2305"/>
      <c r="R37" s="2306"/>
      <c r="S37" s="2306"/>
      <c r="T37" s="2307"/>
      <c r="U37" s="2305"/>
      <c r="V37" s="2306"/>
      <c r="W37" s="2306"/>
      <c r="X37" s="2307"/>
      <c r="Y37" s="2305"/>
      <c r="Z37" s="2306"/>
      <c r="AA37" s="2306"/>
      <c r="AB37" s="2307"/>
      <c r="AC37" s="2305"/>
      <c r="AD37" s="2306"/>
      <c r="AE37" s="2306"/>
      <c r="AF37" s="2307"/>
      <c r="AG37" s="2305">
        <v>260</v>
      </c>
      <c r="AH37" s="2306"/>
      <c r="AI37" s="2306"/>
      <c r="AJ37" s="2307"/>
      <c r="AK37" s="2305"/>
      <c r="AL37" s="2306"/>
      <c r="AM37" s="2306"/>
      <c r="AN37" s="2307"/>
      <c r="AO37" s="2305"/>
      <c r="AP37" s="2306"/>
      <c r="AQ37" s="2306"/>
      <c r="AR37" s="2307"/>
      <c r="AS37" s="2305"/>
      <c r="AT37" s="2306"/>
      <c r="AU37" s="2306"/>
      <c r="AV37" s="2307"/>
      <c r="AW37" s="2305"/>
      <c r="AX37" s="2306"/>
      <c r="AY37" s="2306"/>
      <c r="AZ37" s="2307"/>
      <c r="BA37" s="2305"/>
      <c r="BB37" s="2306"/>
      <c r="BC37" s="2306"/>
      <c r="BD37" s="2307"/>
      <c r="BE37" s="2305"/>
      <c r="BF37" s="2306"/>
      <c r="BG37" s="2306"/>
      <c r="BH37" s="2307"/>
      <c r="BI37" s="2305"/>
      <c r="BJ37" s="2306"/>
      <c r="BK37" s="2306"/>
      <c r="BL37" s="2307"/>
      <c r="BM37" s="2305"/>
      <c r="BN37" s="2306"/>
      <c r="BO37" s="2306"/>
      <c r="BP37" s="2307"/>
      <c r="BQ37" s="2305"/>
      <c r="BR37" s="2306"/>
      <c r="BS37" s="2306"/>
      <c r="BT37" s="2307"/>
      <c r="BU37" s="2305"/>
      <c r="BV37" s="2306"/>
      <c r="BW37" s="2306"/>
      <c r="BX37" s="2307"/>
      <c r="BY37" s="2305"/>
      <c r="BZ37" s="2306"/>
      <c r="CA37" s="2306"/>
      <c r="CB37" s="2307"/>
      <c r="CC37" s="2305"/>
      <c r="CD37" s="2306"/>
      <c r="CE37" s="2306"/>
      <c r="CF37" s="2307"/>
      <c r="CG37" s="2305"/>
      <c r="CH37" s="2306"/>
      <c r="CI37" s="2306"/>
      <c r="CJ37" s="2307"/>
      <c r="CK37" s="2305"/>
      <c r="CL37" s="2306"/>
      <c r="CM37" s="2306"/>
      <c r="CN37" s="2307"/>
      <c r="CO37" s="2305"/>
      <c r="CP37" s="2306"/>
      <c r="CQ37" s="2306"/>
      <c r="CR37" s="2307"/>
      <c r="CS37" s="2305"/>
      <c r="CT37" s="2306"/>
      <c r="CU37" s="2306"/>
      <c r="CV37" s="2307"/>
      <c r="CW37" s="1217">
        <f t="shared" ref="CW37:CW40" si="52">SUM(E37:CV37)</f>
        <v>520</v>
      </c>
      <c r="CY37" s="448">
        <f t="shared" ref="CY37:CY52" si="53">E37</f>
        <v>0</v>
      </c>
      <c r="CZ37" s="448">
        <f t="shared" ref="CZ37:CZ52" si="54">I37</f>
        <v>260</v>
      </c>
      <c r="DA37" s="448">
        <f t="shared" ref="DA37:DA52" si="55">M37</f>
        <v>0</v>
      </c>
      <c r="DB37" s="448">
        <f t="shared" ref="DB37:DB52" si="56">Q37</f>
        <v>0</v>
      </c>
      <c r="DC37" s="448">
        <f t="shared" ref="DC37:DC52" si="57">U37</f>
        <v>0</v>
      </c>
      <c r="DD37" s="448">
        <f t="shared" ref="DD37:DD52" si="58">Y37</f>
        <v>0</v>
      </c>
      <c r="DE37" s="448">
        <f t="shared" ref="DE37:DE52" si="59">AC37</f>
        <v>0</v>
      </c>
      <c r="DF37" s="448">
        <f t="shared" ref="DF37:DF52" si="60">AG37</f>
        <v>260</v>
      </c>
      <c r="DG37" s="448">
        <f t="shared" ref="DG37:DG52" si="61">AK37</f>
        <v>0</v>
      </c>
      <c r="DH37" s="448">
        <f t="shared" ref="DH37:DH52" si="62">AO37</f>
        <v>0</v>
      </c>
      <c r="DI37" s="448">
        <f t="shared" ref="DI37:DI52" si="63">AS37</f>
        <v>0</v>
      </c>
      <c r="DJ37" s="448">
        <f t="shared" ref="DJ37:DJ52" si="64">AW37</f>
        <v>0</v>
      </c>
      <c r="DK37" s="448">
        <f t="shared" ref="DK37:DK52" si="65">BA37</f>
        <v>0</v>
      </c>
      <c r="DL37" s="448">
        <f t="shared" ref="DL37:DL52" si="66">BE37</f>
        <v>0</v>
      </c>
      <c r="DM37" s="448">
        <f t="shared" ref="DM37:DM52" si="67">BI37</f>
        <v>0</v>
      </c>
      <c r="DN37" s="448">
        <f t="shared" ref="DN37:DN52" si="68">BM37</f>
        <v>0</v>
      </c>
      <c r="DO37" s="448">
        <f t="shared" ref="DO37:DO52" si="69">BQ37</f>
        <v>0</v>
      </c>
      <c r="DP37" s="448">
        <f t="shared" ref="DP37:DP52" si="70">BU37</f>
        <v>0</v>
      </c>
      <c r="DQ37" s="448">
        <f t="shared" ref="DQ37:DQ52" si="71">BY37</f>
        <v>0</v>
      </c>
      <c r="DR37" s="448">
        <f t="shared" ref="DR37:DR52" si="72">CC37</f>
        <v>0</v>
      </c>
      <c r="DS37" s="448">
        <f t="shared" ref="DS37:DS52" si="73">CG37</f>
        <v>0</v>
      </c>
      <c r="DT37" s="448">
        <f t="shared" ref="DT37:DT52" si="74">CK37</f>
        <v>0</v>
      </c>
      <c r="DU37" s="448">
        <f t="shared" ref="DU37:DU52" si="75">CO37</f>
        <v>0</v>
      </c>
      <c r="DV37" s="448">
        <f t="shared" ref="DV37:DV52" si="76">CS37</f>
        <v>0</v>
      </c>
    </row>
    <row r="38" spans="2:126" ht="15.75" x14ac:dyDescent="0.2">
      <c r="B38" s="1290" t="s">
        <v>1407</v>
      </c>
      <c r="C38" s="1195" t="s">
        <v>59</v>
      </c>
      <c r="D38" s="1195">
        <f>D36</f>
        <v>10</v>
      </c>
      <c r="E38" s="2305"/>
      <c r="F38" s="2306"/>
      <c r="G38" s="2306"/>
      <c r="H38" s="2307"/>
      <c r="I38" s="2305">
        <v>260</v>
      </c>
      <c r="J38" s="2306"/>
      <c r="K38" s="2306"/>
      <c r="L38" s="2307"/>
      <c r="M38" s="2305"/>
      <c r="N38" s="2306"/>
      <c r="O38" s="2306"/>
      <c r="P38" s="2307"/>
      <c r="Q38" s="2305"/>
      <c r="R38" s="2306"/>
      <c r="S38" s="2306"/>
      <c r="T38" s="2307"/>
      <c r="U38" s="2305"/>
      <c r="V38" s="2306"/>
      <c r="W38" s="2306"/>
      <c r="X38" s="2307"/>
      <c r="Y38" s="2305"/>
      <c r="Z38" s="2306"/>
      <c r="AA38" s="2306"/>
      <c r="AB38" s="2307"/>
      <c r="AC38" s="2305"/>
      <c r="AD38" s="2306"/>
      <c r="AE38" s="2306"/>
      <c r="AF38" s="2307"/>
      <c r="AG38" s="2305">
        <v>260</v>
      </c>
      <c r="AH38" s="2306"/>
      <c r="AI38" s="2306"/>
      <c r="AJ38" s="2307"/>
      <c r="AK38" s="2305"/>
      <c r="AL38" s="2306"/>
      <c r="AM38" s="2306"/>
      <c r="AN38" s="2307"/>
      <c r="AO38" s="2305"/>
      <c r="AP38" s="2306"/>
      <c r="AQ38" s="2306"/>
      <c r="AR38" s="2307"/>
      <c r="AS38" s="2305"/>
      <c r="AT38" s="2306"/>
      <c r="AU38" s="2306"/>
      <c r="AV38" s="2307"/>
      <c r="AW38" s="2305"/>
      <c r="AX38" s="2306"/>
      <c r="AY38" s="2306"/>
      <c r="AZ38" s="2307"/>
      <c r="BA38" s="2305"/>
      <c r="BB38" s="2306"/>
      <c r="BC38" s="2306"/>
      <c r="BD38" s="2307"/>
      <c r="BE38" s="2305"/>
      <c r="BF38" s="2306"/>
      <c r="BG38" s="2306"/>
      <c r="BH38" s="2307"/>
      <c r="BI38" s="2305"/>
      <c r="BJ38" s="2306"/>
      <c r="BK38" s="2306"/>
      <c r="BL38" s="2307"/>
      <c r="BM38" s="2305"/>
      <c r="BN38" s="2306"/>
      <c r="BO38" s="2306"/>
      <c r="BP38" s="2307"/>
      <c r="BQ38" s="2305"/>
      <c r="BR38" s="2306"/>
      <c r="BS38" s="2306"/>
      <c r="BT38" s="2307"/>
      <c r="BU38" s="2305"/>
      <c r="BV38" s="2306"/>
      <c r="BW38" s="2306"/>
      <c r="BX38" s="2307"/>
      <c r="BY38" s="2305"/>
      <c r="BZ38" s="2306"/>
      <c r="CA38" s="2306"/>
      <c r="CB38" s="2307"/>
      <c r="CC38" s="2305"/>
      <c r="CD38" s="2306"/>
      <c r="CE38" s="2306"/>
      <c r="CF38" s="2307"/>
      <c r="CG38" s="2305"/>
      <c r="CH38" s="2306"/>
      <c r="CI38" s="2306"/>
      <c r="CJ38" s="2307"/>
      <c r="CK38" s="2305"/>
      <c r="CL38" s="2306"/>
      <c r="CM38" s="2306"/>
      <c r="CN38" s="2307"/>
      <c r="CO38" s="2305"/>
      <c r="CP38" s="2306"/>
      <c r="CQ38" s="2306"/>
      <c r="CR38" s="2307"/>
      <c r="CS38" s="2305"/>
      <c r="CT38" s="2306"/>
      <c r="CU38" s="2306"/>
      <c r="CV38" s="2307"/>
      <c r="CW38" s="1217">
        <f t="shared" si="52"/>
        <v>520</v>
      </c>
      <c r="CY38" s="448">
        <f t="shared" si="53"/>
        <v>0</v>
      </c>
      <c r="CZ38" s="448">
        <f t="shared" si="54"/>
        <v>260</v>
      </c>
      <c r="DA38" s="448">
        <f t="shared" si="55"/>
        <v>0</v>
      </c>
      <c r="DB38" s="448">
        <f t="shared" si="56"/>
        <v>0</v>
      </c>
      <c r="DC38" s="448">
        <f t="shared" si="57"/>
        <v>0</v>
      </c>
      <c r="DD38" s="448">
        <f t="shared" si="58"/>
        <v>0</v>
      </c>
      <c r="DE38" s="448">
        <f t="shared" si="59"/>
        <v>0</v>
      </c>
      <c r="DF38" s="448">
        <f t="shared" si="60"/>
        <v>260</v>
      </c>
      <c r="DG38" s="448">
        <f t="shared" si="61"/>
        <v>0</v>
      </c>
      <c r="DH38" s="448">
        <f t="shared" si="62"/>
        <v>0</v>
      </c>
      <c r="DI38" s="448">
        <f t="shared" si="63"/>
        <v>0</v>
      </c>
      <c r="DJ38" s="448">
        <f t="shared" si="64"/>
        <v>0</v>
      </c>
      <c r="DK38" s="448">
        <f t="shared" si="65"/>
        <v>0</v>
      </c>
      <c r="DL38" s="448">
        <f t="shared" si="66"/>
        <v>0</v>
      </c>
      <c r="DM38" s="448">
        <f t="shared" si="67"/>
        <v>0</v>
      </c>
      <c r="DN38" s="448">
        <f t="shared" si="68"/>
        <v>0</v>
      </c>
      <c r="DO38" s="448">
        <f t="shared" si="69"/>
        <v>0</v>
      </c>
      <c r="DP38" s="448">
        <f t="shared" si="70"/>
        <v>0</v>
      </c>
      <c r="DQ38" s="448">
        <f t="shared" si="71"/>
        <v>0</v>
      </c>
      <c r="DR38" s="448">
        <f t="shared" si="72"/>
        <v>0</v>
      </c>
      <c r="DS38" s="448">
        <f t="shared" si="73"/>
        <v>0</v>
      </c>
      <c r="DT38" s="448">
        <f t="shared" si="74"/>
        <v>0</v>
      </c>
      <c r="DU38" s="448">
        <f t="shared" si="75"/>
        <v>0</v>
      </c>
      <c r="DV38" s="448">
        <f t="shared" si="76"/>
        <v>0</v>
      </c>
    </row>
    <row r="39" spans="2:126" ht="15.75" customHeight="1" x14ac:dyDescent="0.2">
      <c r="B39" s="1290" t="s">
        <v>1408</v>
      </c>
      <c r="C39" s="1195" t="str">
        <f>MANTEN!C42</f>
        <v>Plántulas</v>
      </c>
      <c r="D39" s="1215">
        <f>MANTEN!D42</f>
        <v>127.77777777777779</v>
      </c>
      <c r="E39" s="2305"/>
      <c r="F39" s="2306"/>
      <c r="G39" s="2306"/>
      <c r="H39" s="2307"/>
      <c r="I39" s="2332">
        <v>111.1</v>
      </c>
      <c r="J39" s="2333"/>
      <c r="K39" s="2333"/>
      <c r="L39" s="2334"/>
      <c r="M39" s="2305"/>
      <c r="N39" s="2306"/>
      <c r="O39" s="2306"/>
      <c r="P39" s="2307"/>
      <c r="Q39" s="2305" t="s">
        <v>339</v>
      </c>
      <c r="R39" s="2306"/>
      <c r="S39" s="2306"/>
      <c r="T39" s="2307"/>
      <c r="U39" s="2305"/>
      <c r="V39" s="2306"/>
      <c r="W39" s="2306"/>
      <c r="X39" s="2307"/>
      <c r="Y39" s="2305"/>
      <c r="Z39" s="2306"/>
      <c r="AA39" s="2306"/>
      <c r="AB39" s="2307"/>
      <c r="AC39" s="2305"/>
      <c r="AD39" s="2306"/>
      <c r="AE39" s="2306"/>
      <c r="AF39" s="2307"/>
      <c r="AG39" s="2305"/>
      <c r="AH39" s="2306"/>
      <c r="AI39" s="2306"/>
      <c r="AJ39" s="2307"/>
      <c r="AK39" s="2305"/>
      <c r="AL39" s="2306"/>
      <c r="AM39" s="2306"/>
      <c r="AN39" s="2307"/>
      <c r="AO39" s="2305"/>
      <c r="AP39" s="2306"/>
      <c r="AQ39" s="2306"/>
      <c r="AR39" s="2307"/>
      <c r="AS39" s="2305"/>
      <c r="AT39" s="2306"/>
      <c r="AU39" s="2306"/>
      <c r="AV39" s="2307"/>
      <c r="AW39" s="2305"/>
      <c r="AX39" s="2306"/>
      <c r="AY39" s="2306"/>
      <c r="AZ39" s="2307"/>
      <c r="BA39" s="2305"/>
      <c r="BB39" s="2306"/>
      <c r="BC39" s="2306"/>
      <c r="BD39" s="2307"/>
      <c r="BE39" s="2305"/>
      <c r="BF39" s="2306"/>
      <c r="BG39" s="2306"/>
      <c r="BH39" s="2307"/>
      <c r="BI39" s="2305"/>
      <c r="BJ39" s="2306"/>
      <c r="BK39" s="2306"/>
      <c r="BL39" s="2307"/>
      <c r="BM39" s="2305"/>
      <c r="BN39" s="2306"/>
      <c r="BO39" s="2306"/>
      <c r="BP39" s="2307"/>
      <c r="BQ39" s="2305"/>
      <c r="BR39" s="2306"/>
      <c r="BS39" s="2306"/>
      <c r="BT39" s="2307"/>
      <c r="BU39" s="2305"/>
      <c r="BV39" s="2306"/>
      <c r="BW39" s="2306"/>
      <c r="BX39" s="2307"/>
      <c r="BY39" s="2305"/>
      <c r="BZ39" s="2306"/>
      <c r="CA39" s="2306"/>
      <c r="CB39" s="2307"/>
      <c r="CC39" s="2305"/>
      <c r="CD39" s="2306"/>
      <c r="CE39" s="2306"/>
      <c r="CF39" s="2307"/>
      <c r="CG39" s="2305"/>
      <c r="CH39" s="2306"/>
      <c r="CI39" s="2306"/>
      <c r="CJ39" s="2307"/>
      <c r="CK39" s="2305"/>
      <c r="CL39" s="2306"/>
      <c r="CM39" s="2306"/>
      <c r="CN39" s="2307"/>
      <c r="CO39" s="2305"/>
      <c r="CP39" s="2306"/>
      <c r="CQ39" s="2306"/>
      <c r="CR39" s="2307"/>
      <c r="CS39" s="2305"/>
      <c r="CT39" s="2306"/>
      <c r="CU39" s="2306"/>
      <c r="CV39" s="2307"/>
      <c r="CW39" s="1217">
        <f t="shared" si="52"/>
        <v>111.1</v>
      </c>
      <c r="CY39" s="448">
        <f t="shared" si="53"/>
        <v>0</v>
      </c>
      <c r="CZ39" s="448">
        <f t="shared" si="54"/>
        <v>111.1</v>
      </c>
      <c r="DA39" s="448">
        <f t="shared" si="55"/>
        <v>0</v>
      </c>
      <c r="DB39" s="448" t="str">
        <f t="shared" si="56"/>
        <v xml:space="preserve"> </v>
      </c>
      <c r="DC39" s="448">
        <f t="shared" si="57"/>
        <v>0</v>
      </c>
      <c r="DD39" s="448">
        <f t="shared" si="58"/>
        <v>0</v>
      </c>
      <c r="DE39" s="448">
        <f t="shared" si="59"/>
        <v>0</v>
      </c>
      <c r="DF39" s="448">
        <f t="shared" si="60"/>
        <v>0</v>
      </c>
      <c r="DG39" s="448">
        <f t="shared" si="61"/>
        <v>0</v>
      </c>
      <c r="DH39" s="448">
        <f t="shared" si="62"/>
        <v>0</v>
      </c>
      <c r="DI39" s="448">
        <f t="shared" si="63"/>
        <v>0</v>
      </c>
      <c r="DJ39" s="448">
        <f t="shared" si="64"/>
        <v>0</v>
      </c>
      <c r="DK39" s="448">
        <f t="shared" si="65"/>
        <v>0</v>
      </c>
      <c r="DL39" s="448">
        <f t="shared" si="66"/>
        <v>0</v>
      </c>
      <c r="DM39" s="448">
        <f t="shared" si="67"/>
        <v>0</v>
      </c>
      <c r="DN39" s="448">
        <f t="shared" si="68"/>
        <v>0</v>
      </c>
      <c r="DO39" s="448">
        <f t="shared" si="69"/>
        <v>0</v>
      </c>
      <c r="DP39" s="448">
        <f t="shared" si="70"/>
        <v>0</v>
      </c>
      <c r="DQ39" s="448">
        <f t="shared" si="71"/>
        <v>0</v>
      </c>
      <c r="DR39" s="448">
        <f t="shared" si="72"/>
        <v>0</v>
      </c>
      <c r="DS39" s="448">
        <f t="shared" si="73"/>
        <v>0</v>
      </c>
      <c r="DT39" s="448">
        <f t="shared" si="74"/>
        <v>0</v>
      </c>
      <c r="DU39" s="448">
        <f t="shared" si="75"/>
        <v>0</v>
      </c>
      <c r="DV39" s="448">
        <f t="shared" si="76"/>
        <v>0</v>
      </c>
    </row>
    <row r="40" spans="2:126" ht="15.75" x14ac:dyDescent="0.2">
      <c r="B40" s="1290" t="s">
        <v>1409</v>
      </c>
      <c r="C40" s="1195" t="s">
        <v>1246</v>
      </c>
      <c r="D40" s="1195">
        <f>MANTEN!G40</f>
        <v>12093012.636050005</v>
      </c>
      <c r="E40" s="2305"/>
      <c r="F40" s="2306"/>
      <c r="G40" s="2306"/>
      <c r="H40" s="2307"/>
      <c r="I40" s="2329">
        <v>296400000</v>
      </c>
      <c r="J40" s="2330"/>
      <c r="K40" s="2330"/>
      <c r="L40" s="2331"/>
      <c r="M40" s="2305"/>
      <c r="N40" s="2306"/>
      <c r="O40" s="2306"/>
      <c r="P40" s="2307"/>
      <c r="Q40" s="2305"/>
      <c r="R40" s="2306"/>
      <c r="S40" s="2306"/>
      <c r="T40" s="2307"/>
      <c r="U40" s="2305"/>
      <c r="V40" s="2306"/>
      <c r="W40" s="2306"/>
      <c r="X40" s="2307"/>
      <c r="Y40" s="2305"/>
      <c r="Z40" s="2306"/>
      <c r="AA40" s="2306"/>
      <c r="AB40" s="2307"/>
      <c r="AC40" s="2305"/>
      <c r="AD40" s="2306"/>
      <c r="AE40" s="2306"/>
      <c r="AF40" s="2307"/>
      <c r="AG40" s="2335">
        <v>296400000</v>
      </c>
      <c r="AH40" s="2336"/>
      <c r="AI40" s="2336"/>
      <c r="AJ40" s="2337"/>
      <c r="AK40" s="2305"/>
      <c r="AL40" s="2306"/>
      <c r="AM40" s="2306"/>
      <c r="AN40" s="2307"/>
      <c r="AO40" s="2305"/>
      <c r="AP40" s="2306"/>
      <c r="AQ40" s="2306"/>
      <c r="AR40" s="2307"/>
      <c r="AS40" s="2305"/>
      <c r="AT40" s="2306"/>
      <c r="AU40" s="2306"/>
      <c r="AV40" s="2307"/>
      <c r="AW40" s="2305"/>
      <c r="AX40" s="2306"/>
      <c r="AY40" s="2306"/>
      <c r="AZ40" s="2307"/>
      <c r="BA40" s="2305"/>
      <c r="BB40" s="2306"/>
      <c r="BC40" s="2306"/>
      <c r="BD40" s="2307"/>
      <c r="BE40" s="2305"/>
      <c r="BF40" s="2306"/>
      <c r="BG40" s="2306"/>
      <c r="BH40" s="2307"/>
      <c r="BI40" s="2305"/>
      <c r="BJ40" s="2306"/>
      <c r="BK40" s="2306"/>
      <c r="BL40" s="2307"/>
      <c r="BM40" s="2305"/>
      <c r="BN40" s="2306"/>
      <c r="BO40" s="2306"/>
      <c r="BP40" s="2307"/>
      <c r="BQ40" s="2305"/>
      <c r="BR40" s="2306"/>
      <c r="BS40" s="2306"/>
      <c r="BT40" s="2307"/>
      <c r="BU40" s="2305"/>
      <c r="BV40" s="2306"/>
      <c r="BW40" s="2306"/>
      <c r="BX40" s="2307"/>
      <c r="BY40" s="2305"/>
      <c r="BZ40" s="2306"/>
      <c r="CA40" s="2306"/>
      <c r="CB40" s="2307"/>
      <c r="CC40" s="2305"/>
      <c r="CD40" s="2306"/>
      <c r="CE40" s="2306"/>
      <c r="CF40" s="2307"/>
      <c r="CG40" s="2305"/>
      <c r="CH40" s="2306"/>
      <c r="CI40" s="2306"/>
      <c r="CJ40" s="2307"/>
      <c r="CK40" s="2305"/>
      <c r="CL40" s="2306"/>
      <c r="CM40" s="2306"/>
      <c r="CN40" s="2307"/>
      <c r="CO40" s="2305"/>
      <c r="CP40" s="2306"/>
      <c r="CQ40" s="2306"/>
      <c r="CR40" s="2307"/>
      <c r="CS40" s="2305"/>
      <c r="CT40" s="2306"/>
      <c r="CU40" s="2306"/>
      <c r="CV40" s="2307"/>
      <c r="CW40" s="1219">
        <f t="shared" si="52"/>
        <v>592800000</v>
      </c>
      <c r="CY40" s="448">
        <f t="shared" si="53"/>
        <v>0</v>
      </c>
      <c r="CZ40" s="448">
        <f t="shared" si="54"/>
        <v>296400000</v>
      </c>
      <c r="DA40" s="448">
        <f t="shared" si="55"/>
        <v>0</v>
      </c>
      <c r="DB40" s="448">
        <f t="shared" si="56"/>
        <v>0</v>
      </c>
      <c r="DC40" s="448">
        <f t="shared" si="57"/>
        <v>0</v>
      </c>
      <c r="DD40" s="448">
        <f t="shared" si="58"/>
        <v>0</v>
      </c>
      <c r="DE40" s="448">
        <f t="shared" si="59"/>
        <v>0</v>
      </c>
      <c r="DF40" s="448">
        <f t="shared" si="60"/>
        <v>296400000</v>
      </c>
      <c r="DG40" s="448">
        <f t="shared" si="61"/>
        <v>0</v>
      </c>
      <c r="DH40" s="448">
        <f t="shared" si="62"/>
        <v>0</v>
      </c>
      <c r="DI40" s="448">
        <f t="shared" si="63"/>
        <v>0</v>
      </c>
      <c r="DJ40" s="448">
        <f t="shared" si="64"/>
        <v>0</v>
      </c>
      <c r="DK40" s="448">
        <f t="shared" si="65"/>
        <v>0</v>
      </c>
      <c r="DL40" s="448">
        <f t="shared" si="66"/>
        <v>0</v>
      </c>
      <c r="DM40" s="448">
        <f t="shared" si="67"/>
        <v>0</v>
      </c>
      <c r="DN40" s="448">
        <f t="shared" si="68"/>
        <v>0</v>
      </c>
      <c r="DO40" s="448">
        <f t="shared" si="69"/>
        <v>0</v>
      </c>
      <c r="DP40" s="448">
        <f t="shared" si="70"/>
        <v>0</v>
      </c>
      <c r="DQ40" s="448">
        <f t="shared" si="71"/>
        <v>0</v>
      </c>
      <c r="DR40" s="448">
        <f t="shared" si="72"/>
        <v>0</v>
      </c>
      <c r="DS40" s="448">
        <f t="shared" si="73"/>
        <v>0</v>
      </c>
      <c r="DT40" s="448">
        <f t="shared" si="74"/>
        <v>0</v>
      </c>
      <c r="DU40" s="448">
        <f t="shared" si="75"/>
        <v>0</v>
      </c>
      <c r="DV40" s="448">
        <f t="shared" si="76"/>
        <v>0</v>
      </c>
    </row>
    <row r="41" spans="2:126" ht="15.75" hidden="1" x14ac:dyDescent="0.2">
      <c r="B41" s="1291" t="str">
        <f>OBJETIVOS!D27</f>
        <v>Plantación de Material Vegetal al azar o por núcleos</v>
      </c>
      <c r="C41" s="2326"/>
      <c r="D41" s="2327"/>
      <c r="E41" s="2327"/>
      <c r="F41" s="2327"/>
      <c r="G41" s="2327"/>
      <c r="H41" s="2327"/>
      <c r="I41" s="2327"/>
      <c r="J41" s="2327"/>
      <c r="K41" s="2327"/>
      <c r="L41" s="2327"/>
      <c r="M41" s="2327"/>
      <c r="N41" s="2327"/>
      <c r="O41" s="2327"/>
      <c r="P41" s="2327"/>
      <c r="Q41" s="2327"/>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7"/>
      <c r="AM41" s="2327"/>
      <c r="AN41" s="2327"/>
      <c r="AO41" s="2327"/>
      <c r="AP41" s="2327"/>
      <c r="AQ41" s="2327"/>
      <c r="AR41" s="2327"/>
      <c r="AS41" s="2327"/>
      <c r="AT41" s="2327"/>
      <c r="AU41" s="2327"/>
      <c r="AV41" s="2327"/>
      <c r="AW41" s="2327"/>
      <c r="AX41" s="2327"/>
      <c r="AY41" s="2327"/>
      <c r="AZ41" s="2327"/>
      <c r="BA41" s="2327"/>
      <c r="BB41" s="2327"/>
      <c r="BC41" s="2327"/>
      <c r="BD41" s="2327"/>
      <c r="BE41" s="2327"/>
      <c r="BF41" s="2327"/>
      <c r="BG41" s="2327"/>
      <c r="BH41" s="2327"/>
      <c r="BI41" s="2327"/>
      <c r="BJ41" s="2327"/>
      <c r="BK41" s="2327"/>
      <c r="BL41" s="2327"/>
      <c r="BM41" s="2327"/>
      <c r="BN41" s="2327"/>
      <c r="BO41" s="2327"/>
      <c r="BP41" s="2327"/>
      <c r="BQ41" s="2327"/>
      <c r="BR41" s="2327"/>
      <c r="BS41" s="2327"/>
      <c r="BT41" s="2327"/>
      <c r="BU41" s="2327"/>
      <c r="BV41" s="2327"/>
      <c r="BW41" s="2327"/>
      <c r="BX41" s="2327"/>
      <c r="BY41" s="2327"/>
      <c r="BZ41" s="2327"/>
      <c r="CA41" s="2327"/>
      <c r="CB41" s="2327"/>
      <c r="CC41" s="2327"/>
      <c r="CD41" s="2327"/>
      <c r="CE41" s="2327"/>
      <c r="CF41" s="2327"/>
      <c r="CG41" s="2327"/>
      <c r="CH41" s="2327"/>
      <c r="CI41" s="2327"/>
      <c r="CJ41" s="2327"/>
      <c r="CK41" s="2327"/>
      <c r="CL41" s="2327"/>
      <c r="CM41" s="2327"/>
      <c r="CN41" s="2327"/>
      <c r="CO41" s="2327"/>
      <c r="CP41" s="2327"/>
      <c r="CQ41" s="2327"/>
      <c r="CR41" s="2327"/>
      <c r="CS41" s="2327"/>
      <c r="CT41" s="2327"/>
      <c r="CU41" s="2327"/>
      <c r="CV41" s="2327"/>
      <c r="CW41" s="2328"/>
      <c r="CY41" s="447">
        <f>SUM(CY42:CY46)</f>
        <v>0</v>
      </c>
      <c r="CZ41" s="447">
        <f t="shared" ref="CZ41:DV41" si="77">SUM(CZ42:CZ46)</f>
        <v>0</v>
      </c>
      <c r="DA41" s="447">
        <f t="shared" si="77"/>
        <v>0</v>
      </c>
      <c r="DB41" s="447">
        <f t="shared" si="77"/>
        <v>0</v>
      </c>
      <c r="DC41" s="447">
        <f t="shared" si="77"/>
        <v>0</v>
      </c>
      <c r="DD41" s="447">
        <f t="shared" si="77"/>
        <v>0</v>
      </c>
      <c r="DE41" s="447">
        <f t="shared" si="77"/>
        <v>0</v>
      </c>
      <c r="DF41" s="447">
        <f t="shared" si="77"/>
        <v>0</v>
      </c>
      <c r="DG41" s="447">
        <f t="shared" si="77"/>
        <v>0</v>
      </c>
      <c r="DH41" s="447">
        <f t="shared" si="77"/>
        <v>0</v>
      </c>
      <c r="DI41" s="447">
        <f t="shared" si="77"/>
        <v>0</v>
      </c>
      <c r="DJ41" s="447">
        <f t="shared" si="77"/>
        <v>0</v>
      </c>
      <c r="DK41" s="447">
        <f t="shared" si="77"/>
        <v>0</v>
      </c>
      <c r="DL41" s="447">
        <f t="shared" si="77"/>
        <v>0</v>
      </c>
      <c r="DM41" s="447">
        <f t="shared" si="77"/>
        <v>0</v>
      </c>
      <c r="DN41" s="447">
        <f t="shared" si="77"/>
        <v>0</v>
      </c>
      <c r="DO41" s="447">
        <f t="shared" si="77"/>
        <v>0</v>
      </c>
      <c r="DP41" s="447">
        <f t="shared" si="77"/>
        <v>0</v>
      </c>
      <c r="DQ41" s="447">
        <f t="shared" si="77"/>
        <v>0</v>
      </c>
      <c r="DR41" s="447">
        <f t="shared" si="77"/>
        <v>0</v>
      </c>
      <c r="DS41" s="447">
        <f t="shared" si="77"/>
        <v>0</v>
      </c>
      <c r="DT41" s="447">
        <f t="shared" si="77"/>
        <v>0</v>
      </c>
      <c r="DU41" s="447">
        <f t="shared" si="77"/>
        <v>0</v>
      </c>
      <c r="DV41" s="447">
        <f t="shared" si="77"/>
        <v>0</v>
      </c>
    </row>
    <row r="42" spans="2:126" ht="15.75" hidden="1" x14ac:dyDescent="0.2">
      <c r="B42" s="1290" t="s">
        <v>1355</v>
      </c>
      <c r="C42" s="1195" t="str">
        <f>C36</f>
        <v>Has</v>
      </c>
      <c r="D42" s="1195">
        <f>MANTEN!M24</f>
        <v>0</v>
      </c>
      <c r="E42" s="2305"/>
      <c r="F42" s="2306"/>
      <c r="G42" s="2306"/>
      <c r="H42" s="2307"/>
      <c r="I42" s="2305"/>
      <c r="J42" s="2306"/>
      <c r="K42" s="2306"/>
      <c r="L42" s="2307"/>
      <c r="M42" s="2305"/>
      <c r="N42" s="2306"/>
      <c r="O42" s="2306"/>
      <c r="P42" s="2307"/>
      <c r="Q42" s="2305"/>
      <c r="R42" s="2306"/>
      <c r="S42" s="2306"/>
      <c r="T42" s="2307"/>
      <c r="U42" s="2305"/>
      <c r="V42" s="2306"/>
      <c r="W42" s="2306"/>
      <c r="X42" s="2307"/>
      <c r="Y42" s="2305"/>
      <c r="Z42" s="2306"/>
      <c r="AA42" s="2306"/>
      <c r="AB42" s="2307"/>
      <c r="AC42" s="2305"/>
      <c r="AD42" s="2306"/>
      <c r="AE42" s="2306"/>
      <c r="AF42" s="2307"/>
      <c r="AG42" s="2305"/>
      <c r="AH42" s="2306"/>
      <c r="AI42" s="2306"/>
      <c r="AJ42" s="2307"/>
      <c r="AK42" s="2305"/>
      <c r="AL42" s="2306"/>
      <c r="AM42" s="2306"/>
      <c r="AN42" s="2307"/>
      <c r="AO42" s="2305"/>
      <c r="AP42" s="2306"/>
      <c r="AQ42" s="2306"/>
      <c r="AR42" s="2307"/>
      <c r="AS42" s="2305"/>
      <c r="AT42" s="2306"/>
      <c r="AU42" s="2306"/>
      <c r="AV42" s="2307"/>
      <c r="AW42" s="2305"/>
      <c r="AX42" s="2306"/>
      <c r="AY42" s="2306"/>
      <c r="AZ42" s="2307"/>
      <c r="BA42" s="2305"/>
      <c r="BB42" s="2306"/>
      <c r="BC42" s="2306"/>
      <c r="BD42" s="2307"/>
      <c r="BE42" s="2305"/>
      <c r="BF42" s="2306"/>
      <c r="BG42" s="2306"/>
      <c r="BH42" s="2307"/>
      <c r="BI42" s="2305"/>
      <c r="BJ42" s="2306"/>
      <c r="BK42" s="2306"/>
      <c r="BL42" s="2307"/>
      <c r="BM42" s="2305"/>
      <c r="BN42" s="2306"/>
      <c r="BO42" s="2306"/>
      <c r="BP42" s="2307"/>
      <c r="BQ42" s="2305"/>
      <c r="BR42" s="2306"/>
      <c r="BS42" s="2306"/>
      <c r="BT42" s="2307"/>
      <c r="BU42" s="2305"/>
      <c r="BV42" s="2306"/>
      <c r="BW42" s="2306"/>
      <c r="BX42" s="2307"/>
      <c r="BY42" s="2305"/>
      <c r="BZ42" s="2306"/>
      <c r="CA42" s="2306"/>
      <c r="CB42" s="2307"/>
      <c r="CC42" s="2305"/>
      <c r="CD42" s="2306"/>
      <c r="CE42" s="2306"/>
      <c r="CF42" s="2307"/>
      <c r="CG42" s="2305"/>
      <c r="CH42" s="2306"/>
      <c r="CI42" s="2306"/>
      <c r="CJ42" s="2307"/>
      <c r="CK42" s="2305"/>
      <c r="CL42" s="2306"/>
      <c r="CM42" s="2306"/>
      <c r="CN42" s="2307"/>
      <c r="CO42" s="2305"/>
      <c r="CP42" s="2306"/>
      <c r="CQ42" s="2306"/>
      <c r="CR42" s="2307"/>
      <c r="CS42" s="2305"/>
      <c r="CT42" s="2306"/>
      <c r="CU42" s="2306"/>
      <c r="CV42" s="2307"/>
      <c r="CW42" s="1187">
        <f>SUM(E42:CV42)</f>
        <v>0</v>
      </c>
      <c r="CY42" s="448">
        <f t="shared" si="53"/>
        <v>0</v>
      </c>
      <c r="CZ42" s="448">
        <f t="shared" si="54"/>
        <v>0</v>
      </c>
      <c r="DA42" s="448">
        <f t="shared" si="55"/>
        <v>0</v>
      </c>
      <c r="DB42" s="448">
        <f t="shared" si="56"/>
        <v>0</v>
      </c>
      <c r="DC42" s="448">
        <f t="shared" si="57"/>
        <v>0</v>
      </c>
      <c r="DD42" s="448">
        <f t="shared" si="58"/>
        <v>0</v>
      </c>
      <c r="DE42" s="448">
        <f t="shared" si="59"/>
        <v>0</v>
      </c>
      <c r="DF42" s="448">
        <f t="shared" si="60"/>
        <v>0</v>
      </c>
      <c r="DG42" s="448">
        <f t="shared" si="61"/>
        <v>0</v>
      </c>
      <c r="DH42" s="448">
        <f t="shared" si="62"/>
        <v>0</v>
      </c>
      <c r="DI42" s="448">
        <f t="shared" si="63"/>
        <v>0</v>
      </c>
      <c r="DJ42" s="448">
        <f t="shared" si="64"/>
        <v>0</v>
      </c>
      <c r="DK42" s="448">
        <f t="shared" si="65"/>
        <v>0</v>
      </c>
      <c r="DL42" s="448">
        <f t="shared" si="66"/>
        <v>0</v>
      </c>
      <c r="DM42" s="448">
        <f t="shared" si="67"/>
        <v>0</v>
      </c>
      <c r="DN42" s="448">
        <f t="shared" si="68"/>
        <v>0</v>
      </c>
      <c r="DO42" s="448">
        <f t="shared" si="69"/>
        <v>0</v>
      </c>
      <c r="DP42" s="448">
        <f t="shared" si="70"/>
        <v>0</v>
      </c>
      <c r="DQ42" s="448">
        <f t="shared" si="71"/>
        <v>0</v>
      </c>
      <c r="DR42" s="448">
        <f t="shared" si="72"/>
        <v>0</v>
      </c>
      <c r="DS42" s="448">
        <f t="shared" si="73"/>
        <v>0</v>
      </c>
      <c r="DT42" s="448">
        <f t="shared" si="74"/>
        <v>0</v>
      </c>
      <c r="DU42" s="448">
        <f t="shared" si="75"/>
        <v>0</v>
      </c>
      <c r="DV42" s="448">
        <f t="shared" si="76"/>
        <v>0</v>
      </c>
    </row>
    <row r="43" spans="2:126" ht="15.75" hidden="1" x14ac:dyDescent="0.2">
      <c r="B43" s="1290" t="s">
        <v>1356</v>
      </c>
      <c r="C43" s="1195" t="str">
        <f t="shared" ref="C43:C46" si="78">C37</f>
        <v>Has</v>
      </c>
      <c r="D43" s="1195">
        <f>D42</f>
        <v>0</v>
      </c>
      <c r="E43" s="2305"/>
      <c r="F43" s="2306"/>
      <c r="G43" s="2306"/>
      <c r="H43" s="2307"/>
      <c r="I43" s="2305"/>
      <c r="J43" s="2306"/>
      <c r="K43" s="2306"/>
      <c r="L43" s="2307"/>
      <c r="M43" s="2305"/>
      <c r="N43" s="2306"/>
      <c r="O43" s="2306"/>
      <c r="P43" s="2307"/>
      <c r="Q43" s="2305"/>
      <c r="R43" s="2306"/>
      <c r="S43" s="2306"/>
      <c r="T43" s="2307"/>
      <c r="U43" s="2305"/>
      <c r="V43" s="2306"/>
      <c r="W43" s="2306"/>
      <c r="X43" s="2307"/>
      <c r="Y43" s="2305"/>
      <c r="Z43" s="2306"/>
      <c r="AA43" s="2306"/>
      <c r="AB43" s="2307"/>
      <c r="AC43" s="2305"/>
      <c r="AD43" s="2306"/>
      <c r="AE43" s="2306"/>
      <c r="AF43" s="2307"/>
      <c r="AG43" s="2305"/>
      <c r="AH43" s="2306"/>
      <c r="AI43" s="2306"/>
      <c r="AJ43" s="2307"/>
      <c r="AK43" s="2305"/>
      <c r="AL43" s="2306"/>
      <c r="AM43" s="2306"/>
      <c r="AN43" s="2307"/>
      <c r="AO43" s="2305"/>
      <c r="AP43" s="2306"/>
      <c r="AQ43" s="2306"/>
      <c r="AR43" s="2307"/>
      <c r="AS43" s="2305"/>
      <c r="AT43" s="2306"/>
      <c r="AU43" s="2306"/>
      <c r="AV43" s="2307"/>
      <c r="AW43" s="2305"/>
      <c r="AX43" s="2306"/>
      <c r="AY43" s="2306"/>
      <c r="AZ43" s="2307"/>
      <c r="BA43" s="2305"/>
      <c r="BB43" s="2306"/>
      <c r="BC43" s="2306"/>
      <c r="BD43" s="2307"/>
      <c r="BE43" s="2305"/>
      <c r="BF43" s="2306"/>
      <c r="BG43" s="2306"/>
      <c r="BH43" s="2307"/>
      <c r="BI43" s="2305"/>
      <c r="BJ43" s="2306"/>
      <c r="BK43" s="2306"/>
      <c r="BL43" s="2307"/>
      <c r="BM43" s="2305"/>
      <c r="BN43" s="2306"/>
      <c r="BO43" s="2306"/>
      <c r="BP43" s="2307"/>
      <c r="BQ43" s="2305"/>
      <c r="BR43" s="2306"/>
      <c r="BS43" s="2306"/>
      <c r="BT43" s="2307"/>
      <c r="BU43" s="2305"/>
      <c r="BV43" s="2306"/>
      <c r="BW43" s="2306"/>
      <c r="BX43" s="2307"/>
      <c r="BY43" s="2305"/>
      <c r="BZ43" s="2306"/>
      <c r="CA43" s="2306"/>
      <c r="CB43" s="2307"/>
      <c r="CC43" s="2305"/>
      <c r="CD43" s="2306"/>
      <c r="CE43" s="2306"/>
      <c r="CF43" s="2307"/>
      <c r="CG43" s="2305"/>
      <c r="CH43" s="2306"/>
      <c r="CI43" s="2306"/>
      <c r="CJ43" s="2307"/>
      <c r="CK43" s="2305"/>
      <c r="CL43" s="2306"/>
      <c r="CM43" s="2306"/>
      <c r="CN43" s="2307"/>
      <c r="CO43" s="2305"/>
      <c r="CP43" s="2306"/>
      <c r="CQ43" s="2306"/>
      <c r="CR43" s="2307"/>
      <c r="CS43" s="2305"/>
      <c r="CT43" s="2306"/>
      <c r="CU43" s="2306"/>
      <c r="CV43" s="2307"/>
      <c r="CW43" s="1187">
        <f t="shared" ref="CW43:CW46" si="79">SUM(E43:CV43)</f>
        <v>0</v>
      </c>
      <c r="CY43" s="448">
        <f t="shared" si="53"/>
        <v>0</v>
      </c>
      <c r="CZ43" s="448">
        <f t="shared" si="54"/>
        <v>0</v>
      </c>
      <c r="DA43" s="448">
        <f t="shared" si="55"/>
        <v>0</v>
      </c>
      <c r="DB43" s="448">
        <f t="shared" si="56"/>
        <v>0</v>
      </c>
      <c r="DC43" s="448">
        <f t="shared" si="57"/>
        <v>0</v>
      </c>
      <c r="DD43" s="448">
        <f t="shared" si="58"/>
        <v>0</v>
      </c>
      <c r="DE43" s="448">
        <f t="shared" si="59"/>
        <v>0</v>
      </c>
      <c r="DF43" s="448">
        <f t="shared" si="60"/>
        <v>0</v>
      </c>
      <c r="DG43" s="448">
        <f t="shared" si="61"/>
        <v>0</v>
      </c>
      <c r="DH43" s="448">
        <f t="shared" si="62"/>
        <v>0</v>
      </c>
      <c r="DI43" s="448">
        <f t="shared" si="63"/>
        <v>0</v>
      </c>
      <c r="DJ43" s="448">
        <f t="shared" si="64"/>
        <v>0</v>
      </c>
      <c r="DK43" s="448">
        <f t="shared" si="65"/>
        <v>0</v>
      </c>
      <c r="DL43" s="448">
        <f t="shared" si="66"/>
        <v>0</v>
      </c>
      <c r="DM43" s="448">
        <f t="shared" si="67"/>
        <v>0</v>
      </c>
      <c r="DN43" s="448">
        <f t="shared" si="68"/>
        <v>0</v>
      </c>
      <c r="DO43" s="448">
        <f t="shared" si="69"/>
        <v>0</v>
      </c>
      <c r="DP43" s="448">
        <f t="shared" si="70"/>
        <v>0</v>
      </c>
      <c r="DQ43" s="448">
        <f t="shared" si="71"/>
        <v>0</v>
      </c>
      <c r="DR43" s="448">
        <f t="shared" si="72"/>
        <v>0</v>
      </c>
      <c r="DS43" s="448">
        <f t="shared" si="73"/>
        <v>0</v>
      </c>
      <c r="DT43" s="448">
        <f t="shared" si="74"/>
        <v>0</v>
      </c>
      <c r="DU43" s="448">
        <f t="shared" si="75"/>
        <v>0</v>
      </c>
      <c r="DV43" s="448">
        <f t="shared" si="76"/>
        <v>0</v>
      </c>
    </row>
    <row r="44" spans="2:126" ht="15.75" hidden="1" customHeight="1" x14ac:dyDescent="0.2">
      <c r="B44" s="1290" t="s">
        <v>1407</v>
      </c>
      <c r="C44" s="1195" t="str">
        <f t="shared" si="78"/>
        <v>Has</v>
      </c>
      <c r="D44" s="1195">
        <f>D42</f>
        <v>0</v>
      </c>
      <c r="E44" s="2305"/>
      <c r="F44" s="2306"/>
      <c r="G44" s="2306"/>
      <c r="H44" s="2307"/>
      <c r="I44" s="2305"/>
      <c r="J44" s="2306"/>
      <c r="K44" s="2306"/>
      <c r="L44" s="2307"/>
      <c r="M44" s="2305"/>
      <c r="N44" s="2306"/>
      <c r="O44" s="2306"/>
      <c r="P44" s="2307"/>
      <c r="Q44" s="2305"/>
      <c r="R44" s="2306"/>
      <c r="S44" s="2306"/>
      <c r="T44" s="2307"/>
      <c r="U44" s="2305"/>
      <c r="V44" s="2306"/>
      <c r="W44" s="2306"/>
      <c r="X44" s="2307"/>
      <c r="Y44" s="2305"/>
      <c r="Z44" s="2306"/>
      <c r="AA44" s="2306"/>
      <c r="AB44" s="2307"/>
      <c r="AC44" s="2305"/>
      <c r="AD44" s="2306"/>
      <c r="AE44" s="2306"/>
      <c r="AF44" s="2307"/>
      <c r="AG44" s="2305"/>
      <c r="AH44" s="2306"/>
      <c r="AI44" s="2306"/>
      <c r="AJ44" s="2307"/>
      <c r="AK44" s="2305"/>
      <c r="AL44" s="2306"/>
      <c r="AM44" s="2306"/>
      <c r="AN44" s="2307"/>
      <c r="AO44" s="2305"/>
      <c r="AP44" s="2306"/>
      <c r="AQ44" s="2306"/>
      <c r="AR44" s="2307"/>
      <c r="AS44" s="2305"/>
      <c r="AT44" s="2306"/>
      <c r="AU44" s="2306"/>
      <c r="AV44" s="2307"/>
      <c r="AW44" s="2305"/>
      <c r="AX44" s="2306"/>
      <c r="AY44" s="2306"/>
      <c r="AZ44" s="2307"/>
      <c r="BA44" s="2305"/>
      <c r="BB44" s="2306"/>
      <c r="BC44" s="2306"/>
      <c r="BD44" s="2307"/>
      <c r="BE44" s="2305"/>
      <c r="BF44" s="2306"/>
      <c r="BG44" s="2306"/>
      <c r="BH44" s="2307"/>
      <c r="BI44" s="2305"/>
      <c r="BJ44" s="2306"/>
      <c r="BK44" s="2306"/>
      <c r="BL44" s="2307"/>
      <c r="BM44" s="2305"/>
      <c r="BN44" s="2306"/>
      <c r="BO44" s="2306"/>
      <c r="BP44" s="2307"/>
      <c r="BQ44" s="2305"/>
      <c r="BR44" s="2306"/>
      <c r="BS44" s="2306"/>
      <c r="BT44" s="2307"/>
      <c r="BU44" s="2305"/>
      <c r="BV44" s="2306"/>
      <c r="BW44" s="2306"/>
      <c r="BX44" s="2307"/>
      <c r="BY44" s="2305"/>
      <c r="BZ44" s="2306"/>
      <c r="CA44" s="2306"/>
      <c r="CB44" s="2307"/>
      <c r="CC44" s="2305"/>
      <c r="CD44" s="2306"/>
      <c r="CE44" s="2306"/>
      <c r="CF44" s="2307"/>
      <c r="CG44" s="2305"/>
      <c r="CH44" s="2306"/>
      <c r="CI44" s="2306"/>
      <c r="CJ44" s="2307"/>
      <c r="CK44" s="2305"/>
      <c r="CL44" s="2306"/>
      <c r="CM44" s="2306"/>
      <c r="CN44" s="2307"/>
      <c r="CO44" s="2305"/>
      <c r="CP44" s="2306"/>
      <c r="CQ44" s="2306"/>
      <c r="CR44" s="2307"/>
      <c r="CS44" s="2305"/>
      <c r="CT44" s="2306"/>
      <c r="CU44" s="2306"/>
      <c r="CV44" s="2307"/>
      <c r="CW44" s="1187">
        <f t="shared" si="79"/>
        <v>0</v>
      </c>
      <c r="CY44" s="448">
        <f t="shared" si="53"/>
        <v>0</v>
      </c>
      <c r="CZ44" s="448">
        <f t="shared" si="54"/>
        <v>0</v>
      </c>
      <c r="DA44" s="448">
        <f t="shared" si="55"/>
        <v>0</v>
      </c>
      <c r="DB44" s="448">
        <f t="shared" si="56"/>
        <v>0</v>
      </c>
      <c r="DC44" s="448">
        <f t="shared" si="57"/>
        <v>0</v>
      </c>
      <c r="DD44" s="448">
        <f t="shared" si="58"/>
        <v>0</v>
      </c>
      <c r="DE44" s="448">
        <f t="shared" si="59"/>
        <v>0</v>
      </c>
      <c r="DF44" s="448">
        <f t="shared" si="60"/>
        <v>0</v>
      </c>
      <c r="DG44" s="448">
        <f t="shared" si="61"/>
        <v>0</v>
      </c>
      <c r="DH44" s="448">
        <f t="shared" si="62"/>
        <v>0</v>
      </c>
      <c r="DI44" s="448">
        <f t="shared" si="63"/>
        <v>0</v>
      </c>
      <c r="DJ44" s="448">
        <f t="shared" si="64"/>
        <v>0</v>
      </c>
      <c r="DK44" s="448">
        <f t="shared" si="65"/>
        <v>0</v>
      </c>
      <c r="DL44" s="448">
        <f t="shared" si="66"/>
        <v>0</v>
      </c>
      <c r="DM44" s="448">
        <f t="shared" si="67"/>
        <v>0</v>
      </c>
      <c r="DN44" s="448">
        <f t="shared" si="68"/>
        <v>0</v>
      </c>
      <c r="DO44" s="448">
        <f t="shared" si="69"/>
        <v>0</v>
      </c>
      <c r="DP44" s="448">
        <f t="shared" si="70"/>
        <v>0</v>
      </c>
      <c r="DQ44" s="448">
        <f t="shared" si="71"/>
        <v>0</v>
      </c>
      <c r="DR44" s="448">
        <f t="shared" si="72"/>
        <v>0</v>
      </c>
      <c r="DS44" s="448">
        <f t="shared" si="73"/>
        <v>0</v>
      </c>
      <c r="DT44" s="448">
        <f t="shared" si="74"/>
        <v>0</v>
      </c>
      <c r="DU44" s="448">
        <f t="shared" si="75"/>
        <v>0</v>
      </c>
      <c r="DV44" s="448">
        <f t="shared" si="76"/>
        <v>0</v>
      </c>
    </row>
    <row r="45" spans="2:126" ht="15.75" hidden="1" customHeight="1" x14ac:dyDescent="0.2">
      <c r="B45" s="1290" t="s">
        <v>1408</v>
      </c>
      <c r="C45" s="1195" t="str">
        <f t="shared" si="78"/>
        <v>Plántulas</v>
      </c>
      <c r="D45" s="1195">
        <f>MANTEN!K42</f>
        <v>0</v>
      </c>
      <c r="E45" s="2305"/>
      <c r="F45" s="2306"/>
      <c r="G45" s="2306"/>
      <c r="H45" s="2307"/>
      <c r="I45" s="2305"/>
      <c r="J45" s="2306"/>
      <c r="K45" s="2306"/>
      <c r="L45" s="2307"/>
      <c r="M45" s="2305"/>
      <c r="N45" s="2306"/>
      <c r="O45" s="2306"/>
      <c r="P45" s="2307"/>
      <c r="Q45" s="2305"/>
      <c r="R45" s="2306"/>
      <c r="S45" s="2306"/>
      <c r="T45" s="2307"/>
      <c r="U45" s="2305"/>
      <c r="V45" s="2306"/>
      <c r="W45" s="2306"/>
      <c r="X45" s="2307"/>
      <c r="Y45" s="2305"/>
      <c r="Z45" s="2306"/>
      <c r="AA45" s="2306"/>
      <c r="AB45" s="2307"/>
      <c r="AC45" s="2305"/>
      <c r="AD45" s="2306"/>
      <c r="AE45" s="2306"/>
      <c r="AF45" s="2307"/>
      <c r="AG45" s="2305"/>
      <c r="AH45" s="2306"/>
      <c r="AI45" s="2306"/>
      <c r="AJ45" s="2307"/>
      <c r="AK45" s="2305"/>
      <c r="AL45" s="2306"/>
      <c r="AM45" s="2306"/>
      <c r="AN45" s="2307"/>
      <c r="AO45" s="2305"/>
      <c r="AP45" s="2306"/>
      <c r="AQ45" s="2306"/>
      <c r="AR45" s="2307"/>
      <c r="AS45" s="2305"/>
      <c r="AT45" s="2306"/>
      <c r="AU45" s="2306"/>
      <c r="AV45" s="2307"/>
      <c r="AW45" s="2305"/>
      <c r="AX45" s="2306"/>
      <c r="AY45" s="2306"/>
      <c r="AZ45" s="2307"/>
      <c r="BA45" s="2305"/>
      <c r="BB45" s="2306"/>
      <c r="BC45" s="2306"/>
      <c r="BD45" s="2307"/>
      <c r="BE45" s="2305"/>
      <c r="BF45" s="2306"/>
      <c r="BG45" s="2306"/>
      <c r="BH45" s="2307"/>
      <c r="BI45" s="2305"/>
      <c r="BJ45" s="2306"/>
      <c r="BK45" s="2306"/>
      <c r="BL45" s="2307"/>
      <c r="BM45" s="2305"/>
      <c r="BN45" s="2306"/>
      <c r="BO45" s="2306"/>
      <c r="BP45" s="2307"/>
      <c r="BQ45" s="2305"/>
      <c r="BR45" s="2306"/>
      <c r="BS45" s="2306"/>
      <c r="BT45" s="2307"/>
      <c r="BU45" s="2305"/>
      <c r="BV45" s="2306"/>
      <c r="BW45" s="2306"/>
      <c r="BX45" s="2307"/>
      <c r="BY45" s="2305"/>
      <c r="BZ45" s="2306"/>
      <c r="CA45" s="2306"/>
      <c r="CB45" s="2307"/>
      <c r="CC45" s="2305"/>
      <c r="CD45" s="2306"/>
      <c r="CE45" s="2306"/>
      <c r="CF45" s="2307"/>
      <c r="CG45" s="2305"/>
      <c r="CH45" s="2306"/>
      <c r="CI45" s="2306"/>
      <c r="CJ45" s="2307"/>
      <c r="CK45" s="2305"/>
      <c r="CL45" s="2306"/>
      <c r="CM45" s="2306"/>
      <c r="CN45" s="2307"/>
      <c r="CO45" s="2305"/>
      <c r="CP45" s="2306"/>
      <c r="CQ45" s="2306"/>
      <c r="CR45" s="2307"/>
      <c r="CS45" s="2305"/>
      <c r="CT45" s="2306"/>
      <c r="CU45" s="2306"/>
      <c r="CV45" s="2307"/>
      <c r="CW45" s="1187">
        <f t="shared" si="79"/>
        <v>0</v>
      </c>
      <c r="CY45" s="448">
        <f t="shared" si="53"/>
        <v>0</v>
      </c>
      <c r="CZ45" s="448">
        <f t="shared" si="54"/>
        <v>0</v>
      </c>
      <c r="DA45" s="448">
        <f t="shared" si="55"/>
        <v>0</v>
      </c>
      <c r="DB45" s="448">
        <f t="shared" si="56"/>
        <v>0</v>
      </c>
      <c r="DC45" s="448">
        <f t="shared" si="57"/>
        <v>0</v>
      </c>
      <c r="DD45" s="448">
        <f t="shared" si="58"/>
        <v>0</v>
      </c>
      <c r="DE45" s="448">
        <f t="shared" si="59"/>
        <v>0</v>
      </c>
      <c r="DF45" s="448">
        <f t="shared" si="60"/>
        <v>0</v>
      </c>
      <c r="DG45" s="448">
        <f t="shared" si="61"/>
        <v>0</v>
      </c>
      <c r="DH45" s="448">
        <f t="shared" si="62"/>
        <v>0</v>
      </c>
      <c r="DI45" s="448">
        <f t="shared" si="63"/>
        <v>0</v>
      </c>
      <c r="DJ45" s="448">
        <f t="shared" si="64"/>
        <v>0</v>
      </c>
      <c r="DK45" s="448">
        <f t="shared" si="65"/>
        <v>0</v>
      </c>
      <c r="DL45" s="448">
        <f t="shared" si="66"/>
        <v>0</v>
      </c>
      <c r="DM45" s="448">
        <f t="shared" si="67"/>
        <v>0</v>
      </c>
      <c r="DN45" s="448">
        <f t="shared" si="68"/>
        <v>0</v>
      </c>
      <c r="DO45" s="448">
        <f t="shared" si="69"/>
        <v>0</v>
      </c>
      <c r="DP45" s="448">
        <f t="shared" si="70"/>
        <v>0</v>
      </c>
      <c r="DQ45" s="448">
        <f t="shared" si="71"/>
        <v>0</v>
      </c>
      <c r="DR45" s="448">
        <f t="shared" si="72"/>
        <v>0</v>
      </c>
      <c r="DS45" s="448">
        <f t="shared" si="73"/>
        <v>0</v>
      </c>
      <c r="DT45" s="448">
        <f t="shared" si="74"/>
        <v>0</v>
      </c>
      <c r="DU45" s="448">
        <f t="shared" si="75"/>
        <v>0</v>
      </c>
      <c r="DV45" s="448">
        <f t="shared" si="76"/>
        <v>0</v>
      </c>
    </row>
    <row r="46" spans="2:126" ht="15.75" hidden="1" x14ac:dyDescent="0.2">
      <c r="B46" s="1290" t="s">
        <v>1409</v>
      </c>
      <c r="C46" s="1195" t="str">
        <f t="shared" si="78"/>
        <v>$</v>
      </c>
      <c r="D46" s="1195">
        <f>MANTEN!N40</f>
        <v>0</v>
      </c>
      <c r="E46" s="2305"/>
      <c r="F46" s="2306"/>
      <c r="G46" s="2306"/>
      <c r="H46" s="2307"/>
      <c r="I46" s="2305"/>
      <c r="J46" s="2306"/>
      <c r="K46" s="2306"/>
      <c r="L46" s="2307"/>
      <c r="M46" s="2305"/>
      <c r="N46" s="2306"/>
      <c r="O46" s="2306"/>
      <c r="P46" s="2307"/>
      <c r="Q46" s="2305"/>
      <c r="R46" s="2306"/>
      <c r="S46" s="2306"/>
      <c r="T46" s="2307"/>
      <c r="U46" s="2305"/>
      <c r="V46" s="2306"/>
      <c r="W46" s="2306"/>
      <c r="X46" s="2307"/>
      <c r="Y46" s="2305"/>
      <c r="Z46" s="2306"/>
      <c r="AA46" s="2306"/>
      <c r="AB46" s="2307"/>
      <c r="AC46" s="2305"/>
      <c r="AD46" s="2306"/>
      <c r="AE46" s="2306"/>
      <c r="AF46" s="2307"/>
      <c r="AG46" s="2305"/>
      <c r="AH46" s="2306"/>
      <c r="AI46" s="2306"/>
      <c r="AJ46" s="2307"/>
      <c r="AK46" s="2305"/>
      <c r="AL46" s="2306"/>
      <c r="AM46" s="2306"/>
      <c r="AN46" s="2307"/>
      <c r="AO46" s="2305"/>
      <c r="AP46" s="2306"/>
      <c r="AQ46" s="2306"/>
      <c r="AR46" s="2307"/>
      <c r="AS46" s="2305"/>
      <c r="AT46" s="2306"/>
      <c r="AU46" s="2306"/>
      <c r="AV46" s="2307"/>
      <c r="AW46" s="2305"/>
      <c r="AX46" s="2306"/>
      <c r="AY46" s="2306"/>
      <c r="AZ46" s="2307"/>
      <c r="BA46" s="2305"/>
      <c r="BB46" s="2306"/>
      <c r="BC46" s="2306"/>
      <c r="BD46" s="2307"/>
      <c r="BE46" s="2305"/>
      <c r="BF46" s="2306"/>
      <c r="BG46" s="2306"/>
      <c r="BH46" s="2307"/>
      <c r="BI46" s="2305"/>
      <c r="BJ46" s="2306"/>
      <c r="BK46" s="2306"/>
      <c r="BL46" s="2307"/>
      <c r="BM46" s="2305"/>
      <c r="BN46" s="2306"/>
      <c r="BO46" s="2306"/>
      <c r="BP46" s="2307"/>
      <c r="BQ46" s="2305"/>
      <c r="BR46" s="2306"/>
      <c r="BS46" s="2306"/>
      <c r="BT46" s="2307"/>
      <c r="BU46" s="2305"/>
      <c r="BV46" s="2306"/>
      <c r="BW46" s="2306"/>
      <c r="BX46" s="2307"/>
      <c r="BY46" s="2305"/>
      <c r="BZ46" s="2306"/>
      <c r="CA46" s="2306"/>
      <c r="CB46" s="2307"/>
      <c r="CC46" s="2305"/>
      <c r="CD46" s="2306"/>
      <c r="CE46" s="2306"/>
      <c r="CF46" s="2307"/>
      <c r="CG46" s="2305"/>
      <c r="CH46" s="2306"/>
      <c r="CI46" s="2306"/>
      <c r="CJ46" s="2307"/>
      <c r="CK46" s="2305"/>
      <c r="CL46" s="2306"/>
      <c r="CM46" s="2306"/>
      <c r="CN46" s="2307"/>
      <c r="CO46" s="2305"/>
      <c r="CP46" s="2306"/>
      <c r="CQ46" s="2306"/>
      <c r="CR46" s="2307"/>
      <c r="CS46" s="2305"/>
      <c r="CT46" s="2306"/>
      <c r="CU46" s="2306"/>
      <c r="CV46" s="2307"/>
      <c r="CW46" s="1187">
        <f t="shared" si="79"/>
        <v>0</v>
      </c>
      <c r="CY46" s="448">
        <f t="shared" si="53"/>
        <v>0</v>
      </c>
      <c r="CZ46" s="448">
        <f t="shared" si="54"/>
        <v>0</v>
      </c>
      <c r="DA46" s="448">
        <f t="shared" si="55"/>
        <v>0</v>
      </c>
      <c r="DB46" s="448">
        <f t="shared" si="56"/>
        <v>0</v>
      </c>
      <c r="DC46" s="448">
        <f t="shared" si="57"/>
        <v>0</v>
      </c>
      <c r="DD46" s="448">
        <f t="shared" si="58"/>
        <v>0</v>
      </c>
      <c r="DE46" s="448">
        <f t="shared" si="59"/>
        <v>0</v>
      </c>
      <c r="DF46" s="448">
        <f t="shared" si="60"/>
        <v>0</v>
      </c>
      <c r="DG46" s="448">
        <f t="shared" si="61"/>
        <v>0</v>
      </c>
      <c r="DH46" s="448">
        <f t="shared" si="62"/>
        <v>0</v>
      </c>
      <c r="DI46" s="448">
        <f t="shared" si="63"/>
        <v>0</v>
      </c>
      <c r="DJ46" s="448">
        <f t="shared" si="64"/>
        <v>0</v>
      </c>
      <c r="DK46" s="448">
        <f t="shared" si="65"/>
        <v>0</v>
      </c>
      <c r="DL46" s="448">
        <f t="shared" si="66"/>
        <v>0</v>
      </c>
      <c r="DM46" s="448">
        <f t="shared" si="67"/>
        <v>0</v>
      </c>
      <c r="DN46" s="448">
        <f t="shared" si="68"/>
        <v>0</v>
      </c>
      <c r="DO46" s="448">
        <f t="shared" si="69"/>
        <v>0</v>
      </c>
      <c r="DP46" s="448">
        <f t="shared" si="70"/>
        <v>0</v>
      </c>
      <c r="DQ46" s="448">
        <f t="shared" si="71"/>
        <v>0</v>
      </c>
      <c r="DR46" s="448">
        <f t="shared" si="72"/>
        <v>0</v>
      </c>
      <c r="DS46" s="448">
        <f t="shared" si="73"/>
        <v>0</v>
      </c>
      <c r="DT46" s="448">
        <f t="shared" si="74"/>
        <v>0</v>
      </c>
      <c r="DU46" s="448">
        <f t="shared" si="75"/>
        <v>0</v>
      </c>
      <c r="DV46" s="448">
        <f t="shared" si="76"/>
        <v>0</v>
      </c>
    </row>
    <row r="47" spans="2:126" ht="15.75" hidden="1" x14ac:dyDescent="0.2">
      <c r="B47" s="1291" t="str">
        <f>OBJETIVOS!D28</f>
        <v>Reforestación Protectora - Productora con Guadua</v>
      </c>
      <c r="C47" s="2326"/>
      <c r="D47" s="2327"/>
      <c r="E47" s="2327"/>
      <c r="F47" s="2327"/>
      <c r="G47" s="2327"/>
      <c r="H47" s="2327"/>
      <c r="I47" s="2327"/>
      <c r="J47" s="2327"/>
      <c r="K47" s="2327"/>
      <c r="L47" s="2327"/>
      <c r="M47" s="2327"/>
      <c r="N47" s="2327"/>
      <c r="O47" s="2327"/>
      <c r="P47" s="2327"/>
      <c r="Q47" s="2327"/>
      <c r="R47" s="2327"/>
      <c r="S47" s="2327"/>
      <c r="T47" s="2327"/>
      <c r="U47" s="2327"/>
      <c r="V47" s="2327"/>
      <c r="W47" s="2327"/>
      <c r="X47" s="2327"/>
      <c r="Y47" s="2327"/>
      <c r="Z47" s="2327"/>
      <c r="AA47" s="2327"/>
      <c r="AB47" s="2327"/>
      <c r="AC47" s="2327"/>
      <c r="AD47" s="2327"/>
      <c r="AE47" s="2327"/>
      <c r="AF47" s="2327"/>
      <c r="AG47" s="2327"/>
      <c r="AH47" s="2327"/>
      <c r="AI47" s="2327"/>
      <c r="AJ47" s="2327"/>
      <c r="AK47" s="2327"/>
      <c r="AL47" s="2327"/>
      <c r="AM47" s="2327"/>
      <c r="AN47" s="2327"/>
      <c r="AO47" s="2327"/>
      <c r="AP47" s="2327"/>
      <c r="AQ47" s="2327"/>
      <c r="AR47" s="2327"/>
      <c r="AS47" s="2327"/>
      <c r="AT47" s="2327"/>
      <c r="AU47" s="2327"/>
      <c r="AV47" s="2327"/>
      <c r="AW47" s="2327"/>
      <c r="AX47" s="2327"/>
      <c r="AY47" s="2327"/>
      <c r="AZ47" s="2327"/>
      <c r="BA47" s="2327"/>
      <c r="BB47" s="2327"/>
      <c r="BC47" s="2327"/>
      <c r="BD47" s="2327"/>
      <c r="BE47" s="2327"/>
      <c r="BF47" s="2327"/>
      <c r="BG47" s="2327"/>
      <c r="BH47" s="2327"/>
      <c r="BI47" s="2327"/>
      <c r="BJ47" s="2327"/>
      <c r="BK47" s="2327"/>
      <c r="BL47" s="2327"/>
      <c r="BM47" s="2327"/>
      <c r="BN47" s="2327"/>
      <c r="BO47" s="2327"/>
      <c r="BP47" s="2327"/>
      <c r="BQ47" s="2327"/>
      <c r="BR47" s="2327"/>
      <c r="BS47" s="2327"/>
      <c r="BT47" s="2327"/>
      <c r="BU47" s="2327"/>
      <c r="BV47" s="2327"/>
      <c r="BW47" s="2327"/>
      <c r="BX47" s="2327"/>
      <c r="BY47" s="2327"/>
      <c r="BZ47" s="2327"/>
      <c r="CA47" s="2327"/>
      <c r="CB47" s="2327"/>
      <c r="CC47" s="2327"/>
      <c r="CD47" s="2327"/>
      <c r="CE47" s="2327"/>
      <c r="CF47" s="2327"/>
      <c r="CG47" s="2327"/>
      <c r="CH47" s="2327"/>
      <c r="CI47" s="2327"/>
      <c r="CJ47" s="2327"/>
      <c r="CK47" s="2327"/>
      <c r="CL47" s="2327"/>
      <c r="CM47" s="2327"/>
      <c r="CN47" s="2327"/>
      <c r="CO47" s="2327"/>
      <c r="CP47" s="2327"/>
      <c r="CQ47" s="2327"/>
      <c r="CR47" s="2327"/>
      <c r="CS47" s="2327"/>
      <c r="CT47" s="2327"/>
      <c r="CU47" s="2327"/>
      <c r="CV47" s="2327"/>
      <c r="CW47" s="2328"/>
      <c r="CY47" s="447">
        <f>SUM(CY48:CY52)</f>
        <v>0</v>
      </c>
      <c r="CZ47" s="447">
        <f t="shared" ref="CZ47:DV47" si="80">SUM(CZ48:CZ52)</f>
        <v>0</v>
      </c>
      <c r="DA47" s="447">
        <f t="shared" si="80"/>
        <v>0</v>
      </c>
      <c r="DB47" s="447">
        <f t="shared" si="80"/>
        <v>0</v>
      </c>
      <c r="DC47" s="447">
        <f t="shared" si="80"/>
        <v>0</v>
      </c>
      <c r="DD47" s="447">
        <f t="shared" si="80"/>
        <v>0</v>
      </c>
      <c r="DE47" s="447">
        <f t="shared" si="80"/>
        <v>0</v>
      </c>
      <c r="DF47" s="447">
        <f t="shared" si="80"/>
        <v>0</v>
      </c>
      <c r="DG47" s="447">
        <f t="shared" si="80"/>
        <v>0</v>
      </c>
      <c r="DH47" s="447">
        <f t="shared" si="80"/>
        <v>0</v>
      </c>
      <c r="DI47" s="447">
        <f t="shared" si="80"/>
        <v>0</v>
      </c>
      <c r="DJ47" s="447">
        <f t="shared" si="80"/>
        <v>0</v>
      </c>
      <c r="DK47" s="447">
        <f t="shared" si="80"/>
        <v>0</v>
      </c>
      <c r="DL47" s="447">
        <f t="shared" si="80"/>
        <v>0</v>
      </c>
      <c r="DM47" s="447">
        <f t="shared" si="80"/>
        <v>0</v>
      </c>
      <c r="DN47" s="447">
        <f t="shared" si="80"/>
        <v>0</v>
      </c>
      <c r="DO47" s="447">
        <f t="shared" si="80"/>
        <v>0</v>
      </c>
      <c r="DP47" s="447">
        <f t="shared" si="80"/>
        <v>0</v>
      </c>
      <c r="DQ47" s="447">
        <f t="shared" si="80"/>
        <v>0</v>
      </c>
      <c r="DR47" s="447">
        <f t="shared" si="80"/>
        <v>0</v>
      </c>
      <c r="DS47" s="447">
        <f t="shared" si="80"/>
        <v>0</v>
      </c>
      <c r="DT47" s="447">
        <f t="shared" si="80"/>
        <v>0</v>
      </c>
      <c r="DU47" s="447">
        <f t="shared" si="80"/>
        <v>0</v>
      </c>
      <c r="DV47" s="447">
        <f t="shared" si="80"/>
        <v>0</v>
      </c>
    </row>
    <row r="48" spans="2:126" ht="15.75" hidden="1" customHeight="1" x14ac:dyDescent="0.2">
      <c r="B48" s="1290" t="s">
        <v>1355</v>
      </c>
      <c r="C48" s="1195" t="str">
        <f>C42</f>
        <v>Has</v>
      </c>
      <c r="D48" s="1195">
        <f>MANTEN!S24</f>
        <v>0</v>
      </c>
      <c r="E48" s="2305"/>
      <c r="F48" s="2306"/>
      <c r="G48" s="2306"/>
      <c r="H48" s="2307"/>
      <c r="I48" s="2305"/>
      <c r="J48" s="2306"/>
      <c r="K48" s="2306"/>
      <c r="L48" s="2307"/>
      <c r="M48" s="2305"/>
      <c r="N48" s="2306"/>
      <c r="O48" s="2306"/>
      <c r="P48" s="2307"/>
      <c r="Q48" s="2305"/>
      <c r="R48" s="2306"/>
      <c r="S48" s="2306"/>
      <c r="T48" s="2307"/>
      <c r="U48" s="2305"/>
      <c r="V48" s="2306"/>
      <c r="W48" s="2306"/>
      <c r="X48" s="2307"/>
      <c r="Y48" s="2305"/>
      <c r="Z48" s="2306"/>
      <c r="AA48" s="2306"/>
      <c r="AB48" s="2307"/>
      <c r="AC48" s="2305"/>
      <c r="AD48" s="2306"/>
      <c r="AE48" s="2306"/>
      <c r="AF48" s="2307"/>
      <c r="AG48" s="2305"/>
      <c r="AH48" s="2306"/>
      <c r="AI48" s="2306"/>
      <c r="AJ48" s="2307"/>
      <c r="AK48" s="2305"/>
      <c r="AL48" s="2306"/>
      <c r="AM48" s="2306"/>
      <c r="AN48" s="2307"/>
      <c r="AO48" s="2305"/>
      <c r="AP48" s="2306"/>
      <c r="AQ48" s="2306"/>
      <c r="AR48" s="2307"/>
      <c r="AS48" s="2305"/>
      <c r="AT48" s="2306"/>
      <c r="AU48" s="2306"/>
      <c r="AV48" s="2307"/>
      <c r="AW48" s="2305"/>
      <c r="AX48" s="2306"/>
      <c r="AY48" s="2306"/>
      <c r="AZ48" s="2307"/>
      <c r="BA48" s="2305"/>
      <c r="BB48" s="2306"/>
      <c r="BC48" s="2306"/>
      <c r="BD48" s="2307"/>
      <c r="BE48" s="2305"/>
      <c r="BF48" s="2306"/>
      <c r="BG48" s="2306"/>
      <c r="BH48" s="2307"/>
      <c r="BI48" s="2305"/>
      <c r="BJ48" s="2306"/>
      <c r="BK48" s="2306"/>
      <c r="BL48" s="2307"/>
      <c r="BM48" s="2305"/>
      <c r="BN48" s="2306"/>
      <c r="BO48" s="2306"/>
      <c r="BP48" s="2307"/>
      <c r="BQ48" s="2305"/>
      <c r="BR48" s="2306"/>
      <c r="BS48" s="2306"/>
      <c r="BT48" s="2307"/>
      <c r="BU48" s="2305"/>
      <c r="BV48" s="2306"/>
      <c r="BW48" s="2306"/>
      <c r="BX48" s="2307"/>
      <c r="BY48" s="2305"/>
      <c r="BZ48" s="2306"/>
      <c r="CA48" s="2306"/>
      <c r="CB48" s="2307"/>
      <c r="CC48" s="2305"/>
      <c r="CD48" s="2306"/>
      <c r="CE48" s="2306"/>
      <c r="CF48" s="2307"/>
      <c r="CG48" s="2305"/>
      <c r="CH48" s="2306"/>
      <c r="CI48" s="2306"/>
      <c r="CJ48" s="2307"/>
      <c r="CK48" s="2305"/>
      <c r="CL48" s="2306"/>
      <c r="CM48" s="2306"/>
      <c r="CN48" s="2307"/>
      <c r="CO48" s="2305"/>
      <c r="CP48" s="2306"/>
      <c r="CQ48" s="2306"/>
      <c r="CR48" s="2307"/>
      <c r="CS48" s="2305"/>
      <c r="CT48" s="2306"/>
      <c r="CU48" s="2306"/>
      <c r="CV48" s="2307"/>
      <c r="CW48" s="1187">
        <f>SUM(E48:CV48)</f>
        <v>0</v>
      </c>
      <c r="CY48" s="448">
        <f t="shared" si="53"/>
        <v>0</v>
      </c>
      <c r="CZ48" s="448">
        <f t="shared" si="54"/>
        <v>0</v>
      </c>
      <c r="DA48" s="448">
        <f t="shared" si="55"/>
        <v>0</v>
      </c>
      <c r="DB48" s="448">
        <f t="shared" si="56"/>
        <v>0</v>
      </c>
      <c r="DC48" s="448">
        <f t="shared" si="57"/>
        <v>0</v>
      </c>
      <c r="DD48" s="448">
        <f t="shared" si="58"/>
        <v>0</v>
      </c>
      <c r="DE48" s="448">
        <f t="shared" si="59"/>
        <v>0</v>
      </c>
      <c r="DF48" s="448">
        <f t="shared" si="60"/>
        <v>0</v>
      </c>
      <c r="DG48" s="448">
        <f t="shared" si="61"/>
        <v>0</v>
      </c>
      <c r="DH48" s="448">
        <f t="shared" si="62"/>
        <v>0</v>
      </c>
      <c r="DI48" s="448">
        <f t="shared" si="63"/>
        <v>0</v>
      </c>
      <c r="DJ48" s="448">
        <f t="shared" si="64"/>
        <v>0</v>
      </c>
      <c r="DK48" s="448">
        <f t="shared" si="65"/>
        <v>0</v>
      </c>
      <c r="DL48" s="448">
        <f t="shared" si="66"/>
        <v>0</v>
      </c>
      <c r="DM48" s="448">
        <f t="shared" si="67"/>
        <v>0</v>
      </c>
      <c r="DN48" s="448">
        <f t="shared" si="68"/>
        <v>0</v>
      </c>
      <c r="DO48" s="448">
        <f t="shared" si="69"/>
        <v>0</v>
      </c>
      <c r="DP48" s="448">
        <f t="shared" si="70"/>
        <v>0</v>
      </c>
      <c r="DQ48" s="448">
        <f t="shared" si="71"/>
        <v>0</v>
      </c>
      <c r="DR48" s="448">
        <f t="shared" si="72"/>
        <v>0</v>
      </c>
      <c r="DS48" s="448">
        <f t="shared" si="73"/>
        <v>0</v>
      </c>
      <c r="DT48" s="448">
        <f t="shared" si="74"/>
        <v>0</v>
      </c>
      <c r="DU48" s="448">
        <f t="shared" si="75"/>
        <v>0</v>
      </c>
      <c r="DV48" s="448">
        <f t="shared" si="76"/>
        <v>0</v>
      </c>
    </row>
    <row r="49" spans="2:126" ht="15.75" hidden="1" x14ac:dyDescent="0.2">
      <c r="B49" s="1290" t="s">
        <v>1356</v>
      </c>
      <c r="C49" s="1195" t="str">
        <f t="shared" ref="C49:C52" si="81">C43</f>
        <v>Has</v>
      </c>
      <c r="D49" s="1195">
        <f>D48</f>
        <v>0</v>
      </c>
      <c r="E49" s="2305"/>
      <c r="F49" s="2306"/>
      <c r="G49" s="2306"/>
      <c r="H49" s="2307"/>
      <c r="I49" s="2305"/>
      <c r="J49" s="2306"/>
      <c r="K49" s="2306"/>
      <c r="L49" s="2307"/>
      <c r="M49" s="2305"/>
      <c r="N49" s="2306"/>
      <c r="O49" s="2306"/>
      <c r="P49" s="2307"/>
      <c r="Q49" s="2305"/>
      <c r="R49" s="2306"/>
      <c r="S49" s="2306"/>
      <c r="T49" s="2307"/>
      <c r="U49" s="2305"/>
      <c r="V49" s="2306"/>
      <c r="W49" s="2306"/>
      <c r="X49" s="2307"/>
      <c r="Y49" s="2305"/>
      <c r="Z49" s="2306"/>
      <c r="AA49" s="2306"/>
      <c r="AB49" s="2307"/>
      <c r="AC49" s="2305"/>
      <c r="AD49" s="2306"/>
      <c r="AE49" s="2306"/>
      <c r="AF49" s="2307"/>
      <c r="AG49" s="2305"/>
      <c r="AH49" s="2306"/>
      <c r="AI49" s="2306"/>
      <c r="AJ49" s="2307"/>
      <c r="AK49" s="2305"/>
      <c r="AL49" s="2306"/>
      <c r="AM49" s="2306"/>
      <c r="AN49" s="2307"/>
      <c r="AO49" s="2305"/>
      <c r="AP49" s="2306"/>
      <c r="AQ49" s="2306"/>
      <c r="AR49" s="2307"/>
      <c r="AS49" s="2305"/>
      <c r="AT49" s="2306"/>
      <c r="AU49" s="2306"/>
      <c r="AV49" s="2307"/>
      <c r="AW49" s="2305"/>
      <c r="AX49" s="2306"/>
      <c r="AY49" s="2306"/>
      <c r="AZ49" s="2307"/>
      <c r="BA49" s="2305"/>
      <c r="BB49" s="2306"/>
      <c r="BC49" s="2306"/>
      <c r="BD49" s="2307"/>
      <c r="BE49" s="2305"/>
      <c r="BF49" s="2306"/>
      <c r="BG49" s="2306"/>
      <c r="BH49" s="2307"/>
      <c r="BI49" s="2305"/>
      <c r="BJ49" s="2306"/>
      <c r="BK49" s="2306"/>
      <c r="BL49" s="2307"/>
      <c r="BM49" s="2305"/>
      <c r="BN49" s="2306"/>
      <c r="BO49" s="2306"/>
      <c r="BP49" s="2307"/>
      <c r="BQ49" s="2305"/>
      <c r="BR49" s="2306"/>
      <c r="BS49" s="2306"/>
      <c r="BT49" s="2307"/>
      <c r="BU49" s="2305"/>
      <c r="BV49" s="2306"/>
      <c r="BW49" s="2306"/>
      <c r="BX49" s="2307"/>
      <c r="BY49" s="2305"/>
      <c r="BZ49" s="2306"/>
      <c r="CA49" s="2306"/>
      <c r="CB49" s="2307"/>
      <c r="CC49" s="2305"/>
      <c r="CD49" s="2306"/>
      <c r="CE49" s="2306"/>
      <c r="CF49" s="2307"/>
      <c r="CG49" s="2305"/>
      <c r="CH49" s="2306"/>
      <c r="CI49" s="2306"/>
      <c r="CJ49" s="2307"/>
      <c r="CK49" s="2305"/>
      <c r="CL49" s="2306"/>
      <c r="CM49" s="2306"/>
      <c r="CN49" s="2307"/>
      <c r="CO49" s="2305"/>
      <c r="CP49" s="2306"/>
      <c r="CQ49" s="2306"/>
      <c r="CR49" s="2307"/>
      <c r="CS49" s="2305"/>
      <c r="CT49" s="2306"/>
      <c r="CU49" s="2306"/>
      <c r="CV49" s="2307"/>
      <c r="CW49" s="1187">
        <f t="shared" ref="CW49:CW52" si="82">SUM(E49:CV49)</f>
        <v>0</v>
      </c>
      <c r="CY49" s="448">
        <f t="shared" si="53"/>
        <v>0</v>
      </c>
      <c r="CZ49" s="448">
        <f t="shared" si="54"/>
        <v>0</v>
      </c>
      <c r="DA49" s="448">
        <f t="shared" si="55"/>
        <v>0</v>
      </c>
      <c r="DB49" s="448">
        <f t="shared" si="56"/>
        <v>0</v>
      </c>
      <c r="DC49" s="448">
        <f t="shared" si="57"/>
        <v>0</v>
      </c>
      <c r="DD49" s="448">
        <f t="shared" si="58"/>
        <v>0</v>
      </c>
      <c r="DE49" s="448">
        <f t="shared" si="59"/>
        <v>0</v>
      </c>
      <c r="DF49" s="448">
        <f t="shared" si="60"/>
        <v>0</v>
      </c>
      <c r="DG49" s="448">
        <f t="shared" si="61"/>
        <v>0</v>
      </c>
      <c r="DH49" s="448">
        <f t="shared" si="62"/>
        <v>0</v>
      </c>
      <c r="DI49" s="448">
        <f t="shared" si="63"/>
        <v>0</v>
      </c>
      <c r="DJ49" s="448">
        <f t="shared" si="64"/>
        <v>0</v>
      </c>
      <c r="DK49" s="448">
        <f t="shared" si="65"/>
        <v>0</v>
      </c>
      <c r="DL49" s="448">
        <f t="shared" si="66"/>
        <v>0</v>
      </c>
      <c r="DM49" s="448">
        <f t="shared" si="67"/>
        <v>0</v>
      </c>
      <c r="DN49" s="448">
        <f t="shared" si="68"/>
        <v>0</v>
      </c>
      <c r="DO49" s="448">
        <f t="shared" si="69"/>
        <v>0</v>
      </c>
      <c r="DP49" s="448">
        <f t="shared" si="70"/>
        <v>0</v>
      </c>
      <c r="DQ49" s="448">
        <f t="shared" si="71"/>
        <v>0</v>
      </c>
      <c r="DR49" s="448">
        <f t="shared" si="72"/>
        <v>0</v>
      </c>
      <c r="DS49" s="448">
        <f t="shared" si="73"/>
        <v>0</v>
      </c>
      <c r="DT49" s="448">
        <f t="shared" si="74"/>
        <v>0</v>
      </c>
      <c r="DU49" s="448">
        <f t="shared" si="75"/>
        <v>0</v>
      </c>
      <c r="DV49" s="448">
        <f t="shared" si="76"/>
        <v>0</v>
      </c>
    </row>
    <row r="50" spans="2:126" ht="15.75" hidden="1" customHeight="1" x14ac:dyDescent="0.2">
      <c r="B50" s="1290" t="s">
        <v>1407</v>
      </c>
      <c r="C50" s="1195" t="str">
        <f t="shared" si="81"/>
        <v>Has</v>
      </c>
      <c r="D50" s="1195">
        <f>D48</f>
        <v>0</v>
      </c>
      <c r="E50" s="2305"/>
      <c r="F50" s="2306"/>
      <c r="G50" s="2306"/>
      <c r="H50" s="2307"/>
      <c r="I50" s="2305"/>
      <c r="J50" s="2306"/>
      <c r="K50" s="2306"/>
      <c r="L50" s="2307"/>
      <c r="M50" s="2305"/>
      <c r="N50" s="2306"/>
      <c r="O50" s="2306"/>
      <c r="P50" s="2307"/>
      <c r="Q50" s="2305"/>
      <c r="R50" s="2306"/>
      <c r="S50" s="2306"/>
      <c r="T50" s="2307"/>
      <c r="U50" s="2305"/>
      <c r="V50" s="2306"/>
      <c r="W50" s="2306"/>
      <c r="X50" s="2307"/>
      <c r="Y50" s="2305"/>
      <c r="Z50" s="2306"/>
      <c r="AA50" s="2306"/>
      <c r="AB50" s="2307"/>
      <c r="AC50" s="2305"/>
      <c r="AD50" s="2306"/>
      <c r="AE50" s="2306"/>
      <c r="AF50" s="2307"/>
      <c r="AG50" s="2305"/>
      <c r="AH50" s="2306"/>
      <c r="AI50" s="2306"/>
      <c r="AJ50" s="2307"/>
      <c r="AK50" s="2305"/>
      <c r="AL50" s="2306"/>
      <c r="AM50" s="2306"/>
      <c r="AN50" s="2307"/>
      <c r="AO50" s="2305"/>
      <c r="AP50" s="2306"/>
      <c r="AQ50" s="2306"/>
      <c r="AR50" s="2307"/>
      <c r="AS50" s="2305"/>
      <c r="AT50" s="2306"/>
      <c r="AU50" s="2306"/>
      <c r="AV50" s="2307"/>
      <c r="AW50" s="2305"/>
      <c r="AX50" s="2306"/>
      <c r="AY50" s="2306"/>
      <c r="AZ50" s="2307"/>
      <c r="BA50" s="2305"/>
      <c r="BB50" s="2306"/>
      <c r="BC50" s="2306"/>
      <c r="BD50" s="2307"/>
      <c r="BE50" s="2305"/>
      <c r="BF50" s="2306"/>
      <c r="BG50" s="2306"/>
      <c r="BH50" s="2307"/>
      <c r="BI50" s="2305"/>
      <c r="BJ50" s="2306"/>
      <c r="BK50" s="2306"/>
      <c r="BL50" s="2307"/>
      <c r="BM50" s="2305"/>
      <c r="BN50" s="2306"/>
      <c r="BO50" s="2306"/>
      <c r="BP50" s="2307"/>
      <c r="BQ50" s="2305"/>
      <c r="BR50" s="2306"/>
      <c r="BS50" s="2306"/>
      <c r="BT50" s="2307"/>
      <c r="BU50" s="2305"/>
      <c r="BV50" s="2306"/>
      <c r="BW50" s="2306"/>
      <c r="BX50" s="2307"/>
      <c r="BY50" s="2305"/>
      <c r="BZ50" s="2306"/>
      <c r="CA50" s="2306"/>
      <c r="CB50" s="2307"/>
      <c r="CC50" s="2305"/>
      <c r="CD50" s="2306"/>
      <c r="CE50" s="2306"/>
      <c r="CF50" s="2307"/>
      <c r="CG50" s="2305"/>
      <c r="CH50" s="2306"/>
      <c r="CI50" s="2306"/>
      <c r="CJ50" s="2307"/>
      <c r="CK50" s="2305"/>
      <c r="CL50" s="2306"/>
      <c r="CM50" s="2306"/>
      <c r="CN50" s="2307"/>
      <c r="CO50" s="2305"/>
      <c r="CP50" s="2306"/>
      <c r="CQ50" s="2306"/>
      <c r="CR50" s="2307"/>
      <c r="CS50" s="2305"/>
      <c r="CT50" s="2306"/>
      <c r="CU50" s="2306"/>
      <c r="CV50" s="2307"/>
      <c r="CW50" s="1187">
        <f t="shared" si="82"/>
        <v>0</v>
      </c>
      <c r="CY50" s="448">
        <f t="shared" si="53"/>
        <v>0</v>
      </c>
      <c r="CZ50" s="448">
        <f t="shared" si="54"/>
        <v>0</v>
      </c>
      <c r="DA50" s="448">
        <f t="shared" si="55"/>
        <v>0</v>
      </c>
      <c r="DB50" s="448">
        <f t="shared" si="56"/>
        <v>0</v>
      </c>
      <c r="DC50" s="448">
        <f t="shared" si="57"/>
        <v>0</v>
      </c>
      <c r="DD50" s="448">
        <f t="shared" si="58"/>
        <v>0</v>
      </c>
      <c r="DE50" s="448">
        <f t="shared" si="59"/>
        <v>0</v>
      </c>
      <c r="DF50" s="448">
        <f t="shared" si="60"/>
        <v>0</v>
      </c>
      <c r="DG50" s="448">
        <f t="shared" si="61"/>
        <v>0</v>
      </c>
      <c r="DH50" s="448">
        <f t="shared" si="62"/>
        <v>0</v>
      </c>
      <c r="DI50" s="448">
        <f t="shared" si="63"/>
        <v>0</v>
      </c>
      <c r="DJ50" s="448">
        <f t="shared" si="64"/>
        <v>0</v>
      </c>
      <c r="DK50" s="448">
        <f t="shared" si="65"/>
        <v>0</v>
      </c>
      <c r="DL50" s="448">
        <f t="shared" si="66"/>
        <v>0</v>
      </c>
      <c r="DM50" s="448">
        <f t="shared" si="67"/>
        <v>0</v>
      </c>
      <c r="DN50" s="448">
        <f t="shared" si="68"/>
        <v>0</v>
      </c>
      <c r="DO50" s="448">
        <f t="shared" si="69"/>
        <v>0</v>
      </c>
      <c r="DP50" s="448">
        <f t="shared" si="70"/>
        <v>0</v>
      </c>
      <c r="DQ50" s="448">
        <f t="shared" si="71"/>
        <v>0</v>
      </c>
      <c r="DR50" s="448">
        <f t="shared" si="72"/>
        <v>0</v>
      </c>
      <c r="DS50" s="448">
        <f t="shared" si="73"/>
        <v>0</v>
      </c>
      <c r="DT50" s="448">
        <f t="shared" si="74"/>
        <v>0</v>
      </c>
      <c r="DU50" s="448">
        <f t="shared" si="75"/>
        <v>0</v>
      </c>
      <c r="DV50" s="448">
        <f t="shared" si="76"/>
        <v>0</v>
      </c>
    </row>
    <row r="51" spans="2:126" ht="15.75" hidden="1" customHeight="1" x14ac:dyDescent="0.2">
      <c r="B51" s="1290" t="s">
        <v>1408</v>
      </c>
      <c r="C51" s="1195" t="str">
        <f t="shared" si="81"/>
        <v>Plántulas</v>
      </c>
      <c r="D51" s="1195">
        <f>MANTEN!Q42</f>
        <v>0</v>
      </c>
      <c r="E51" s="2305"/>
      <c r="F51" s="2306"/>
      <c r="G51" s="2306"/>
      <c r="H51" s="2307"/>
      <c r="I51" s="2305"/>
      <c r="J51" s="2306"/>
      <c r="K51" s="2306"/>
      <c r="L51" s="2307"/>
      <c r="M51" s="2305"/>
      <c r="N51" s="2306"/>
      <c r="O51" s="2306"/>
      <c r="P51" s="2307"/>
      <c r="Q51" s="2305"/>
      <c r="R51" s="2306"/>
      <c r="S51" s="2306"/>
      <c r="T51" s="2307"/>
      <c r="U51" s="2305"/>
      <c r="V51" s="2306"/>
      <c r="W51" s="2306"/>
      <c r="X51" s="2307"/>
      <c r="Y51" s="2305"/>
      <c r="Z51" s="2306"/>
      <c r="AA51" s="2306"/>
      <c r="AB51" s="2307"/>
      <c r="AC51" s="2305"/>
      <c r="AD51" s="2306"/>
      <c r="AE51" s="2306"/>
      <c r="AF51" s="2307"/>
      <c r="AG51" s="2305"/>
      <c r="AH51" s="2306"/>
      <c r="AI51" s="2306"/>
      <c r="AJ51" s="2307"/>
      <c r="AK51" s="2305"/>
      <c r="AL51" s="2306"/>
      <c r="AM51" s="2306"/>
      <c r="AN51" s="2307"/>
      <c r="AO51" s="2305"/>
      <c r="AP51" s="2306"/>
      <c r="AQ51" s="2306"/>
      <c r="AR51" s="2307"/>
      <c r="AS51" s="2305"/>
      <c r="AT51" s="2306"/>
      <c r="AU51" s="2306"/>
      <c r="AV51" s="2307"/>
      <c r="AW51" s="2305"/>
      <c r="AX51" s="2306"/>
      <c r="AY51" s="2306"/>
      <c r="AZ51" s="2307"/>
      <c r="BA51" s="2305"/>
      <c r="BB51" s="2306"/>
      <c r="BC51" s="2306"/>
      <c r="BD51" s="2307"/>
      <c r="BE51" s="2305"/>
      <c r="BF51" s="2306"/>
      <c r="BG51" s="2306"/>
      <c r="BH51" s="2307"/>
      <c r="BI51" s="2305"/>
      <c r="BJ51" s="2306"/>
      <c r="BK51" s="2306"/>
      <c r="BL51" s="2307"/>
      <c r="BM51" s="2305"/>
      <c r="BN51" s="2306"/>
      <c r="BO51" s="2306"/>
      <c r="BP51" s="2307"/>
      <c r="BQ51" s="2305"/>
      <c r="BR51" s="2306"/>
      <c r="BS51" s="2306"/>
      <c r="BT51" s="2307"/>
      <c r="BU51" s="2305"/>
      <c r="BV51" s="2306"/>
      <c r="BW51" s="2306"/>
      <c r="BX51" s="2307"/>
      <c r="BY51" s="2305"/>
      <c r="BZ51" s="2306"/>
      <c r="CA51" s="2306"/>
      <c r="CB51" s="2307"/>
      <c r="CC51" s="2305"/>
      <c r="CD51" s="2306"/>
      <c r="CE51" s="2306"/>
      <c r="CF51" s="2307"/>
      <c r="CG51" s="2305"/>
      <c r="CH51" s="2306"/>
      <c r="CI51" s="2306"/>
      <c r="CJ51" s="2307"/>
      <c r="CK51" s="2305"/>
      <c r="CL51" s="2306"/>
      <c r="CM51" s="2306"/>
      <c r="CN51" s="2307"/>
      <c r="CO51" s="2305"/>
      <c r="CP51" s="2306"/>
      <c r="CQ51" s="2306"/>
      <c r="CR51" s="2307"/>
      <c r="CS51" s="2305"/>
      <c r="CT51" s="2306"/>
      <c r="CU51" s="2306"/>
      <c r="CV51" s="2307"/>
      <c r="CW51" s="1187">
        <f t="shared" si="82"/>
        <v>0</v>
      </c>
      <c r="CY51" s="448">
        <f t="shared" si="53"/>
        <v>0</v>
      </c>
      <c r="CZ51" s="448">
        <f t="shared" si="54"/>
        <v>0</v>
      </c>
      <c r="DA51" s="448">
        <f t="shared" si="55"/>
        <v>0</v>
      </c>
      <c r="DB51" s="448">
        <f t="shared" si="56"/>
        <v>0</v>
      </c>
      <c r="DC51" s="448">
        <f t="shared" si="57"/>
        <v>0</v>
      </c>
      <c r="DD51" s="448">
        <f t="shared" si="58"/>
        <v>0</v>
      </c>
      <c r="DE51" s="448">
        <f t="shared" si="59"/>
        <v>0</v>
      </c>
      <c r="DF51" s="448">
        <f t="shared" si="60"/>
        <v>0</v>
      </c>
      <c r="DG51" s="448">
        <f t="shared" si="61"/>
        <v>0</v>
      </c>
      <c r="DH51" s="448">
        <f t="shared" si="62"/>
        <v>0</v>
      </c>
      <c r="DI51" s="448">
        <f t="shared" si="63"/>
        <v>0</v>
      </c>
      <c r="DJ51" s="448">
        <f t="shared" si="64"/>
        <v>0</v>
      </c>
      <c r="DK51" s="448">
        <f t="shared" si="65"/>
        <v>0</v>
      </c>
      <c r="DL51" s="448">
        <f t="shared" si="66"/>
        <v>0</v>
      </c>
      <c r="DM51" s="448">
        <f t="shared" si="67"/>
        <v>0</v>
      </c>
      <c r="DN51" s="448">
        <f t="shared" si="68"/>
        <v>0</v>
      </c>
      <c r="DO51" s="448">
        <f t="shared" si="69"/>
        <v>0</v>
      </c>
      <c r="DP51" s="448">
        <f t="shared" si="70"/>
        <v>0</v>
      </c>
      <c r="DQ51" s="448">
        <f t="shared" si="71"/>
        <v>0</v>
      </c>
      <c r="DR51" s="448">
        <f t="shared" si="72"/>
        <v>0</v>
      </c>
      <c r="DS51" s="448">
        <f t="shared" si="73"/>
        <v>0</v>
      </c>
      <c r="DT51" s="448">
        <f t="shared" si="74"/>
        <v>0</v>
      </c>
      <c r="DU51" s="448">
        <f t="shared" si="75"/>
        <v>0</v>
      </c>
      <c r="DV51" s="448">
        <f t="shared" si="76"/>
        <v>0</v>
      </c>
    </row>
    <row r="52" spans="2:126" ht="15.75" hidden="1" x14ac:dyDescent="0.2">
      <c r="B52" s="1290" t="s">
        <v>1409</v>
      </c>
      <c r="C52" s="1195" t="str">
        <f t="shared" si="81"/>
        <v>$</v>
      </c>
      <c r="D52" s="1195">
        <f>MANTEN!T40</f>
        <v>0</v>
      </c>
      <c r="E52" s="2305"/>
      <c r="F52" s="2306"/>
      <c r="G52" s="2306"/>
      <c r="H52" s="2307"/>
      <c r="I52" s="2305"/>
      <c r="J52" s="2306"/>
      <c r="K52" s="2306"/>
      <c r="L52" s="2307"/>
      <c r="M52" s="2305"/>
      <c r="N52" s="2306"/>
      <c r="O52" s="2306"/>
      <c r="P52" s="2307"/>
      <c r="Q52" s="2305"/>
      <c r="R52" s="2306"/>
      <c r="S52" s="2306"/>
      <c r="T52" s="2307"/>
      <c r="U52" s="2305"/>
      <c r="V52" s="2306"/>
      <c r="W52" s="2306"/>
      <c r="X52" s="2307"/>
      <c r="Y52" s="2305"/>
      <c r="Z52" s="2306"/>
      <c r="AA52" s="2306"/>
      <c r="AB52" s="2307"/>
      <c r="AC52" s="2305"/>
      <c r="AD52" s="2306"/>
      <c r="AE52" s="2306"/>
      <c r="AF52" s="2307"/>
      <c r="AG52" s="2305"/>
      <c r="AH52" s="2306"/>
      <c r="AI52" s="2306"/>
      <c r="AJ52" s="2307"/>
      <c r="AK52" s="2305"/>
      <c r="AL52" s="2306"/>
      <c r="AM52" s="2306"/>
      <c r="AN52" s="2307"/>
      <c r="AO52" s="2305"/>
      <c r="AP52" s="2306"/>
      <c r="AQ52" s="2306"/>
      <c r="AR52" s="2307"/>
      <c r="AS52" s="2305"/>
      <c r="AT52" s="2306"/>
      <c r="AU52" s="2306"/>
      <c r="AV52" s="2307"/>
      <c r="AW52" s="2305"/>
      <c r="AX52" s="2306"/>
      <c r="AY52" s="2306"/>
      <c r="AZ52" s="2307"/>
      <c r="BA52" s="2305"/>
      <c r="BB52" s="2306"/>
      <c r="BC52" s="2306"/>
      <c r="BD52" s="2307"/>
      <c r="BE52" s="2305"/>
      <c r="BF52" s="2306"/>
      <c r="BG52" s="2306"/>
      <c r="BH52" s="2307"/>
      <c r="BI52" s="2305"/>
      <c r="BJ52" s="2306"/>
      <c r="BK52" s="2306"/>
      <c r="BL52" s="2307"/>
      <c r="BM52" s="2305"/>
      <c r="BN52" s="2306"/>
      <c r="BO52" s="2306"/>
      <c r="BP52" s="2307"/>
      <c r="BQ52" s="2305"/>
      <c r="BR52" s="2306"/>
      <c r="BS52" s="2306"/>
      <c r="BT52" s="2307"/>
      <c r="BU52" s="2305"/>
      <c r="BV52" s="2306"/>
      <c r="BW52" s="2306"/>
      <c r="BX52" s="2307"/>
      <c r="BY52" s="2305"/>
      <c r="BZ52" s="2306"/>
      <c r="CA52" s="2306"/>
      <c r="CB52" s="2307"/>
      <c r="CC52" s="2305"/>
      <c r="CD52" s="2306"/>
      <c r="CE52" s="2306"/>
      <c r="CF52" s="2307"/>
      <c r="CG52" s="2305"/>
      <c r="CH52" s="2306"/>
      <c r="CI52" s="2306"/>
      <c r="CJ52" s="2307"/>
      <c r="CK52" s="2305"/>
      <c r="CL52" s="2306"/>
      <c r="CM52" s="2306"/>
      <c r="CN52" s="2307"/>
      <c r="CO52" s="2305"/>
      <c r="CP52" s="2306"/>
      <c r="CQ52" s="2306"/>
      <c r="CR52" s="2307"/>
      <c r="CS52" s="2305"/>
      <c r="CT52" s="2306"/>
      <c r="CU52" s="2306"/>
      <c r="CV52" s="2307"/>
      <c r="CW52" s="1187">
        <f t="shared" si="82"/>
        <v>0</v>
      </c>
      <c r="CY52" s="448">
        <f t="shared" si="53"/>
        <v>0</v>
      </c>
      <c r="CZ52" s="448">
        <f t="shared" si="54"/>
        <v>0</v>
      </c>
      <c r="DA52" s="448">
        <f t="shared" si="55"/>
        <v>0</v>
      </c>
      <c r="DB52" s="448">
        <f t="shared" si="56"/>
        <v>0</v>
      </c>
      <c r="DC52" s="448">
        <f t="shared" si="57"/>
        <v>0</v>
      </c>
      <c r="DD52" s="448">
        <f t="shared" si="58"/>
        <v>0</v>
      </c>
      <c r="DE52" s="448">
        <f t="shared" si="59"/>
        <v>0</v>
      </c>
      <c r="DF52" s="448">
        <f t="shared" si="60"/>
        <v>0</v>
      </c>
      <c r="DG52" s="448">
        <f t="shared" si="61"/>
        <v>0</v>
      </c>
      <c r="DH52" s="448">
        <f t="shared" si="62"/>
        <v>0</v>
      </c>
      <c r="DI52" s="448">
        <f t="shared" si="63"/>
        <v>0</v>
      </c>
      <c r="DJ52" s="448">
        <f t="shared" si="64"/>
        <v>0</v>
      </c>
      <c r="DK52" s="448">
        <f t="shared" si="65"/>
        <v>0</v>
      </c>
      <c r="DL52" s="448">
        <f t="shared" si="66"/>
        <v>0</v>
      </c>
      <c r="DM52" s="448">
        <f t="shared" si="67"/>
        <v>0</v>
      </c>
      <c r="DN52" s="448">
        <f t="shared" si="68"/>
        <v>0</v>
      </c>
      <c r="DO52" s="448">
        <f t="shared" si="69"/>
        <v>0</v>
      </c>
      <c r="DP52" s="448">
        <f t="shared" si="70"/>
        <v>0</v>
      </c>
      <c r="DQ52" s="448">
        <f t="shared" si="71"/>
        <v>0</v>
      </c>
      <c r="DR52" s="448">
        <f t="shared" si="72"/>
        <v>0</v>
      </c>
      <c r="DS52" s="448">
        <f t="shared" si="73"/>
        <v>0</v>
      </c>
      <c r="DT52" s="448">
        <f t="shared" si="74"/>
        <v>0</v>
      </c>
      <c r="DU52" s="448">
        <f t="shared" si="75"/>
        <v>0</v>
      </c>
      <c r="DV52" s="448">
        <f t="shared" si="76"/>
        <v>0</v>
      </c>
    </row>
    <row r="53" spans="2:126" ht="15.75" hidden="1" x14ac:dyDescent="0.2">
      <c r="B53" s="1291" t="str">
        <f>OBJETIVOS!D29</f>
        <v>Establecimiento de cobertura arbórea mediante Sistemas Agroforestales / Silvopastoriles (SAF/SSP)</v>
      </c>
      <c r="C53" s="2326"/>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2327"/>
      <c r="AM53" s="2327"/>
      <c r="AN53" s="2327"/>
      <c r="AO53" s="2327"/>
      <c r="AP53" s="2327"/>
      <c r="AQ53" s="2327"/>
      <c r="AR53" s="2327"/>
      <c r="AS53" s="2327"/>
      <c r="AT53" s="2327"/>
      <c r="AU53" s="2327"/>
      <c r="AV53" s="2327"/>
      <c r="AW53" s="2327"/>
      <c r="AX53" s="2327"/>
      <c r="AY53" s="2327"/>
      <c r="AZ53" s="2327"/>
      <c r="BA53" s="2327"/>
      <c r="BB53" s="2327"/>
      <c r="BC53" s="2327"/>
      <c r="BD53" s="2327"/>
      <c r="BE53" s="2327"/>
      <c r="BF53" s="2327"/>
      <c r="BG53" s="2327"/>
      <c r="BH53" s="2327"/>
      <c r="BI53" s="2327"/>
      <c r="BJ53" s="2327"/>
      <c r="BK53" s="2327"/>
      <c r="BL53" s="2327"/>
      <c r="BM53" s="2327"/>
      <c r="BN53" s="2327"/>
      <c r="BO53" s="2327"/>
      <c r="BP53" s="2327"/>
      <c r="BQ53" s="2327"/>
      <c r="BR53" s="2327"/>
      <c r="BS53" s="2327"/>
      <c r="BT53" s="2327"/>
      <c r="BU53" s="2327"/>
      <c r="BV53" s="2327"/>
      <c r="BW53" s="2327"/>
      <c r="BX53" s="2327"/>
      <c r="BY53" s="2327"/>
      <c r="BZ53" s="2327"/>
      <c r="CA53" s="2327"/>
      <c r="CB53" s="2327"/>
      <c r="CC53" s="2327"/>
      <c r="CD53" s="2327"/>
      <c r="CE53" s="2327"/>
      <c r="CF53" s="2327"/>
      <c r="CG53" s="2327"/>
      <c r="CH53" s="2327"/>
      <c r="CI53" s="2327"/>
      <c r="CJ53" s="2327"/>
      <c r="CK53" s="2327"/>
      <c r="CL53" s="2327"/>
      <c r="CM53" s="2327"/>
      <c r="CN53" s="2327"/>
      <c r="CO53" s="2327"/>
      <c r="CP53" s="2327"/>
      <c r="CQ53" s="2327"/>
      <c r="CR53" s="2327"/>
      <c r="CS53" s="2327"/>
      <c r="CT53" s="2327"/>
      <c r="CU53" s="2327"/>
      <c r="CV53" s="2327"/>
      <c r="CW53" s="2328"/>
      <c r="CY53" s="447">
        <f>SUM(CY54:CY58)</f>
        <v>0</v>
      </c>
      <c r="CZ53" s="447">
        <f t="shared" ref="CZ53:DV53" si="83">SUM(CZ54:CZ58)</f>
        <v>0</v>
      </c>
      <c r="DA53" s="447">
        <f t="shared" si="83"/>
        <v>0</v>
      </c>
      <c r="DB53" s="447">
        <f t="shared" si="83"/>
        <v>0</v>
      </c>
      <c r="DC53" s="447">
        <f t="shared" si="83"/>
        <v>0</v>
      </c>
      <c r="DD53" s="447">
        <f t="shared" si="83"/>
        <v>0</v>
      </c>
      <c r="DE53" s="447">
        <f t="shared" si="83"/>
        <v>0</v>
      </c>
      <c r="DF53" s="447">
        <f t="shared" si="83"/>
        <v>0</v>
      </c>
      <c r="DG53" s="447">
        <f t="shared" si="83"/>
        <v>0</v>
      </c>
      <c r="DH53" s="447">
        <f t="shared" si="83"/>
        <v>0</v>
      </c>
      <c r="DI53" s="447">
        <f t="shared" si="83"/>
        <v>0</v>
      </c>
      <c r="DJ53" s="447">
        <f t="shared" si="83"/>
        <v>0</v>
      </c>
      <c r="DK53" s="447">
        <f t="shared" si="83"/>
        <v>0</v>
      </c>
      <c r="DL53" s="447">
        <f t="shared" si="83"/>
        <v>0</v>
      </c>
      <c r="DM53" s="447">
        <f t="shared" si="83"/>
        <v>0</v>
      </c>
      <c r="DN53" s="447">
        <f t="shared" si="83"/>
        <v>0</v>
      </c>
      <c r="DO53" s="447">
        <f t="shared" si="83"/>
        <v>0</v>
      </c>
      <c r="DP53" s="447">
        <f t="shared" si="83"/>
        <v>0</v>
      </c>
      <c r="DQ53" s="447">
        <f t="shared" si="83"/>
        <v>0</v>
      </c>
      <c r="DR53" s="447">
        <f t="shared" si="83"/>
        <v>0</v>
      </c>
      <c r="DS53" s="447">
        <f t="shared" si="83"/>
        <v>0</v>
      </c>
      <c r="DT53" s="447">
        <f t="shared" si="83"/>
        <v>0</v>
      </c>
      <c r="DU53" s="447">
        <f t="shared" si="83"/>
        <v>0</v>
      </c>
      <c r="DV53" s="447">
        <f t="shared" si="83"/>
        <v>0</v>
      </c>
    </row>
    <row r="54" spans="2:126" ht="15.75" hidden="1" x14ac:dyDescent="0.2">
      <c r="B54" s="1290" t="s">
        <v>1355</v>
      </c>
      <c r="C54" s="1195" t="str">
        <f>C48</f>
        <v>Has</v>
      </c>
      <c r="D54" s="1195">
        <f>MANTEN!Z24</f>
        <v>0</v>
      </c>
      <c r="E54" s="2305"/>
      <c r="F54" s="2306"/>
      <c r="G54" s="2306"/>
      <c r="H54" s="2307"/>
      <c r="I54" s="2305"/>
      <c r="J54" s="2306"/>
      <c r="K54" s="2306"/>
      <c r="L54" s="2307"/>
      <c r="M54" s="2305"/>
      <c r="N54" s="2306"/>
      <c r="O54" s="2306"/>
      <c r="P54" s="2307"/>
      <c r="Q54" s="2305"/>
      <c r="R54" s="2306"/>
      <c r="S54" s="2306"/>
      <c r="T54" s="2307"/>
      <c r="U54" s="2305"/>
      <c r="V54" s="2306"/>
      <c r="W54" s="2306"/>
      <c r="X54" s="2307"/>
      <c r="Y54" s="2305"/>
      <c r="Z54" s="2306"/>
      <c r="AA54" s="2306"/>
      <c r="AB54" s="2307"/>
      <c r="AC54" s="2305"/>
      <c r="AD54" s="2306"/>
      <c r="AE54" s="2306"/>
      <c r="AF54" s="2307"/>
      <c r="AG54" s="2305"/>
      <c r="AH54" s="2306"/>
      <c r="AI54" s="2306"/>
      <c r="AJ54" s="2307"/>
      <c r="AK54" s="2305"/>
      <c r="AL54" s="2306"/>
      <c r="AM54" s="2306"/>
      <c r="AN54" s="2307"/>
      <c r="AO54" s="2305"/>
      <c r="AP54" s="2306"/>
      <c r="AQ54" s="2306"/>
      <c r="AR54" s="2307"/>
      <c r="AS54" s="2305"/>
      <c r="AT54" s="2306"/>
      <c r="AU54" s="2306"/>
      <c r="AV54" s="2307"/>
      <c r="AW54" s="2305"/>
      <c r="AX54" s="2306"/>
      <c r="AY54" s="2306"/>
      <c r="AZ54" s="2307"/>
      <c r="BA54" s="2305"/>
      <c r="BB54" s="2306"/>
      <c r="BC54" s="2306"/>
      <c r="BD54" s="2307"/>
      <c r="BE54" s="2305"/>
      <c r="BF54" s="2306"/>
      <c r="BG54" s="2306"/>
      <c r="BH54" s="2307"/>
      <c r="BI54" s="2305"/>
      <c r="BJ54" s="2306"/>
      <c r="BK54" s="2306"/>
      <c r="BL54" s="2307"/>
      <c r="BM54" s="2305"/>
      <c r="BN54" s="2306"/>
      <c r="BO54" s="2306"/>
      <c r="BP54" s="2307"/>
      <c r="BQ54" s="2305"/>
      <c r="BR54" s="2306"/>
      <c r="BS54" s="2306"/>
      <c r="BT54" s="2307"/>
      <c r="BU54" s="2305"/>
      <c r="BV54" s="2306"/>
      <c r="BW54" s="2306"/>
      <c r="BX54" s="2307"/>
      <c r="BY54" s="2305"/>
      <c r="BZ54" s="2306"/>
      <c r="CA54" s="2306"/>
      <c r="CB54" s="2307"/>
      <c r="CC54" s="2305"/>
      <c r="CD54" s="2306"/>
      <c r="CE54" s="2306"/>
      <c r="CF54" s="2307"/>
      <c r="CG54" s="2305"/>
      <c r="CH54" s="2306"/>
      <c r="CI54" s="2306"/>
      <c r="CJ54" s="2307"/>
      <c r="CK54" s="2305"/>
      <c r="CL54" s="2306"/>
      <c r="CM54" s="2306"/>
      <c r="CN54" s="2307"/>
      <c r="CO54" s="2305"/>
      <c r="CP54" s="2306"/>
      <c r="CQ54" s="2306"/>
      <c r="CR54" s="2307"/>
      <c r="CS54" s="2305"/>
      <c r="CT54" s="2306"/>
      <c r="CU54" s="2306"/>
      <c r="CV54" s="2307"/>
      <c r="CW54" s="1187">
        <f>SUM(E54:CV54)</f>
        <v>0</v>
      </c>
      <c r="CY54" s="448">
        <f t="shared" ref="CY54:CY66" si="84">E54</f>
        <v>0</v>
      </c>
      <c r="CZ54" s="448">
        <f t="shared" ref="CZ54:CZ66" si="85">I54</f>
        <v>0</v>
      </c>
      <c r="DA54" s="448">
        <f t="shared" ref="DA54:DA66" si="86">M54</f>
        <v>0</v>
      </c>
      <c r="DB54" s="448">
        <f t="shared" ref="DB54:DB66" si="87">Q54</f>
        <v>0</v>
      </c>
      <c r="DC54" s="448">
        <f t="shared" ref="DC54:DC66" si="88">U54</f>
        <v>0</v>
      </c>
      <c r="DD54" s="448">
        <f t="shared" ref="DD54:DD66" si="89">Y54</f>
        <v>0</v>
      </c>
      <c r="DE54" s="448">
        <f t="shared" ref="DE54:DE66" si="90">AC54</f>
        <v>0</v>
      </c>
      <c r="DF54" s="448">
        <f t="shared" ref="DF54:DF66" si="91">AG54</f>
        <v>0</v>
      </c>
      <c r="DG54" s="448">
        <f t="shared" ref="DG54:DG66" si="92">AK54</f>
        <v>0</v>
      </c>
      <c r="DH54" s="448">
        <f t="shared" ref="DH54:DH66" si="93">AO54</f>
        <v>0</v>
      </c>
      <c r="DI54" s="448">
        <f t="shared" ref="DI54:DI66" si="94">AS54</f>
        <v>0</v>
      </c>
      <c r="DJ54" s="448">
        <f t="shared" ref="DJ54:DJ66" si="95">AW54</f>
        <v>0</v>
      </c>
      <c r="DK54" s="448">
        <f t="shared" ref="DK54:DK66" si="96">BA54</f>
        <v>0</v>
      </c>
      <c r="DL54" s="448">
        <f t="shared" ref="DL54:DL66" si="97">BE54</f>
        <v>0</v>
      </c>
      <c r="DM54" s="448">
        <f t="shared" ref="DM54:DM66" si="98">BI54</f>
        <v>0</v>
      </c>
      <c r="DN54" s="448">
        <f t="shared" ref="DN54:DN66" si="99">BM54</f>
        <v>0</v>
      </c>
      <c r="DO54" s="448">
        <f t="shared" ref="DO54:DO66" si="100">BQ54</f>
        <v>0</v>
      </c>
      <c r="DP54" s="448">
        <f t="shared" ref="DP54:DP66" si="101">BU54</f>
        <v>0</v>
      </c>
      <c r="DQ54" s="448">
        <f t="shared" ref="DQ54:DQ66" si="102">BY54</f>
        <v>0</v>
      </c>
      <c r="DR54" s="448">
        <f t="shared" ref="DR54:DR66" si="103">CC54</f>
        <v>0</v>
      </c>
      <c r="DS54" s="448">
        <f t="shared" ref="DS54:DS66" si="104">CG54</f>
        <v>0</v>
      </c>
      <c r="DT54" s="448">
        <f t="shared" ref="DT54:DT66" si="105">CK54</f>
        <v>0</v>
      </c>
      <c r="DU54" s="448">
        <f t="shared" ref="DU54:DU66" si="106">CO54</f>
        <v>0</v>
      </c>
      <c r="DV54" s="448">
        <f t="shared" ref="DV54:DV66" si="107">CS54</f>
        <v>0</v>
      </c>
    </row>
    <row r="55" spans="2:126" ht="15.75" hidden="1" x14ac:dyDescent="0.2">
      <c r="B55" s="1290" t="s">
        <v>1356</v>
      </c>
      <c r="C55" s="1195" t="str">
        <f t="shared" ref="C55:C58" si="108">C49</f>
        <v>Has</v>
      </c>
      <c r="D55" s="1195">
        <f>D54</f>
        <v>0</v>
      </c>
      <c r="E55" s="2305"/>
      <c r="F55" s="2306"/>
      <c r="G55" s="2306"/>
      <c r="H55" s="2307"/>
      <c r="I55" s="2305"/>
      <c r="J55" s="2306"/>
      <c r="K55" s="2306"/>
      <c r="L55" s="2307"/>
      <c r="M55" s="2305"/>
      <c r="N55" s="2306"/>
      <c r="O55" s="2306"/>
      <c r="P55" s="2307"/>
      <c r="Q55" s="2305"/>
      <c r="R55" s="2306"/>
      <c r="S55" s="2306"/>
      <c r="T55" s="2307"/>
      <c r="U55" s="2305"/>
      <c r="V55" s="2306"/>
      <c r="W55" s="2306"/>
      <c r="X55" s="2307"/>
      <c r="Y55" s="2305"/>
      <c r="Z55" s="2306"/>
      <c r="AA55" s="2306"/>
      <c r="AB55" s="2307"/>
      <c r="AC55" s="2305"/>
      <c r="AD55" s="2306"/>
      <c r="AE55" s="2306"/>
      <c r="AF55" s="2307"/>
      <c r="AG55" s="2305"/>
      <c r="AH55" s="2306"/>
      <c r="AI55" s="2306"/>
      <c r="AJ55" s="2307"/>
      <c r="AK55" s="2305"/>
      <c r="AL55" s="2306"/>
      <c r="AM55" s="2306"/>
      <c r="AN55" s="2307"/>
      <c r="AO55" s="2305"/>
      <c r="AP55" s="2306"/>
      <c r="AQ55" s="2306"/>
      <c r="AR55" s="2307"/>
      <c r="AS55" s="2305"/>
      <c r="AT55" s="2306"/>
      <c r="AU55" s="2306"/>
      <c r="AV55" s="2307"/>
      <c r="AW55" s="2305"/>
      <c r="AX55" s="2306"/>
      <c r="AY55" s="2306"/>
      <c r="AZ55" s="2307"/>
      <c r="BA55" s="2305"/>
      <c r="BB55" s="2306"/>
      <c r="BC55" s="2306"/>
      <c r="BD55" s="2307"/>
      <c r="BE55" s="2305"/>
      <c r="BF55" s="2306"/>
      <c r="BG55" s="2306"/>
      <c r="BH55" s="2307"/>
      <c r="BI55" s="2305"/>
      <c r="BJ55" s="2306"/>
      <c r="BK55" s="2306"/>
      <c r="BL55" s="2307"/>
      <c r="BM55" s="2305"/>
      <c r="BN55" s="2306"/>
      <c r="BO55" s="2306"/>
      <c r="BP55" s="2307"/>
      <c r="BQ55" s="2305"/>
      <c r="BR55" s="2306"/>
      <c r="BS55" s="2306"/>
      <c r="BT55" s="2307"/>
      <c r="BU55" s="2305"/>
      <c r="BV55" s="2306"/>
      <c r="BW55" s="2306"/>
      <c r="BX55" s="2307"/>
      <c r="BY55" s="2305"/>
      <c r="BZ55" s="2306"/>
      <c r="CA55" s="2306"/>
      <c r="CB55" s="2307"/>
      <c r="CC55" s="2305"/>
      <c r="CD55" s="2306"/>
      <c r="CE55" s="2306"/>
      <c r="CF55" s="2307"/>
      <c r="CG55" s="2305"/>
      <c r="CH55" s="2306"/>
      <c r="CI55" s="2306"/>
      <c r="CJ55" s="2307"/>
      <c r="CK55" s="2305"/>
      <c r="CL55" s="2306"/>
      <c r="CM55" s="2306"/>
      <c r="CN55" s="2307"/>
      <c r="CO55" s="2305"/>
      <c r="CP55" s="2306"/>
      <c r="CQ55" s="2306"/>
      <c r="CR55" s="2307"/>
      <c r="CS55" s="2305"/>
      <c r="CT55" s="2306"/>
      <c r="CU55" s="2306"/>
      <c r="CV55" s="2307"/>
      <c r="CW55" s="1187">
        <f t="shared" ref="CW55:CW58" si="109">SUM(E55:CV55)</f>
        <v>0</v>
      </c>
      <c r="CY55" s="448">
        <f t="shared" si="84"/>
        <v>0</v>
      </c>
      <c r="CZ55" s="448">
        <f t="shared" si="85"/>
        <v>0</v>
      </c>
      <c r="DA55" s="448">
        <f t="shared" si="86"/>
        <v>0</v>
      </c>
      <c r="DB55" s="448">
        <f t="shared" si="87"/>
        <v>0</v>
      </c>
      <c r="DC55" s="448">
        <f t="shared" si="88"/>
        <v>0</v>
      </c>
      <c r="DD55" s="448">
        <f t="shared" si="89"/>
        <v>0</v>
      </c>
      <c r="DE55" s="448">
        <f t="shared" si="90"/>
        <v>0</v>
      </c>
      <c r="DF55" s="448">
        <f t="shared" si="91"/>
        <v>0</v>
      </c>
      <c r="DG55" s="448">
        <f t="shared" si="92"/>
        <v>0</v>
      </c>
      <c r="DH55" s="448">
        <f t="shared" si="93"/>
        <v>0</v>
      </c>
      <c r="DI55" s="448">
        <f t="shared" si="94"/>
        <v>0</v>
      </c>
      <c r="DJ55" s="448">
        <f t="shared" si="95"/>
        <v>0</v>
      </c>
      <c r="DK55" s="448">
        <f t="shared" si="96"/>
        <v>0</v>
      </c>
      <c r="DL55" s="448">
        <f t="shared" si="97"/>
        <v>0</v>
      </c>
      <c r="DM55" s="448">
        <f t="shared" si="98"/>
        <v>0</v>
      </c>
      <c r="DN55" s="448">
        <f t="shared" si="99"/>
        <v>0</v>
      </c>
      <c r="DO55" s="448">
        <f t="shared" si="100"/>
        <v>0</v>
      </c>
      <c r="DP55" s="448">
        <f t="shared" si="101"/>
        <v>0</v>
      </c>
      <c r="DQ55" s="448">
        <f t="shared" si="102"/>
        <v>0</v>
      </c>
      <c r="DR55" s="448">
        <f t="shared" si="103"/>
        <v>0</v>
      </c>
      <c r="DS55" s="448">
        <f t="shared" si="104"/>
        <v>0</v>
      </c>
      <c r="DT55" s="448">
        <f t="shared" si="105"/>
        <v>0</v>
      </c>
      <c r="DU55" s="448">
        <f t="shared" si="106"/>
        <v>0</v>
      </c>
      <c r="DV55" s="448">
        <f t="shared" si="107"/>
        <v>0</v>
      </c>
    </row>
    <row r="56" spans="2:126" ht="15.75" hidden="1" x14ac:dyDescent="0.2">
      <c r="B56" s="1290" t="s">
        <v>1407</v>
      </c>
      <c r="C56" s="1195" t="str">
        <f t="shared" si="108"/>
        <v>Has</v>
      </c>
      <c r="D56" s="1195">
        <f>D54</f>
        <v>0</v>
      </c>
      <c r="E56" s="2305"/>
      <c r="F56" s="2306"/>
      <c r="G56" s="2306"/>
      <c r="H56" s="2307"/>
      <c r="I56" s="2305"/>
      <c r="J56" s="2306"/>
      <c r="K56" s="2306"/>
      <c r="L56" s="2307"/>
      <c r="M56" s="2305"/>
      <c r="N56" s="2306"/>
      <c r="O56" s="2306"/>
      <c r="P56" s="2307"/>
      <c r="Q56" s="2305"/>
      <c r="R56" s="2306"/>
      <c r="S56" s="2306"/>
      <c r="T56" s="2307"/>
      <c r="U56" s="2305"/>
      <c r="V56" s="2306"/>
      <c r="W56" s="2306"/>
      <c r="X56" s="2307"/>
      <c r="Y56" s="2305"/>
      <c r="Z56" s="2306"/>
      <c r="AA56" s="2306"/>
      <c r="AB56" s="2307"/>
      <c r="AC56" s="2305"/>
      <c r="AD56" s="2306"/>
      <c r="AE56" s="2306"/>
      <c r="AF56" s="2307"/>
      <c r="AG56" s="2305"/>
      <c r="AH56" s="2306"/>
      <c r="AI56" s="2306"/>
      <c r="AJ56" s="2307"/>
      <c r="AK56" s="2305"/>
      <c r="AL56" s="2306"/>
      <c r="AM56" s="2306"/>
      <c r="AN56" s="2307"/>
      <c r="AO56" s="2305"/>
      <c r="AP56" s="2306"/>
      <c r="AQ56" s="2306"/>
      <c r="AR56" s="2307"/>
      <c r="AS56" s="2305"/>
      <c r="AT56" s="2306"/>
      <c r="AU56" s="2306"/>
      <c r="AV56" s="2307"/>
      <c r="AW56" s="2305"/>
      <c r="AX56" s="2306"/>
      <c r="AY56" s="2306"/>
      <c r="AZ56" s="2307"/>
      <c r="BA56" s="2305"/>
      <c r="BB56" s="2306"/>
      <c r="BC56" s="2306"/>
      <c r="BD56" s="2307"/>
      <c r="BE56" s="2305"/>
      <c r="BF56" s="2306"/>
      <c r="BG56" s="2306"/>
      <c r="BH56" s="2307"/>
      <c r="BI56" s="2305"/>
      <c r="BJ56" s="2306"/>
      <c r="BK56" s="2306"/>
      <c r="BL56" s="2307"/>
      <c r="BM56" s="2305"/>
      <c r="BN56" s="2306"/>
      <c r="BO56" s="2306"/>
      <c r="BP56" s="2307"/>
      <c r="BQ56" s="2305"/>
      <c r="BR56" s="2306"/>
      <c r="BS56" s="2306"/>
      <c r="BT56" s="2307"/>
      <c r="BU56" s="2305"/>
      <c r="BV56" s="2306"/>
      <c r="BW56" s="2306"/>
      <c r="BX56" s="2307"/>
      <c r="BY56" s="2305"/>
      <c r="BZ56" s="2306"/>
      <c r="CA56" s="2306"/>
      <c r="CB56" s="2307"/>
      <c r="CC56" s="2305"/>
      <c r="CD56" s="2306"/>
      <c r="CE56" s="2306"/>
      <c r="CF56" s="2307"/>
      <c r="CG56" s="2305"/>
      <c r="CH56" s="2306"/>
      <c r="CI56" s="2306"/>
      <c r="CJ56" s="2307"/>
      <c r="CK56" s="2305"/>
      <c r="CL56" s="2306"/>
      <c r="CM56" s="2306"/>
      <c r="CN56" s="2307"/>
      <c r="CO56" s="2305"/>
      <c r="CP56" s="2306"/>
      <c r="CQ56" s="2306"/>
      <c r="CR56" s="2307"/>
      <c r="CS56" s="2305"/>
      <c r="CT56" s="2306"/>
      <c r="CU56" s="2306"/>
      <c r="CV56" s="2307"/>
      <c r="CW56" s="1187">
        <f t="shared" si="109"/>
        <v>0</v>
      </c>
      <c r="CY56" s="448">
        <f t="shared" si="84"/>
        <v>0</v>
      </c>
      <c r="CZ56" s="448">
        <f t="shared" si="85"/>
        <v>0</v>
      </c>
      <c r="DA56" s="448">
        <f t="shared" si="86"/>
        <v>0</v>
      </c>
      <c r="DB56" s="448">
        <f t="shared" si="87"/>
        <v>0</v>
      </c>
      <c r="DC56" s="448">
        <f t="shared" si="88"/>
        <v>0</v>
      </c>
      <c r="DD56" s="448">
        <f t="shared" si="89"/>
        <v>0</v>
      </c>
      <c r="DE56" s="448">
        <f t="shared" si="90"/>
        <v>0</v>
      </c>
      <c r="DF56" s="448">
        <f t="shared" si="91"/>
        <v>0</v>
      </c>
      <c r="DG56" s="448">
        <f t="shared" si="92"/>
        <v>0</v>
      </c>
      <c r="DH56" s="448">
        <f t="shared" si="93"/>
        <v>0</v>
      </c>
      <c r="DI56" s="448">
        <f t="shared" si="94"/>
        <v>0</v>
      </c>
      <c r="DJ56" s="448">
        <f t="shared" si="95"/>
        <v>0</v>
      </c>
      <c r="DK56" s="448">
        <f t="shared" si="96"/>
        <v>0</v>
      </c>
      <c r="DL56" s="448">
        <f t="shared" si="97"/>
        <v>0</v>
      </c>
      <c r="DM56" s="448">
        <f t="shared" si="98"/>
        <v>0</v>
      </c>
      <c r="DN56" s="448">
        <f t="shared" si="99"/>
        <v>0</v>
      </c>
      <c r="DO56" s="448">
        <f t="shared" si="100"/>
        <v>0</v>
      </c>
      <c r="DP56" s="448">
        <f t="shared" si="101"/>
        <v>0</v>
      </c>
      <c r="DQ56" s="448">
        <f t="shared" si="102"/>
        <v>0</v>
      </c>
      <c r="DR56" s="448">
        <f t="shared" si="103"/>
        <v>0</v>
      </c>
      <c r="DS56" s="448">
        <f t="shared" si="104"/>
        <v>0</v>
      </c>
      <c r="DT56" s="448">
        <f t="shared" si="105"/>
        <v>0</v>
      </c>
      <c r="DU56" s="448">
        <f t="shared" si="106"/>
        <v>0</v>
      </c>
      <c r="DV56" s="448">
        <f t="shared" si="107"/>
        <v>0</v>
      </c>
    </row>
    <row r="57" spans="2:126" ht="15.75" hidden="1" x14ac:dyDescent="0.2">
      <c r="B57" s="1290" t="s">
        <v>1408</v>
      </c>
      <c r="C57" s="1195" t="str">
        <f t="shared" si="108"/>
        <v>Plántulas</v>
      </c>
      <c r="D57" s="1195">
        <f>MANTEN!X42</f>
        <v>0</v>
      </c>
      <c r="E57" s="2305"/>
      <c r="F57" s="2306"/>
      <c r="G57" s="2306"/>
      <c r="H57" s="2307"/>
      <c r="I57" s="2305"/>
      <c r="J57" s="2306"/>
      <c r="K57" s="2306"/>
      <c r="L57" s="2307"/>
      <c r="M57" s="2305"/>
      <c r="N57" s="2306"/>
      <c r="O57" s="2306"/>
      <c r="P57" s="2307"/>
      <c r="Q57" s="2305"/>
      <c r="R57" s="2306"/>
      <c r="S57" s="2306"/>
      <c r="T57" s="2307"/>
      <c r="U57" s="2305"/>
      <c r="V57" s="2306"/>
      <c r="W57" s="2306"/>
      <c r="X57" s="2307"/>
      <c r="Y57" s="2305"/>
      <c r="Z57" s="2306"/>
      <c r="AA57" s="2306"/>
      <c r="AB57" s="2307"/>
      <c r="AC57" s="2305"/>
      <c r="AD57" s="2306"/>
      <c r="AE57" s="2306"/>
      <c r="AF57" s="2307"/>
      <c r="AG57" s="2305"/>
      <c r="AH57" s="2306"/>
      <c r="AI57" s="2306"/>
      <c r="AJ57" s="2307"/>
      <c r="AK57" s="2305"/>
      <c r="AL57" s="2306"/>
      <c r="AM57" s="2306"/>
      <c r="AN57" s="2307"/>
      <c r="AO57" s="2305"/>
      <c r="AP57" s="2306"/>
      <c r="AQ57" s="2306"/>
      <c r="AR57" s="2307"/>
      <c r="AS57" s="2305"/>
      <c r="AT57" s="2306"/>
      <c r="AU57" s="2306"/>
      <c r="AV57" s="2307"/>
      <c r="AW57" s="2305"/>
      <c r="AX57" s="2306"/>
      <c r="AY57" s="2306"/>
      <c r="AZ57" s="2307"/>
      <c r="BA57" s="2305"/>
      <c r="BB57" s="2306"/>
      <c r="BC57" s="2306"/>
      <c r="BD57" s="2307"/>
      <c r="BE57" s="2305"/>
      <c r="BF57" s="2306"/>
      <c r="BG57" s="2306"/>
      <c r="BH57" s="2307"/>
      <c r="BI57" s="2305"/>
      <c r="BJ57" s="2306"/>
      <c r="BK57" s="2306"/>
      <c r="BL57" s="2307"/>
      <c r="BM57" s="2305"/>
      <c r="BN57" s="2306"/>
      <c r="BO57" s="2306"/>
      <c r="BP57" s="2307"/>
      <c r="BQ57" s="2305"/>
      <c r="BR57" s="2306"/>
      <c r="BS57" s="2306"/>
      <c r="BT57" s="2307"/>
      <c r="BU57" s="2305"/>
      <c r="BV57" s="2306"/>
      <c r="BW57" s="2306"/>
      <c r="BX57" s="2307"/>
      <c r="BY57" s="2305"/>
      <c r="BZ57" s="2306"/>
      <c r="CA57" s="2306"/>
      <c r="CB57" s="2307"/>
      <c r="CC57" s="2305"/>
      <c r="CD57" s="2306"/>
      <c r="CE57" s="2306"/>
      <c r="CF57" s="2307"/>
      <c r="CG57" s="2305"/>
      <c r="CH57" s="2306"/>
      <c r="CI57" s="2306"/>
      <c r="CJ57" s="2307"/>
      <c r="CK57" s="2305"/>
      <c r="CL57" s="2306"/>
      <c r="CM57" s="2306"/>
      <c r="CN57" s="2307"/>
      <c r="CO57" s="2305"/>
      <c r="CP57" s="2306"/>
      <c r="CQ57" s="2306"/>
      <c r="CR57" s="2307"/>
      <c r="CS57" s="2305"/>
      <c r="CT57" s="2306"/>
      <c r="CU57" s="2306"/>
      <c r="CV57" s="2307"/>
      <c r="CW57" s="1187">
        <f t="shared" si="109"/>
        <v>0</v>
      </c>
      <c r="CY57" s="448">
        <f t="shared" si="84"/>
        <v>0</v>
      </c>
      <c r="CZ57" s="448">
        <f t="shared" si="85"/>
        <v>0</v>
      </c>
      <c r="DA57" s="448">
        <f t="shared" si="86"/>
        <v>0</v>
      </c>
      <c r="DB57" s="448">
        <f t="shared" si="87"/>
        <v>0</v>
      </c>
      <c r="DC57" s="448">
        <f t="shared" si="88"/>
        <v>0</v>
      </c>
      <c r="DD57" s="448">
        <f t="shared" si="89"/>
        <v>0</v>
      </c>
      <c r="DE57" s="448">
        <f t="shared" si="90"/>
        <v>0</v>
      </c>
      <c r="DF57" s="448">
        <f t="shared" si="91"/>
        <v>0</v>
      </c>
      <c r="DG57" s="448">
        <f t="shared" si="92"/>
        <v>0</v>
      </c>
      <c r="DH57" s="448">
        <f t="shared" si="93"/>
        <v>0</v>
      </c>
      <c r="DI57" s="448">
        <f t="shared" si="94"/>
        <v>0</v>
      </c>
      <c r="DJ57" s="448">
        <f t="shared" si="95"/>
        <v>0</v>
      </c>
      <c r="DK57" s="448">
        <f t="shared" si="96"/>
        <v>0</v>
      </c>
      <c r="DL57" s="448">
        <f t="shared" si="97"/>
        <v>0</v>
      </c>
      <c r="DM57" s="448">
        <f t="shared" si="98"/>
        <v>0</v>
      </c>
      <c r="DN57" s="448">
        <f t="shared" si="99"/>
        <v>0</v>
      </c>
      <c r="DO57" s="448">
        <f t="shared" si="100"/>
        <v>0</v>
      </c>
      <c r="DP57" s="448">
        <f t="shared" si="101"/>
        <v>0</v>
      </c>
      <c r="DQ57" s="448">
        <f t="shared" si="102"/>
        <v>0</v>
      </c>
      <c r="DR57" s="448">
        <f t="shared" si="103"/>
        <v>0</v>
      </c>
      <c r="DS57" s="448">
        <f t="shared" si="104"/>
        <v>0</v>
      </c>
      <c r="DT57" s="448">
        <f t="shared" si="105"/>
        <v>0</v>
      </c>
      <c r="DU57" s="448">
        <f t="shared" si="106"/>
        <v>0</v>
      </c>
      <c r="DV57" s="448">
        <f t="shared" si="107"/>
        <v>0</v>
      </c>
    </row>
    <row r="58" spans="2:126" ht="15.75" hidden="1" x14ac:dyDescent="0.2">
      <c r="B58" s="1290" t="s">
        <v>1409</v>
      </c>
      <c r="C58" s="1195" t="str">
        <f t="shared" si="108"/>
        <v>$</v>
      </c>
      <c r="D58" s="1195">
        <f>MANTEN!AA40</f>
        <v>0</v>
      </c>
      <c r="E58" s="2305"/>
      <c r="F58" s="2306"/>
      <c r="G58" s="2306"/>
      <c r="H58" s="2307"/>
      <c r="I58" s="2305"/>
      <c r="J58" s="2306"/>
      <c r="K58" s="2306"/>
      <c r="L58" s="2307"/>
      <c r="M58" s="2305"/>
      <c r="N58" s="2306"/>
      <c r="O58" s="2306"/>
      <c r="P58" s="2307"/>
      <c r="Q58" s="2305"/>
      <c r="R58" s="2306"/>
      <c r="S58" s="2306"/>
      <c r="T58" s="2307"/>
      <c r="U58" s="2305"/>
      <c r="V58" s="2306"/>
      <c r="W58" s="2306"/>
      <c r="X58" s="2307"/>
      <c r="Y58" s="2305"/>
      <c r="Z58" s="2306"/>
      <c r="AA58" s="2306"/>
      <c r="AB58" s="2307"/>
      <c r="AC58" s="2305"/>
      <c r="AD58" s="2306"/>
      <c r="AE58" s="2306"/>
      <c r="AF58" s="2307"/>
      <c r="AG58" s="2305"/>
      <c r="AH58" s="2306"/>
      <c r="AI58" s="2306"/>
      <c r="AJ58" s="2307"/>
      <c r="AK58" s="2305"/>
      <c r="AL58" s="2306"/>
      <c r="AM58" s="2306"/>
      <c r="AN58" s="2307"/>
      <c r="AO58" s="2305"/>
      <c r="AP58" s="2306"/>
      <c r="AQ58" s="2306"/>
      <c r="AR58" s="2307"/>
      <c r="AS58" s="2305"/>
      <c r="AT58" s="2306"/>
      <c r="AU58" s="2306"/>
      <c r="AV58" s="2307"/>
      <c r="AW58" s="2305"/>
      <c r="AX58" s="2306"/>
      <c r="AY58" s="2306"/>
      <c r="AZ58" s="2307"/>
      <c r="BA58" s="2305"/>
      <c r="BB58" s="2306"/>
      <c r="BC58" s="2306"/>
      <c r="BD58" s="2307"/>
      <c r="BE58" s="2305"/>
      <c r="BF58" s="2306"/>
      <c r="BG58" s="2306"/>
      <c r="BH58" s="2307"/>
      <c r="BI58" s="2305"/>
      <c r="BJ58" s="2306"/>
      <c r="BK58" s="2306"/>
      <c r="BL58" s="2307"/>
      <c r="BM58" s="2305"/>
      <c r="BN58" s="2306"/>
      <c r="BO58" s="2306"/>
      <c r="BP58" s="2307"/>
      <c r="BQ58" s="2305"/>
      <c r="BR58" s="2306"/>
      <c r="BS58" s="2306"/>
      <c r="BT58" s="2307"/>
      <c r="BU58" s="2305"/>
      <c r="BV58" s="2306"/>
      <c r="BW58" s="2306"/>
      <c r="BX58" s="2307"/>
      <c r="BY58" s="2305"/>
      <c r="BZ58" s="2306"/>
      <c r="CA58" s="2306"/>
      <c r="CB58" s="2307"/>
      <c r="CC58" s="2305"/>
      <c r="CD58" s="2306"/>
      <c r="CE58" s="2306"/>
      <c r="CF58" s="2307"/>
      <c r="CG58" s="2305"/>
      <c r="CH58" s="2306"/>
      <c r="CI58" s="2306"/>
      <c r="CJ58" s="2307"/>
      <c r="CK58" s="2305"/>
      <c r="CL58" s="2306"/>
      <c r="CM58" s="2306"/>
      <c r="CN58" s="2307"/>
      <c r="CO58" s="2305"/>
      <c r="CP58" s="2306"/>
      <c r="CQ58" s="2306"/>
      <c r="CR58" s="2307"/>
      <c r="CS58" s="2305"/>
      <c r="CT58" s="2306"/>
      <c r="CU58" s="2306"/>
      <c r="CV58" s="2307"/>
      <c r="CW58" s="1187">
        <f t="shared" si="109"/>
        <v>0</v>
      </c>
      <c r="CY58" s="448">
        <f t="shared" si="84"/>
        <v>0</v>
      </c>
      <c r="CZ58" s="448">
        <f t="shared" si="85"/>
        <v>0</v>
      </c>
      <c r="DA58" s="448">
        <f t="shared" si="86"/>
        <v>0</v>
      </c>
      <c r="DB58" s="448">
        <f t="shared" si="87"/>
        <v>0</v>
      </c>
      <c r="DC58" s="448">
        <f t="shared" si="88"/>
        <v>0</v>
      </c>
      <c r="DD58" s="448">
        <f t="shared" si="89"/>
        <v>0</v>
      </c>
      <c r="DE58" s="448">
        <f t="shared" si="90"/>
        <v>0</v>
      </c>
      <c r="DF58" s="448">
        <f t="shared" si="91"/>
        <v>0</v>
      </c>
      <c r="DG58" s="448">
        <f t="shared" si="92"/>
        <v>0</v>
      </c>
      <c r="DH58" s="448">
        <f t="shared" si="93"/>
        <v>0</v>
      </c>
      <c r="DI58" s="448">
        <f t="shared" si="94"/>
        <v>0</v>
      </c>
      <c r="DJ58" s="448">
        <f t="shared" si="95"/>
        <v>0</v>
      </c>
      <c r="DK58" s="448">
        <f t="shared" si="96"/>
        <v>0</v>
      </c>
      <c r="DL58" s="448">
        <f t="shared" si="97"/>
        <v>0</v>
      </c>
      <c r="DM58" s="448">
        <f t="shared" si="98"/>
        <v>0</v>
      </c>
      <c r="DN58" s="448">
        <f t="shared" si="99"/>
        <v>0</v>
      </c>
      <c r="DO58" s="448">
        <f t="shared" si="100"/>
        <v>0</v>
      </c>
      <c r="DP58" s="448">
        <f t="shared" si="101"/>
        <v>0</v>
      </c>
      <c r="DQ58" s="448">
        <f t="shared" si="102"/>
        <v>0</v>
      </c>
      <c r="DR58" s="448">
        <f t="shared" si="103"/>
        <v>0</v>
      </c>
      <c r="DS58" s="448">
        <f t="shared" si="104"/>
        <v>0</v>
      </c>
      <c r="DT58" s="448">
        <f t="shared" si="105"/>
        <v>0</v>
      </c>
      <c r="DU58" s="448">
        <f t="shared" si="106"/>
        <v>0</v>
      </c>
      <c r="DV58" s="448">
        <f t="shared" si="107"/>
        <v>0</v>
      </c>
    </row>
    <row r="59" spans="2:126" ht="15.75" hidden="1" x14ac:dyDescent="0.2">
      <c r="B59" s="1291" t="str">
        <f>OBJETIVOS!D30</f>
        <v>Cercas o Barreras Vivas (CV - BV)</v>
      </c>
      <c r="C59" s="2326"/>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2327"/>
      <c r="AM59" s="2327"/>
      <c r="AN59" s="2327"/>
      <c r="AO59" s="2327"/>
      <c r="AP59" s="2327"/>
      <c r="AQ59" s="2327"/>
      <c r="AR59" s="2327"/>
      <c r="AS59" s="2327"/>
      <c r="AT59" s="2327"/>
      <c r="AU59" s="2327"/>
      <c r="AV59" s="2327"/>
      <c r="AW59" s="2327"/>
      <c r="AX59" s="2327"/>
      <c r="AY59" s="2327"/>
      <c r="AZ59" s="2327"/>
      <c r="BA59" s="2327"/>
      <c r="BB59" s="2327"/>
      <c r="BC59" s="2327"/>
      <c r="BD59" s="2327"/>
      <c r="BE59" s="2327"/>
      <c r="BF59" s="2327"/>
      <c r="BG59" s="2327"/>
      <c r="BH59" s="2327"/>
      <c r="BI59" s="2327"/>
      <c r="BJ59" s="2327"/>
      <c r="BK59" s="2327"/>
      <c r="BL59" s="2327"/>
      <c r="BM59" s="2327"/>
      <c r="BN59" s="2327"/>
      <c r="BO59" s="2327"/>
      <c r="BP59" s="2327"/>
      <c r="BQ59" s="2327"/>
      <c r="BR59" s="2327"/>
      <c r="BS59" s="2327"/>
      <c r="BT59" s="2327"/>
      <c r="BU59" s="2327"/>
      <c r="BV59" s="2327"/>
      <c r="BW59" s="2327"/>
      <c r="BX59" s="2327"/>
      <c r="BY59" s="2327"/>
      <c r="BZ59" s="2327"/>
      <c r="CA59" s="2327"/>
      <c r="CB59" s="2327"/>
      <c r="CC59" s="2327"/>
      <c r="CD59" s="2327"/>
      <c r="CE59" s="2327"/>
      <c r="CF59" s="2327"/>
      <c r="CG59" s="2327"/>
      <c r="CH59" s="2327"/>
      <c r="CI59" s="2327"/>
      <c r="CJ59" s="2327"/>
      <c r="CK59" s="2327"/>
      <c r="CL59" s="2327"/>
      <c r="CM59" s="2327"/>
      <c r="CN59" s="2327"/>
      <c r="CO59" s="2327"/>
      <c r="CP59" s="2327"/>
      <c r="CQ59" s="2327"/>
      <c r="CR59" s="2327"/>
      <c r="CS59" s="2327"/>
      <c r="CT59" s="2327"/>
      <c r="CU59" s="2327"/>
      <c r="CV59" s="2327"/>
      <c r="CW59" s="2328"/>
      <c r="CY59" s="447">
        <f>SUM(CY60:CY64)</f>
        <v>0</v>
      </c>
      <c r="CZ59" s="447">
        <f t="shared" ref="CZ59:DV59" si="110">SUM(CZ60:CZ64)</f>
        <v>0</v>
      </c>
      <c r="DA59" s="447">
        <f t="shared" si="110"/>
        <v>0</v>
      </c>
      <c r="DB59" s="447">
        <f t="shared" si="110"/>
        <v>0</v>
      </c>
      <c r="DC59" s="447">
        <f t="shared" si="110"/>
        <v>0</v>
      </c>
      <c r="DD59" s="447">
        <f t="shared" si="110"/>
        <v>0</v>
      </c>
      <c r="DE59" s="447">
        <f t="shared" si="110"/>
        <v>0</v>
      </c>
      <c r="DF59" s="447">
        <f t="shared" si="110"/>
        <v>0</v>
      </c>
      <c r="DG59" s="447">
        <f t="shared" si="110"/>
        <v>0</v>
      </c>
      <c r="DH59" s="447">
        <f t="shared" si="110"/>
        <v>0</v>
      </c>
      <c r="DI59" s="447">
        <f t="shared" si="110"/>
        <v>0</v>
      </c>
      <c r="DJ59" s="447">
        <f t="shared" si="110"/>
        <v>0</v>
      </c>
      <c r="DK59" s="447">
        <f t="shared" si="110"/>
        <v>0</v>
      </c>
      <c r="DL59" s="447">
        <f t="shared" si="110"/>
        <v>0</v>
      </c>
      <c r="DM59" s="447">
        <f t="shared" si="110"/>
        <v>0</v>
      </c>
      <c r="DN59" s="447">
        <f t="shared" si="110"/>
        <v>0</v>
      </c>
      <c r="DO59" s="447">
        <f t="shared" si="110"/>
        <v>0</v>
      </c>
      <c r="DP59" s="447">
        <f t="shared" si="110"/>
        <v>0</v>
      </c>
      <c r="DQ59" s="447">
        <f t="shared" si="110"/>
        <v>0</v>
      </c>
      <c r="DR59" s="447">
        <f t="shared" si="110"/>
        <v>0</v>
      </c>
      <c r="DS59" s="447">
        <f t="shared" si="110"/>
        <v>0</v>
      </c>
      <c r="DT59" s="447">
        <f t="shared" si="110"/>
        <v>0</v>
      </c>
      <c r="DU59" s="447">
        <f t="shared" si="110"/>
        <v>0</v>
      </c>
      <c r="DV59" s="447">
        <f t="shared" si="110"/>
        <v>0</v>
      </c>
    </row>
    <row r="60" spans="2:126" ht="15.75" hidden="1" x14ac:dyDescent="0.2">
      <c r="B60" s="1290" t="s">
        <v>1355</v>
      </c>
      <c r="C60" s="1195" t="str">
        <f>C54</f>
        <v>Has</v>
      </c>
      <c r="D60" s="1195" t="e">
        <f>MANTEN!#REF!</f>
        <v>#REF!</v>
      </c>
      <c r="E60" s="2305"/>
      <c r="F60" s="2306"/>
      <c r="G60" s="2306"/>
      <c r="H60" s="2307"/>
      <c r="I60" s="2305"/>
      <c r="J60" s="2306"/>
      <c r="K60" s="2306"/>
      <c r="L60" s="2307"/>
      <c r="M60" s="2305"/>
      <c r="N60" s="2306"/>
      <c r="O60" s="2306"/>
      <c r="P60" s="2307"/>
      <c r="Q60" s="2305"/>
      <c r="R60" s="2306"/>
      <c r="S60" s="2306"/>
      <c r="T60" s="2307"/>
      <c r="U60" s="2305"/>
      <c r="V60" s="2306"/>
      <c r="W60" s="2306"/>
      <c r="X60" s="2307"/>
      <c r="Y60" s="2305"/>
      <c r="Z60" s="2306"/>
      <c r="AA60" s="2306"/>
      <c r="AB60" s="2307"/>
      <c r="AC60" s="2305"/>
      <c r="AD60" s="2306"/>
      <c r="AE60" s="2306"/>
      <c r="AF60" s="2307"/>
      <c r="AG60" s="2305"/>
      <c r="AH60" s="2306"/>
      <c r="AI60" s="2306"/>
      <c r="AJ60" s="2307"/>
      <c r="AK60" s="2305"/>
      <c r="AL60" s="2306"/>
      <c r="AM60" s="2306"/>
      <c r="AN60" s="2307"/>
      <c r="AO60" s="2305"/>
      <c r="AP60" s="2306"/>
      <c r="AQ60" s="2306"/>
      <c r="AR60" s="2307"/>
      <c r="AS60" s="2305"/>
      <c r="AT60" s="2306"/>
      <c r="AU60" s="2306"/>
      <c r="AV60" s="2307"/>
      <c r="AW60" s="2305"/>
      <c r="AX60" s="2306"/>
      <c r="AY60" s="2306"/>
      <c r="AZ60" s="2307"/>
      <c r="BA60" s="2305"/>
      <c r="BB60" s="2306"/>
      <c r="BC60" s="2306"/>
      <c r="BD60" s="2307"/>
      <c r="BE60" s="2305"/>
      <c r="BF60" s="2306"/>
      <c r="BG60" s="2306"/>
      <c r="BH60" s="2307"/>
      <c r="BI60" s="2305"/>
      <c r="BJ60" s="2306"/>
      <c r="BK60" s="2306"/>
      <c r="BL60" s="2307"/>
      <c r="BM60" s="2305"/>
      <c r="BN60" s="2306"/>
      <c r="BO60" s="2306"/>
      <c r="BP60" s="2307"/>
      <c r="BQ60" s="2305"/>
      <c r="BR60" s="2306"/>
      <c r="BS60" s="2306"/>
      <c r="BT60" s="2307"/>
      <c r="BU60" s="2305"/>
      <c r="BV60" s="2306"/>
      <c r="BW60" s="2306"/>
      <c r="BX60" s="2307"/>
      <c r="BY60" s="2305"/>
      <c r="BZ60" s="2306"/>
      <c r="CA60" s="2306"/>
      <c r="CB60" s="2307"/>
      <c r="CC60" s="2305"/>
      <c r="CD60" s="2306"/>
      <c r="CE60" s="2306"/>
      <c r="CF60" s="2307"/>
      <c r="CG60" s="2305"/>
      <c r="CH60" s="2306"/>
      <c r="CI60" s="2306"/>
      <c r="CJ60" s="2307"/>
      <c r="CK60" s="2305"/>
      <c r="CL60" s="2306"/>
      <c r="CM60" s="2306"/>
      <c r="CN60" s="2307"/>
      <c r="CO60" s="2305"/>
      <c r="CP60" s="2306"/>
      <c r="CQ60" s="2306"/>
      <c r="CR60" s="2307"/>
      <c r="CS60" s="2305"/>
      <c r="CT60" s="2306"/>
      <c r="CU60" s="2306"/>
      <c r="CV60" s="2307"/>
      <c r="CW60" s="1187">
        <f>SUM(E60:CV60)</f>
        <v>0</v>
      </c>
      <c r="CY60" s="448">
        <f t="shared" si="84"/>
        <v>0</v>
      </c>
      <c r="CZ60" s="448">
        <f t="shared" si="85"/>
        <v>0</v>
      </c>
      <c r="DA60" s="448">
        <f t="shared" si="86"/>
        <v>0</v>
      </c>
      <c r="DB60" s="448">
        <f t="shared" si="87"/>
        <v>0</v>
      </c>
      <c r="DC60" s="448">
        <f t="shared" si="88"/>
        <v>0</v>
      </c>
      <c r="DD60" s="448">
        <f t="shared" si="89"/>
        <v>0</v>
      </c>
      <c r="DE60" s="448">
        <f t="shared" si="90"/>
        <v>0</v>
      </c>
      <c r="DF60" s="448">
        <f t="shared" si="91"/>
        <v>0</v>
      </c>
      <c r="DG60" s="448">
        <f t="shared" si="92"/>
        <v>0</v>
      </c>
      <c r="DH60" s="448">
        <f t="shared" si="93"/>
        <v>0</v>
      </c>
      <c r="DI60" s="448">
        <f t="shared" si="94"/>
        <v>0</v>
      </c>
      <c r="DJ60" s="448">
        <f t="shared" si="95"/>
        <v>0</v>
      </c>
      <c r="DK60" s="448">
        <f t="shared" si="96"/>
        <v>0</v>
      </c>
      <c r="DL60" s="448">
        <f t="shared" si="97"/>
        <v>0</v>
      </c>
      <c r="DM60" s="448">
        <f t="shared" si="98"/>
        <v>0</v>
      </c>
      <c r="DN60" s="448">
        <f t="shared" si="99"/>
        <v>0</v>
      </c>
      <c r="DO60" s="448">
        <f t="shared" si="100"/>
        <v>0</v>
      </c>
      <c r="DP60" s="448">
        <f t="shared" si="101"/>
        <v>0</v>
      </c>
      <c r="DQ60" s="448">
        <f t="shared" si="102"/>
        <v>0</v>
      </c>
      <c r="DR60" s="448">
        <f t="shared" si="103"/>
        <v>0</v>
      </c>
      <c r="DS60" s="448">
        <f t="shared" si="104"/>
        <v>0</v>
      </c>
      <c r="DT60" s="448">
        <f t="shared" si="105"/>
        <v>0</v>
      </c>
      <c r="DU60" s="448">
        <f t="shared" si="106"/>
        <v>0</v>
      </c>
      <c r="DV60" s="448">
        <f t="shared" si="107"/>
        <v>0</v>
      </c>
    </row>
    <row r="61" spans="2:126" ht="15.75" hidden="1" x14ac:dyDescent="0.2">
      <c r="B61" s="1290" t="s">
        <v>1356</v>
      </c>
      <c r="C61" s="1195" t="str">
        <f t="shared" ref="C61:C64" si="111">C55</f>
        <v>Has</v>
      </c>
      <c r="D61" s="1195" t="e">
        <f>D60</f>
        <v>#REF!</v>
      </c>
      <c r="E61" s="2305"/>
      <c r="F61" s="2306"/>
      <c r="G61" s="2306"/>
      <c r="H61" s="2307"/>
      <c r="I61" s="2305"/>
      <c r="J61" s="2306"/>
      <c r="K61" s="2306"/>
      <c r="L61" s="2307"/>
      <c r="M61" s="2305"/>
      <c r="N61" s="2306"/>
      <c r="O61" s="2306"/>
      <c r="P61" s="2307"/>
      <c r="Q61" s="2305"/>
      <c r="R61" s="2306"/>
      <c r="S61" s="2306"/>
      <c r="T61" s="2307"/>
      <c r="U61" s="2305"/>
      <c r="V61" s="2306"/>
      <c r="W61" s="2306"/>
      <c r="X61" s="2307"/>
      <c r="Y61" s="2305"/>
      <c r="Z61" s="2306"/>
      <c r="AA61" s="2306"/>
      <c r="AB61" s="2307"/>
      <c r="AC61" s="2305"/>
      <c r="AD61" s="2306"/>
      <c r="AE61" s="2306"/>
      <c r="AF61" s="2307"/>
      <c r="AG61" s="2305"/>
      <c r="AH61" s="2306"/>
      <c r="AI61" s="2306"/>
      <c r="AJ61" s="2307"/>
      <c r="AK61" s="2305"/>
      <c r="AL61" s="2306"/>
      <c r="AM61" s="2306"/>
      <c r="AN61" s="2307"/>
      <c r="AO61" s="2305"/>
      <c r="AP61" s="2306"/>
      <c r="AQ61" s="2306"/>
      <c r="AR61" s="2307"/>
      <c r="AS61" s="2305"/>
      <c r="AT61" s="2306"/>
      <c r="AU61" s="2306"/>
      <c r="AV61" s="2307"/>
      <c r="AW61" s="2305"/>
      <c r="AX61" s="2306"/>
      <c r="AY61" s="2306"/>
      <c r="AZ61" s="2307"/>
      <c r="BA61" s="2305"/>
      <c r="BB61" s="2306"/>
      <c r="BC61" s="2306"/>
      <c r="BD61" s="2307"/>
      <c r="BE61" s="2305"/>
      <c r="BF61" s="2306"/>
      <c r="BG61" s="2306"/>
      <c r="BH61" s="2307"/>
      <c r="BI61" s="2305"/>
      <c r="BJ61" s="2306"/>
      <c r="BK61" s="2306"/>
      <c r="BL61" s="2307"/>
      <c r="BM61" s="2305"/>
      <c r="BN61" s="2306"/>
      <c r="BO61" s="2306"/>
      <c r="BP61" s="2307"/>
      <c r="BQ61" s="2305"/>
      <c r="BR61" s="2306"/>
      <c r="BS61" s="2306"/>
      <c r="BT61" s="2307"/>
      <c r="BU61" s="2305"/>
      <c r="BV61" s="2306"/>
      <c r="BW61" s="2306"/>
      <c r="BX61" s="2307"/>
      <c r="BY61" s="2305"/>
      <c r="BZ61" s="2306"/>
      <c r="CA61" s="2306"/>
      <c r="CB61" s="2307"/>
      <c r="CC61" s="2305"/>
      <c r="CD61" s="2306"/>
      <c r="CE61" s="2306"/>
      <c r="CF61" s="2307"/>
      <c r="CG61" s="2305"/>
      <c r="CH61" s="2306"/>
      <c r="CI61" s="2306"/>
      <c r="CJ61" s="2307"/>
      <c r="CK61" s="2305"/>
      <c r="CL61" s="2306"/>
      <c r="CM61" s="2306"/>
      <c r="CN61" s="2307"/>
      <c r="CO61" s="2305"/>
      <c r="CP61" s="2306"/>
      <c r="CQ61" s="2306"/>
      <c r="CR61" s="2307"/>
      <c r="CS61" s="2305"/>
      <c r="CT61" s="2306"/>
      <c r="CU61" s="2306"/>
      <c r="CV61" s="2307"/>
      <c r="CW61" s="1187">
        <f t="shared" ref="CW61:CW64" si="112">SUM(E61:CV61)</f>
        <v>0</v>
      </c>
      <c r="CY61" s="448">
        <f t="shared" si="84"/>
        <v>0</v>
      </c>
      <c r="CZ61" s="448">
        <f t="shared" si="85"/>
        <v>0</v>
      </c>
      <c r="DA61" s="448">
        <f t="shared" si="86"/>
        <v>0</v>
      </c>
      <c r="DB61" s="448">
        <f t="shared" si="87"/>
        <v>0</v>
      </c>
      <c r="DC61" s="448">
        <f t="shared" si="88"/>
        <v>0</v>
      </c>
      <c r="DD61" s="448">
        <f t="shared" si="89"/>
        <v>0</v>
      </c>
      <c r="DE61" s="448">
        <f t="shared" si="90"/>
        <v>0</v>
      </c>
      <c r="DF61" s="448">
        <f t="shared" si="91"/>
        <v>0</v>
      </c>
      <c r="DG61" s="448">
        <f t="shared" si="92"/>
        <v>0</v>
      </c>
      <c r="DH61" s="448">
        <f t="shared" si="93"/>
        <v>0</v>
      </c>
      <c r="DI61" s="448">
        <f t="shared" si="94"/>
        <v>0</v>
      </c>
      <c r="DJ61" s="448">
        <f t="shared" si="95"/>
        <v>0</v>
      </c>
      <c r="DK61" s="448">
        <f t="shared" si="96"/>
        <v>0</v>
      </c>
      <c r="DL61" s="448">
        <f t="shared" si="97"/>
        <v>0</v>
      </c>
      <c r="DM61" s="448">
        <f t="shared" si="98"/>
        <v>0</v>
      </c>
      <c r="DN61" s="448">
        <f t="shared" si="99"/>
        <v>0</v>
      </c>
      <c r="DO61" s="448">
        <f t="shared" si="100"/>
        <v>0</v>
      </c>
      <c r="DP61" s="448">
        <f t="shared" si="101"/>
        <v>0</v>
      </c>
      <c r="DQ61" s="448">
        <f t="shared" si="102"/>
        <v>0</v>
      </c>
      <c r="DR61" s="448">
        <f t="shared" si="103"/>
        <v>0</v>
      </c>
      <c r="DS61" s="448">
        <f t="shared" si="104"/>
        <v>0</v>
      </c>
      <c r="DT61" s="448">
        <f t="shared" si="105"/>
        <v>0</v>
      </c>
      <c r="DU61" s="448">
        <f t="shared" si="106"/>
        <v>0</v>
      </c>
      <c r="DV61" s="448">
        <f t="shared" si="107"/>
        <v>0</v>
      </c>
    </row>
    <row r="62" spans="2:126" ht="15.75" hidden="1" x14ac:dyDescent="0.2">
      <c r="B62" s="1290" t="s">
        <v>1407</v>
      </c>
      <c r="C62" s="1195" t="str">
        <f t="shared" si="111"/>
        <v>Has</v>
      </c>
      <c r="D62" s="1195" t="e">
        <f>D60</f>
        <v>#REF!</v>
      </c>
      <c r="E62" s="2305"/>
      <c r="F62" s="2306"/>
      <c r="G62" s="2306"/>
      <c r="H62" s="2307"/>
      <c r="I62" s="2305"/>
      <c r="J62" s="2306"/>
      <c r="K62" s="2306"/>
      <c r="L62" s="2307"/>
      <c r="M62" s="2305"/>
      <c r="N62" s="2306"/>
      <c r="O62" s="2306"/>
      <c r="P62" s="2307"/>
      <c r="Q62" s="2305"/>
      <c r="R62" s="2306"/>
      <c r="S62" s="2306"/>
      <c r="T62" s="2307"/>
      <c r="U62" s="2305"/>
      <c r="V62" s="2306"/>
      <c r="W62" s="2306"/>
      <c r="X62" s="2307"/>
      <c r="Y62" s="2305"/>
      <c r="Z62" s="2306"/>
      <c r="AA62" s="2306"/>
      <c r="AB62" s="2307"/>
      <c r="AC62" s="2305"/>
      <c r="AD62" s="2306"/>
      <c r="AE62" s="2306"/>
      <c r="AF62" s="2307"/>
      <c r="AG62" s="2305"/>
      <c r="AH62" s="2306"/>
      <c r="AI62" s="2306"/>
      <c r="AJ62" s="2307"/>
      <c r="AK62" s="2305"/>
      <c r="AL62" s="2306"/>
      <c r="AM62" s="2306"/>
      <c r="AN62" s="2307"/>
      <c r="AO62" s="2305"/>
      <c r="AP62" s="2306"/>
      <c r="AQ62" s="2306"/>
      <c r="AR62" s="2307"/>
      <c r="AS62" s="2305"/>
      <c r="AT62" s="2306"/>
      <c r="AU62" s="2306"/>
      <c r="AV62" s="2307"/>
      <c r="AW62" s="2305"/>
      <c r="AX62" s="2306"/>
      <c r="AY62" s="2306"/>
      <c r="AZ62" s="2307"/>
      <c r="BA62" s="2305"/>
      <c r="BB62" s="2306"/>
      <c r="BC62" s="2306"/>
      <c r="BD62" s="2307"/>
      <c r="BE62" s="2305"/>
      <c r="BF62" s="2306"/>
      <c r="BG62" s="2306"/>
      <c r="BH62" s="2307"/>
      <c r="BI62" s="2305"/>
      <c r="BJ62" s="2306"/>
      <c r="BK62" s="2306"/>
      <c r="BL62" s="2307"/>
      <c r="BM62" s="2305"/>
      <c r="BN62" s="2306"/>
      <c r="BO62" s="2306"/>
      <c r="BP62" s="2307"/>
      <c r="BQ62" s="2305"/>
      <c r="BR62" s="2306"/>
      <c r="BS62" s="2306"/>
      <c r="BT62" s="2307"/>
      <c r="BU62" s="2305"/>
      <c r="BV62" s="2306"/>
      <c r="BW62" s="2306"/>
      <c r="BX62" s="2307"/>
      <c r="BY62" s="2305"/>
      <c r="BZ62" s="2306"/>
      <c r="CA62" s="2306"/>
      <c r="CB62" s="2307"/>
      <c r="CC62" s="2305"/>
      <c r="CD62" s="2306"/>
      <c r="CE62" s="2306"/>
      <c r="CF62" s="2307"/>
      <c r="CG62" s="2305"/>
      <c r="CH62" s="2306"/>
      <c r="CI62" s="2306"/>
      <c r="CJ62" s="2307"/>
      <c r="CK62" s="2305"/>
      <c r="CL62" s="2306"/>
      <c r="CM62" s="2306"/>
      <c r="CN62" s="2307"/>
      <c r="CO62" s="2305"/>
      <c r="CP62" s="2306"/>
      <c r="CQ62" s="2306"/>
      <c r="CR62" s="2307"/>
      <c r="CS62" s="2305"/>
      <c r="CT62" s="2306"/>
      <c r="CU62" s="2306"/>
      <c r="CV62" s="2307"/>
      <c r="CW62" s="1187">
        <f t="shared" si="112"/>
        <v>0</v>
      </c>
      <c r="CY62" s="448">
        <f t="shared" si="84"/>
        <v>0</v>
      </c>
      <c r="CZ62" s="448">
        <f t="shared" si="85"/>
        <v>0</v>
      </c>
      <c r="DA62" s="448">
        <f t="shared" si="86"/>
        <v>0</v>
      </c>
      <c r="DB62" s="448">
        <f t="shared" si="87"/>
        <v>0</v>
      </c>
      <c r="DC62" s="448">
        <f t="shared" si="88"/>
        <v>0</v>
      </c>
      <c r="DD62" s="448">
        <f t="shared" si="89"/>
        <v>0</v>
      </c>
      <c r="DE62" s="448">
        <f t="shared" si="90"/>
        <v>0</v>
      </c>
      <c r="DF62" s="448">
        <f t="shared" si="91"/>
        <v>0</v>
      </c>
      <c r="DG62" s="448">
        <f t="shared" si="92"/>
        <v>0</v>
      </c>
      <c r="DH62" s="448">
        <f t="shared" si="93"/>
        <v>0</v>
      </c>
      <c r="DI62" s="448">
        <f t="shared" si="94"/>
        <v>0</v>
      </c>
      <c r="DJ62" s="448">
        <f t="shared" si="95"/>
        <v>0</v>
      </c>
      <c r="DK62" s="448">
        <f t="shared" si="96"/>
        <v>0</v>
      </c>
      <c r="DL62" s="448">
        <f t="shared" si="97"/>
        <v>0</v>
      </c>
      <c r="DM62" s="448">
        <f t="shared" si="98"/>
        <v>0</v>
      </c>
      <c r="DN62" s="448">
        <f t="shared" si="99"/>
        <v>0</v>
      </c>
      <c r="DO62" s="448">
        <f t="shared" si="100"/>
        <v>0</v>
      </c>
      <c r="DP62" s="448">
        <f t="shared" si="101"/>
        <v>0</v>
      </c>
      <c r="DQ62" s="448">
        <f t="shared" si="102"/>
        <v>0</v>
      </c>
      <c r="DR62" s="448">
        <f t="shared" si="103"/>
        <v>0</v>
      </c>
      <c r="DS62" s="448">
        <f t="shared" si="104"/>
        <v>0</v>
      </c>
      <c r="DT62" s="448">
        <f t="shared" si="105"/>
        <v>0</v>
      </c>
      <c r="DU62" s="448">
        <f t="shared" si="106"/>
        <v>0</v>
      </c>
      <c r="DV62" s="448">
        <f t="shared" si="107"/>
        <v>0</v>
      </c>
    </row>
    <row r="63" spans="2:126" ht="15.75" hidden="1" x14ac:dyDescent="0.2">
      <c r="B63" s="1290" t="s">
        <v>1408</v>
      </c>
      <c r="C63" s="1195" t="str">
        <f t="shared" si="111"/>
        <v>Plántulas</v>
      </c>
      <c r="D63" s="1195" t="e">
        <f>MANTEN!#REF!</f>
        <v>#REF!</v>
      </c>
      <c r="E63" s="2305"/>
      <c r="F63" s="2306"/>
      <c r="G63" s="2306"/>
      <c r="H63" s="2307"/>
      <c r="I63" s="2305"/>
      <c r="J63" s="2306"/>
      <c r="K63" s="2306"/>
      <c r="L63" s="2307"/>
      <c r="M63" s="2305"/>
      <c r="N63" s="2306"/>
      <c r="O63" s="2306"/>
      <c r="P63" s="2307"/>
      <c r="Q63" s="2305"/>
      <c r="R63" s="2306"/>
      <c r="S63" s="2306"/>
      <c r="T63" s="2307"/>
      <c r="U63" s="2305"/>
      <c r="V63" s="2306"/>
      <c r="W63" s="2306"/>
      <c r="X63" s="2307"/>
      <c r="Y63" s="2305"/>
      <c r="Z63" s="2306"/>
      <c r="AA63" s="2306"/>
      <c r="AB63" s="2307"/>
      <c r="AC63" s="2305"/>
      <c r="AD63" s="2306"/>
      <c r="AE63" s="2306"/>
      <c r="AF63" s="2307"/>
      <c r="AG63" s="2305"/>
      <c r="AH63" s="2306"/>
      <c r="AI63" s="2306"/>
      <c r="AJ63" s="2307"/>
      <c r="AK63" s="2305"/>
      <c r="AL63" s="2306"/>
      <c r="AM63" s="2306"/>
      <c r="AN63" s="2307"/>
      <c r="AO63" s="2305"/>
      <c r="AP63" s="2306"/>
      <c r="AQ63" s="2306"/>
      <c r="AR63" s="2307"/>
      <c r="AS63" s="2305"/>
      <c r="AT63" s="2306"/>
      <c r="AU63" s="2306"/>
      <c r="AV63" s="2307"/>
      <c r="AW63" s="2305"/>
      <c r="AX63" s="2306"/>
      <c r="AY63" s="2306"/>
      <c r="AZ63" s="2307"/>
      <c r="BA63" s="2305"/>
      <c r="BB63" s="2306"/>
      <c r="BC63" s="2306"/>
      <c r="BD63" s="2307"/>
      <c r="BE63" s="2305"/>
      <c r="BF63" s="2306"/>
      <c r="BG63" s="2306"/>
      <c r="BH63" s="2307"/>
      <c r="BI63" s="2305"/>
      <c r="BJ63" s="2306"/>
      <c r="BK63" s="2306"/>
      <c r="BL63" s="2307"/>
      <c r="BM63" s="2305"/>
      <c r="BN63" s="2306"/>
      <c r="BO63" s="2306"/>
      <c r="BP63" s="2307"/>
      <c r="BQ63" s="2305"/>
      <c r="BR63" s="2306"/>
      <c r="BS63" s="2306"/>
      <c r="BT63" s="2307"/>
      <c r="BU63" s="2305"/>
      <c r="BV63" s="2306"/>
      <c r="BW63" s="2306"/>
      <c r="BX63" s="2307"/>
      <c r="BY63" s="2305"/>
      <c r="BZ63" s="2306"/>
      <c r="CA63" s="2306"/>
      <c r="CB63" s="2307"/>
      <c r="CC63" s="2305"/>
      <c r="CD63" s="2306"/>
      <c r="CE63" s="2306"/>
      <c r="CF63" s="2307"/>
      <c r="CG63" s="2305"/>
      <c r="CH63" s="2306"/>
      <c r="CI63" s="2306"/>
      <c r="CJ63" s="2307"/>
      <c r="CK63" s="2305"/>
      <c r="CL63" s="2306"/>
      <c r="CM63" s="2306"/>
      <c r="CN63" s="2307"/>
      <c r="CO63" s="2305"/>
      <c r="CP63" s="2306"/>
      <c r="CQ63" s="2306"/>
      <c r="CR63" s="2307"/>
      <c r="CS63" s="2305"/>
      <c r="CT63" s="2306"/>
      <c r="CU63" s="2306"/>
      <c r="CV63" s="2307"/>
      <c r="CW63" s="1187">
        <f t="shared" si="112"/>
        <v>0</v>
      </c>
      <c r="CY63" s="448">
        <f t="shared" si="84"/>
        <v>0</v>
      </c>
      <c r="CZ63" s="448">
        <f t="shared" si="85"/>
        <v>0</v>
      </c>
      <c r="DA63" s="448">
        <f t="shared" si="86"/>
        <v>0</v>
      </c>
      <c r="DB63" s="448">
        <f t="shared" si="87"/>
        <v>0</v>
      </c>
      <c r="DC63" s="448">
        <f t="shared" si="88"/>
        <v>0</v>
      </c>
      <c r="DD63" s="448">
        <f t="shared" si="89"/>
        <v>0</v>
      </c>
      <c r="DE63" s="448">
        <f t="shared" si="90"/>
        <v>0</v>
      </c>
      <c r="DF63" s="448">
        <f t="shared" si="91"/>
        <v>0</v>
      </c>
      <c r="DG63" s="448">
        <f t="shared" si="92"/>
        <v>0</v>
      </c>
      <c r="DH63" s="448">
        <f t="shared" si="93"/>
        <v>0</v>
      </c>
      <c r="DI63" s="448">
        <f t="shared" si="94"/>
        <v>0</v>
      </c>
      <c r="DJ63" s="448">
        <f t="shared" si="95"/>
        <v>0</v>
      </c>
      <c r="DK63" s="448">
        <f t="shared" si="96"/>
        <v>0</v>
      </c>
      <c r="DL63" s="448">
        <f t="shared" si="97"/>
        <v>0</v>
      </c>
      <c r="DM63" s="448">
        <f t="shared" si="98"/>
        <v>0</v>
      </c>
      <c r="DN63" s="448">
        <f t="shared" si="99"/>
        <v>0</v>
      </c>
      <c r="DO63" s="448">
        <f t="shared" si="100"/>
        <v>0</v>
      </c>
      <c r="DP63" s="448">
        <f t="shared" si="101"/>
        <v>0</v>
      </c>
      <c r="DQ63" s="448">
        <f t="shared" si="102"/>
        <v>0</v>
      </c>
      <c r="DR63" s="448">
        <f t="shared" si="103"/>
        <v>0</v>
      </c>
      <c r="DS63" s="448">
        <f t="shared" si="104"/>
        <v>0</v>
      </c>
      <c r="DT63" s="448">
        <f t="shared" si="105"/>
        <v>0</v>
      </c>
      <c r="DU63" s="448">
        <f t="shared" si="106"/>
        <v>0</v>
      </c>
      <c r="DV63" s="448">
        <f t="shared" si="107"/>
        <v>0</v>
      </c>
    </row>
    <row r="64" spans="2:126" ht="15.75" hidden="1" x14ac:dyDescent="0.2">
      <c r="B64" s="1290" t="s">
        <v>1409</v>
      </c>
      <c r="C64" s="1195" t="str">
        <f t="shared" si="111"/>
        <v>$</v>
      </c>
      <c r="D64" s="1195" t="e">
        <f>MANTEN!#REF!</f>
        <v>#REF!</v>
      </c>
      <c r="E64" s="2305"/>
      <c r="F64" s="2306"/>
      <c r="G64" s="2306"/>
      <c r="H64" s="2307"/>
      <c r="I64" s="2305"/>
      <c r="J64" s="2306"/>
      <c r="K64" s="2306"/>
      <c r="L64" s="2307"/>
      <c r="M64" s="2305"/>
      <c r="N64" s="2306"/>
      <c r="O64" s="2306"/>
      <c r="P64" s="2307"/>
      <c r="Q64" s="2305"/>
      <c r="R64" s="2306"/>
      <c r="S64" s="2306"/>
      <c r="T64" s="2307"/>
      <c r="U64" s="2305"/>
      <c r="V64" s="2306"/>
      <c r="W64" s="2306"/>
      <c r="X64" s="2307"/>
      <c r="Y64" s="2305"/>
      <c r="Z64" s="2306"/>
      <c r="AA64" s="2306"/>
      <c r="AB64" s="2307"/>
      <c r="AC64" s="2305"/>
      <c r="AD64" s="2306"/>
      <c r="AE64" s="2306"/>
      <c r="AF64" s="2307"/>
      <c r="AG64" s="2305"/>
      <c r="AH64" s="2306"/>
      <c r="AI64" s="2306"/>
      <c r="AJ64" s="2307"/>
      <c r="AK64" s="2305"/>
      <c r="AL64" s="2306"/>
      <c r="AM64" s="2306"/>
      <c r="AN64" s="2307"/>
      <c r="AO64" s="2305"/>
      <c r="AP64" s="2306"/>
      <c r="AQ64" s="2306"/>
      <c r="AR64" s="2307"/>
      <c r="AS64" s="2305"/>
      <c r="AT64" s="2306"/>
      <c r="AU64" s="2306"/>
      <c r="AV64" s="2307"/>
      <c r="AW64" s="2305"/>
      <c r="AX64" s="2306"/>
      <c r="AY64" s="2306"/>
      <c r="AZ64" s="2307"/>
      <c r="BA64" s="2305"/>
      <c r="BB64" s="2306"/>
      <c r="BC64" s="2306"/>
      <c r="BD64" s="2307"/>
      <c r="BE64" s="2305"/>
      <c r="BF64" s="2306"/>
      <c r="BG64" s="2306"/>
      <c r="BH64" s="2307"/>
      <c r="BI64" s="2305"/>
      <c r="BJ64" s="2306"/>
      <c r="BK64" s="2306"/>
      <c r="BL64" s="2307"/>
      <c r="BM64" s="2305"/>
      <c r="BN64" s="2306"/>
      <c r="BO64" s="2306"/>
      <c r="BP64" s="2307"/>
      <c r="BQ64" s="2305"/>
      <c r="BR64" s="2306"/>
      <c r="BS64" s="2306"/>
      <c r="BT64" s="2307"/>
      <c r="BU64" s="2305"/>
      <c r="BV64" s="2306"/>
      <c r="BW64" s="2306"/>
      <c r="BX64" s="2307"/>
      <c r="BY64" s="2305"/>
      <c r="BZ64" s="2306"/>
      <c r="CA64" s="2306"/>
      <c r="CB64" s="2307"/>
      <c r="CC64" s="2305"/>
      <c r="CD64" s="2306"/>
      <c r="CE64" s="2306"/>
      <c r="CF64" s="2307"/>
      <c r="CG64" s="2305"/>
      <c r="CH64" s="2306"/>
      <c r="CI64" s="2306"/>
      <c r="CJ64" s="2307"/>
      <c r="CK64" s="2305"/>
      <c r="CL64" s="2306"/>
      <c r="CM64" s="2306"/>
      <c r="CN64" s="2307"/>
      <c r="CO64" s="2305"/>
      <c r="CP64" s="2306"/>
      <c r="CQ64" s="2306"/>
      <c r="CR64" s="2307"/>
      <c r="CS64" s="2305"/>
      <c r="CT64" s="2306"/>
      <c r="CU64" s="2306"/>
      <c r="CV64" s="2307"/>
      <c r="CW64" s="1187">
        <f t="shared" si="112"/>
        <v>0</v>
      </c>
      <c r="CY64" s="448">
        <f t="shared" si="84"/>
        <v>0</v>
      </c>
      <c r="CZ64" s="448">
        <f t="shared" si="85"/>
        <v>0</v>
      </c>
      <c r="DA64" s="448">
        <f t="shared" si="86"/>
        <v>0</v>
      </c>
      <c r="DB64" s="448">
        <f t="shared" si="87"/>
        <v>0</v>
      </c>
      <c r="DC64" s="448">
        <f t="shared" si="88"/>
        <v>0</v>
      </c>
      <c r="DD64" s="448">
        <f t="shared" si="89"/>
        <v>0</v>
      </c>
      <c r="DE64" s="448">
        <f t="shared" si="90"/>
        <v>0</v>
      </c>
      <c r="DF64" s="448">
        <f t="shared" si="91"/>
        <v>0</v>
      </c>
      <c r="DG64" s="448">
        <f t="shared" si="92"/>
        <v>0</v>
      </c>
      <c r="DH64" s="448">
        <f t="shared" si="93"/>
        <v>0</v>
      </c>
      <c r="DI64" s="448">
        <f t="shared" si="94"/>
        <v>0</v>
      </c>
      <c r="DJ64" s="448">
        <f t="shared" si="95"/>
        <v>0</v>
      </c>
      <c r="DK64" s="448">
        <f t="shared" si="96"/>
        <v>0</v>
      </c>
      <c r="DL64" s="448">
        <f t="shared" si="97"/>
        <v>0</v>
      </c>
      <c r="DM64" s="448">
        <f t="shared" si="98"/>
        <v>0</v>
      </c>
      <c r="DN64" s="448">
        <f t="shared" si="99"/>
        <v>0</v>
      </c>
      <c r="DO64" s="448">
        <f t="shared" si="100"/>
        <v>0</v>
      </c>
      <c r="DP64" s="448">
        <f t="shared" si="101"/>
        <v>0</v>
      </c>
      <c r="DQ64" s="448">
        <f t="shared" si="102"/>
        <v>0</v>
      </c>
      <c r="DR64" s="448">
        <f t="shared" si="103"/>
        <v>0</v>
      </c>
      <c r="DS64" s="448">
        <f t="shared" si="104"/>
        <v>0</v>
      </c>
      <c r="DT64" s="448">
        <f t="shared" si="105"/>
        <v>0</v>
      </c>
      <c r="DU64" s="448">
        <f t="shared" si="106"/>
        <v>0</v>
      </c>
      <c r="DV64" s="448">
        <f t="shared" si="107"/>
        <v>0</v>
      </c>
    </row>
    <row r="65" spans="2:126" ht="20.25" hidden="1" customHeight="1" x14ac:dyDescent="0.2">
      <c r="B65" s="1291" t="str">
        <f>OBJETIVOS!D31</f>
        <v>Enriquecimientos vegetales</v>
      </c>
      <c r="C65" s="2326"/>
      <c r="D65" s="2327"/>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c r="AI65" s="2327"/>
      <c r="AJ65" s="2327"/>
      <c r="AK65" s="2327"/>
      <c r="AL65" s="2327"/>
      <c r="AM65" s="2327"/>
      <c r="AN65" s="2327"/>
      <c r="AO65" s="2327"/>
      <c r="AP65" s="2327"/>
      <c r="AQ65" s="2327"/>
      <c r="AR65" s="2327"/>
      <c r="AS65" s="2327"/>
      <c r="AT65" s="2327"/>
      <c r="AU65" s="2327"/>
      <c r="AV65" s="2327"/>
      <c r="AW65" s="2327"/>
      <c r="AX65" s="2327"/>
      <c r="AY65" s="2327"/>
      <c r="AZ65" s="2327"/>
      <c r="BA65" s="2327"/>
      <c r="BB65" s="2327"/>
      <c r="BC65" s="2327"/>
      <c r="BD65" s="2327"/>
      <c r="BE65" s="2327"/>
      <c r="BF65" s="2327"/>
      <c r="BG65" s="2327"/>
      <c r="BH65" s="2327"/>
      <c r="BI65" s="2327"/>
      <c r="BJ65" s="2327"/>
      <c r="BK65" s="2327"/>
      <c r="BL65" s="2327"/>
      <c r="BM65" s="2327"/>
      <c r="BN65" s="2327"/>
      <c r="BO65" s="2327"/>
      <c r="BP65" s="2327"/>
      <c r="BQ65" s="2327"/>
      <c r="BR65" s="2327"/>
      <c r="BS65" s="2327"/>
      <c r="BT65" s="2327"/>
      <c r="BU65" s="2327"/>
      <c r="BV65" s="2327"/>
      <c r="BW65" s="2327"/>
      <c r="BX65" s="2327"/>
      <c r="BY65" s="2327"/>
      <c r="BZ65" s="2327"/>
      <c r="CA65" s="2327"/>
      <c r="CB65" s="2327"/>
      <c r="CC65" s="2327"/>
      <c r="CD65" s="2327"/>
      <c r="CE65" s="2327"/>
      <c r="CF65" s="2327"/>
      <c r="CG65" s="2327"/>
      <c r="CH65" s="2327"/>
      <c r="CI65" s="2327"/>
      <c r="CJ65" s="2327"/>
      <c r="CK65" s="2327"/>
      <c r="CL65" s="2327"/>
      <c r="CM65" s="2327"/>
      <c r="CN65" s="2327"/>
      <c r="CO65" s="2327"/>
      <c r="CP65" s="2327"/>
      <c r="CQ65" s="2327"/>
      <c r="CR65" s="2327"/>
      <c r="CS65" s="2327"/>
      <c r="CT65" s="2327"/>
      <c r="CU65" s="2327"/>
      <c r="CV65" s="2327"/>
      <c r="CW65" s="2328"/>
      <c r="CY65" s="447">
        <f>SUM(CY66:CY70)</f>
        <v>0</v>
      </c>
      <c r="CZ65" s="447">
        <f t="shared" ref="CZ65:DV65" si="113">SUM(CZ66:CZ70)</f>
        <v>0</v>
      </c>
      <c r="DA65" s="447">
        <f t="shared" si="113"/>
        <v>0</v>
      </c>
      <c r="DB65" s="447">
        <f t="shared" si="113"/>
        <v>0</v>
      </c>
      <c r="DC65" s="447">
        <f t="shared" si="113"/>
        <v>0</v>
      </c>
      <c r="DD65" s="447">
        <f t="shared" si="113"/>
        <v>0</v>
      </c>
      <c r="DE65" s="447">
        <f t="shared" si="113"/>
        <v>0</v>
      </c>
      <c r="DF65" s="447">
        <f t="shared" si="113"/>
        <v>0</v>
      </c>
      <c r="DG65" s="447">
        <f t="shared" si="113"/>
        <v>0</v>
      </c>
      <c r="DH65" s="447">
        <f t="shared" si="113"/>
        <v>0</v>
      </c>
      <c r="DI65" s="447">
        <f t="shared" si="113"/>
        <v>0</v>
      </c>
      <c r="DJ65" s="447">
        <f t="shared" si="113"/>
        <v>0</v>
      </c>
      <c r="DK65" s="447">
        <f t="shared" si="113"/>
        <v>0</v>
      </c>
      <c r="DL65" s="447">
        <f t="shared" si="113"/>
        <v>0</v>
      </c>
      <c r="DM65" s="447">
        <f t="shared" si="113"/>
        <v>0</v>
      </c>
      <c r="DN65" s="447">
        <f t="shared" si="113"/>
        <v>0</v>
      </c>
      <c r="DO65" s="447">
        <f t="shared" si="113"/>
        <v>0</v>
      </c>
      <c r="DP65" s="447">
        <f t="shared" si="113"/>
        <v>0</v>
      </c>
      <c r="DQ65" s="447">
        <f t="shared" si="113"/>
        <v>0</v>
      </c>
      <c r="DR65" s="447">
        <f t="shared" si="113"/>
        <v>0</v>
      </c>
      <c r="DS65" s="447">
        <f t="shared" si="113"/>
        <v>0</v>
      </c>
      <c r="DT65" s="447">
        <f t="shared" si="113"/>
        <v>0</v>
      </c>
      <c r="DU65" s="447">
        <f t="shared" si="113"/>
        <v>0</v>
      </c>
      <c r="DV65" s="447">
        <f t="shared" si="113"/>
        <v>0</v>
      </c>
    </row>
    <row r="66" spans="2:126" ht="15.75" hidden="1" customHeight="1" x14ac:dyDescent="0.2">
      <c r="B66" s="1290" t="s">
        <v>1355</v>
      </c>
      <c r="C66" s="1195" t="str">
        <f>C60</f>
        <v>Has</v>
      </c>
      <c r="D66" s="1195" t="e">
        <f>MANTEN!#REF!</f>
        <v>#REF!</v>
      </c>
      <c r="E66" s="2305"/>
      <c r="F66" s="2306"/>
      <c r="G66" s="2306"/>
      <c r="H66" s="2307"/>
      <c r="I66" s="2305"/>
      <c r="J66" s="2306"/>
      <c r="K66" s="2306"/>
      <c r="L66" s="2307"/>
      <c r="M66" s="2305"/>
      <c r="N66" s="2306"/>
      <c r="O66" s="2306"/>
      <c r="P66" s="2307"/>
      <c r="Q66" s="2305"/>
      <c r="R66" s="2306"/>
      <c r="S66" s="2306"/>
      <c r="T66" s="2307"/>
      <c r="U66" s="2305"/>
      <c r="V66" s="2306"/>
      <c r="W66" s="2306"/>
      <c r="X66" s="2307"/>
      <c r="Y66" s="2305"/>
      <c r="Z66" s="2306"/>
      <c r="AA66" s="2306"/>
      <c r="AB66" s="2307"/>
      <c r="AC66" s="2305"/>
      <c r="AD66" s="2306"/>
      <c r="AE66" s="2306"/>
      <c r="AF66" s="2307"/>
      <c r="AG66" s="2305"/>
      <c r="AH66" s="2306"/>
      <c r="AI66" s="2306"/>
      <c r="AJ66" s="2307"/>
      <c r="AK66" s="2305"/>
      <c r="AL66" s="2306"/>
      <c r="AM66" s="2306"/>
      <c r="AN66" s="2307"/>
      <c r="AO66" s="2305"/>
      <c r="AP66" s="2306"/>
      <c r="AQ66" s="2306"/>
      <c r="AR66" s="2307"/>
      <c r="AS66" s="2305"/>
      <c r="AT66" s="2306"/>
      <c r="AU66" s="2306"/>
      <c r="AV66" s="2307"/>
      <c r="AW66" s="2305"/>
      <c r="AX66" s="2306"/>
      <c r="AY66" s="2306"/>
      <c r="AZ66" s="2307"/>
      <c r="BA66" s="2305"/>
      <c r="BB66" s="2306"/>
      <c r="BC66" s="2306"/>
      <c r="BD66" s="2307"/>
      <c r="BE66" s="2305"/>
      <c r="BF66" s="2306"/>
      <c r="BG66" s="2306"/>
      <c r="BH66" s="2307"/>
      <c r="BI66" s="2305"/>
      <c r="BJ66" s="2306"/>
      <c r="BK66" s="2306"/>
      <c r="BL66" s="2307"/>
      <c r="BM66" s="2305"/>
      <c r="BN66" s="2306"/>
      <c r="BO66" s="2306"/>
      <c r="BP66" s="2307"/>
      <c r="BQ66" s="2305"/>
      <c r="BR66" s="2306"/>
      <c r="BS66" s="2306"/>
      <c r="BT66" s="2307"/>
      <c r="BU66" s="2305"/>
      <c r="BV66" s="2306"/>
      <c r="BW66" s="2306"/>
      <c r="BX66" s="2307"/>
      <c r="BY66" s="2305"/>
      <c r="BZ66" s="2306"/>
      <c r="CA66" s="2306"/>
      <c r="CB66" s="2307"/>
      <c r="CC66" s="2305"/>
      <c r="CD66" s="2306"/>
      <c r="CE66" s="2306"/>
      <c r="CF66" s="2307"/>
      <c r="CG66" s="2305"/>
      <c r="CH66" s="2306"/>
      <c r="CI66" s="2306"/>
      <c r="CJ66" s="2307"/>
      <c r="CK66" s="2305"/>
      <c r="CL66" s="2306"/>
      <c r="CM66" s="2306"/>
      <c r="CN66" s="2307"/>
      <c r="CO66" s="2305"/>
      <c r="CP66" s="2306"/>
      <c r="CQ66" s="2306"/>
      <c r="CR66" s="2307"/>
      <c r="CS66" s="2305"/>
      <c r="CT66" s="2306"/>
      <c r="CU66" s="2306"/>
      <c r="CV66" s="2307"/>
      <c r="CW66" s="1187">
        <f>SUM(E66:CV66)</f>
        <v>0</v>
      </c>
      <c r="CY66" s="448">
        <f t="shared" si="84"/>
        <v>0</v>
      </c>
      <c r="CZ66" s="448">
        <f t="shared" si="85"/>
        <v>0</v>
      </c>
      <c r="DA66" s="448">
        <f t="shared" si="86"/>
        <v>0</v>
      </c>
      <c r="DB66" s="448">
        <f t="shared" si="87"/>
        <v>0</v>
      </c>
      <c r="DC66" s="448">
        <f t="shared" si="88"/>
        <v>0</v>
      </c>
      <c r="DD66" s="448">
        <f t="shared" si="89"/>
        <v>0</v>
      </c>
      <c r="DE66" s="448">
        <f t="shared" si="90"/>
        <v>0</v>
      </c>
      <c r="DF66" s="448">
        <f t="shared" si="91"/>
        <v>0</v>
      </c>
      <c r="DG66" s="448">
        <f t="shared" si="92"/>
        <v>0</v>
      </c>
      <c r="DH66" s="448">
        <f t="shared" si="93"/>
        <v>0</v>
      </c>
      <c r="DI66" s="448">
        <f t="shared" si="94"/>
        <v>0</v>
      </c>
      <c r="DJ66" s="448">
        <f t="shared" si="95"/>
        <v>0</v>
      </c>
      <c r="DK66" s="448">
        <f t="shared" si="96"/>
        <v>0</v>
      </c>
      <c r="DL66" s="448">
        <f t="shared" si="97"/>
        <v>0</v>
      </c>
      <c r="DM66" s="448">
        <f t="shared" si="98"/>
        <v>0</v>
      </c>
      <c r="DN66" s="448">
        <f t="shared" si="99"/>
        <v>0</v>
      </c>
      <c r="DO66" s="448">
        <f t="shared" si="100"/>
        <v>0</v>
      </c>
      <c r="DP66" s="448">
        <f t="shared" si="101"/>
        <v>0</v>
      </c>
      <c r="DQ66" s="448">
        <f t="shared" si="102"/>
        <v>0</v>
      </c>
      <c r="DR66" s="448">
        <f t="shared" si="103"/>
        <v>0</v>
      </c>
      <c r="DS66" s="448">
        <f t="shared" si="104"/>
        <v>0</v>
      </c>
      <c r="DT66" s="448">
        <f t="shared" si="105"/>
        <v>0</v>
      </c>
      <c r="DU66" s="448">
        <f t="shared" si="106"/>
        <v>0</v>
      </c>
      <c r="DV66" s="448">
        <f t="shared" si="107"/>
        <v>0</v>
      </c>
    </row>
    <row r="67" spans="2:126" ht="15.75" hidden="1" customHeight="1" x14ac:dyDescent="0.2">
      <c r="B67" s="1290" t="s">
        <v>1356</v>
      </c>
      <c r="C67" s="1195" t="str">
        <f t="shared" ref="C67:C70" si="114">C61</f>
        <v>Has</v>
      </c>
      <c r="D67" s="1195" t="e">
        <f>D66</f>
        <v>#REF!</v>
      </c>
      <c r="E67" s="2305"/>
      <c r="F67" s="2306"/>
      <c r="G67" s="2306"/>
      <c r="H67" s="2307"/>
      <c r="I67" s="2305"/>
      <c r="J67" s="2306"/>
      <c r="K67" s="2306"/>
      <c r="L67" s="2307"/>
      <c r="M67" s="2305"/>
      <c r="N67" s="2306"/>
      <c r="O67" s="2306"/>
      <c r="P67" s="2307"/>
      <c r="Q67" s="2305"/>
      <c r="R67" s="2306"/>
      <c r="S67" s="2306"/>
      <c r="T67" s="2307"/>
      <c r="U67" s="2305"/>
      <c r="V67" s="2306"/>
      <c r="W67" s="2306"/>
      <c r="X67" s="2307"/>
      <c r="Y67" s="2305"/>
      <c r="Z67" s="2306"/>
      <c r="AA67" s="2306"/>
      <c r="AB67" s="2307"/>
      <c r="AC67" s="2305"/>
      <c r="AD67" s="2306"/>
      <c r="AE67" s="2306"/>
      <c r="AF67" s="2307"/>
      <c r="AG67" s="2305"/>
      <c r="AH67" s="2306"/>
      <c r="AI67" s="2306"/>
      <c r="AJ67" s="2307"/>
      <c r="AK67" s="2305"/>
      <c r="AL67" s="2306"/>
      <c r="AM67" s="2306"/>
      <c r="AN67" s="2307"/>
      <c r="AO67" s="2305"/>
      <c r="AP67" s="2306"/>
      <c r="AQ67" s="2306"/>
      <c r="AR67" s="2307"/>
      <c r="AS67" s="2305"/>
      <c r="AT67" s="2306"/>
      <c r="AU67" s="2306"/>
      <c r="AV67" s="2307"/>
      <c r="AW67" s="2305"/>
      <c r="AX67" s="2306"/>
      <c r="AY67" s="2306"/>
      <c r="AZ67" s="2307"/>
      <c r="BA67" s="2305"/>
      <c r="BB67" s="2306"/>
      <c r="BC67" s="2306"/>
      <c r="BD67" s="2307"/>
      <c r="BE67" s="2305"/>
      <c r="BF67" s="2306"/>
      <c r="BG67" s="2306"/>
      <c r="BH67" s="2307"/>
      <c r="BI67" s="2305"/>
      <c r="BJ67" s="2306"/>
      <c r="BK67" s="2306"/>
      <c r="BL67" s="2307"/>
      <c r="BM67" s="2305"/>
      <c r="BN67" s="2306"/>
      <c r="BO67" s="2306"/>
      <c r="BP67" s="2307"/>
      <c r="BQ67" s="2305"/>
      <c r="BR67" s="2306"/>
      <c r="BS67" s="2306"/>
      <c r="BT67" s="2307"/>
      <c r="BU67" s="2305"/>
      <c r="BV67" s="2306"/>
      <c r="BW67" s="2306"/>
      <c r="BX67" s="2307"/>
      <c r="BY67" s="2305"/>
      <c r="BZ67" s="2306"/>
      <c r="CA67" s="2306"/>
      <c r="CB67" s="2307"/>
      <c r="CC67" s="2305"/>
      <c r="CD67" s="2306"/>
      <c r="CE67" s="2306"/>
      <c r="CF67" s="2307"/>
      <c r="CG67" s="2305"/>
      <c r="CH67" s="2306"/>
      <c r="CI67" s="2306"/>
      <c r="CJ67" s="2307"/>
      <c r="CK67" s="2305"/>
      <c r="CL67" s="2306"/>
      <c r="CM67" s="2306"/>
      <c r="CN67" s="2307"/>
      <c r="CO67" s="2305"/>
      <c r="CP67" s="2306"/>
      <c r="CQ67" s="2306"/>
      <c r="CR67" s="2307"/>
      <c r="CS67" s="2305"/>
      <c r="CT67" s="2306"/>
      <c r="CU67" s="2306"/>
      <c r="CV67" s="2307"/>
      <c r="CW67" s="1187">
        <f t="shared" ref="CW67:CW70" si="115">SUM(E67:CV67)</f>
        <v>0</v>
      </c>
      <c r="CY67" s="448">
        <f t="shared" ref="CY67:CY70" si="116">E67</f>
        <v>0</v>
      </c>
      <c r="CZ67" s="448">
        <f t="shared" ref="CZ67:CZ70" si="117">I67</f>
        <v>0</v>
      </c>
      <c r="DA67" s="448">
        <f t="shared" ref="DA67:DA70" si="118">M67</f>
        <v>0</v>
      </c>
      <c r="DB67" s="448">
        <f t="shared" ref="DB67:DB70" si="119">Q67</f>
        <v>0</v>
      </c>
      <c r="DC67" s="448">
        <f t="shared" ref="DC67:DC70" si="120">U67</f>
        <v>0</v>
      </c>
      <c r="DD67" s="448">
        <f t="shared" ref="DD67:DD70" si="121">Y67</f>
        <v>0</v>
      </c>
      <c r="DE67" s="448">
        <f t="shared" ref="DE67:DE70" si="122">AC67</f>
        <v>0</v>
      </c>
      <c r="DF67" s="448">
        <f t="shared" ref="DF67:DF70" si="123">AG67</f>
        <v>0</v>
      </c>
      <c r="DG67" s="448">
        <f t="shared" ref="DG67:DG70" si="124">AK67</f>
        <v>0</v>
      </c>
      <c r="DH67" s="448">
        <f t="shared" ref="DH67:DH70" si="125">AO67</f>
        <v>0</v>
      </c>
      <c r="DI67" s="448">
        <f t="shared" ref="DI67:DI70" si="126">AS67</f>
        <v>0</v>
      </c>
      <c r="DJ67" s="448">
        <f t="shared" ref="DJ67:DJ70" si="127">AW67</f>
        <v>0</v>
      </c>
      <c r="DK67" s="448">
        <f t="shared" ref="DK67:DK70" si="128">BA67</f>
        <v>0</v>
      </c>
      <c r="DL67" s="448">
        <f t="shared" ref="DL67:DL70" si="129">BE67</f>
        <v>0</v>
      </c>
      <c r="DM67" s="448">
        <f t="shared" ref="DM67:DM70" si="130">BI67</f>
        <v>0</v>
      </c>
      <c r="DN67" s="448">
        <f t="shared" ref="DN67:DN70" si="131">BM67</f>
        <v>0</v>
      </c>
      <c r="DO67" s="448">
        <f t="shared" ref="DO67:DO70" si="132">BQ67</f>
        <v>0</v>
      </c>
      <c r="DP67" s="448">
        <f t="shared" ref="DP67:DP70" si="133">BU67</f>
        <v>0</v>
      </c>
      <c r="DQ67" s="448">
        <f t="shared" ref="DQ67:DQ70" si="134">BY67</f>
        <v>0</v>
      </c>
      <c r="DR67" s="448">
        <f t="shared" ref="DR67:DR70" si="135">CC67</f>
        <v>0</v>
      </c>
      <c r="DS67" s="448">
        <f t="shared" ref="DS67:DS70" si="136">CG67</f>
        <v>0</v>
      </c>
      <c r="DT67" s="448">
        <f t="shared" ref="DT67:DT70" si="137">CK67</f>
        <v>0</v>
      </c>
      <c r="DU67" s="448">
        <f t="shared" ref="DU67:DU70" si="138">CO67</f>
        <v>0</v>
      </c>
      <c r="DV67" s="448">
        <f t="shared" ref="DV67:DV70" si="139">CS67</f>
        <v>0</v>
      </c>
    </row>
    <row r="68" spans="2:126" ht="15.75" hidden="1" customHeight="1" x14ac:dyDescent="0.2">
      <c r="B68" s="1290" t="s">
        <v>1407</v>
      </c>
      <c r="C68" s="1195" t="str">
        <f t="shared" si="114"/>
        <v>Has</v>
      </c>
      <c r="D68" s="1195" t="e">
        <f>D66</f>
        <v>#REF!</v>
      </c>
      <c r="E68" s="2305"/>
      <c r="F68" s="2306"/>
      <c r="G68" s="2306"/>
      <c r="H68" s="2307"/>
      <c r="I68" s="2305"/>
      <c r="J68" s="2306"/>
      <c r="K68" s="2306"/>
      <c r="L68" s="2307"/>
      <c r="M68" s="2305"/>
      <c r="N68" s="2306"/>
      <c r="O68" s="2306"/>
      <c r="P68" s="2307"/>
      <c r="Q68" s="2305"/>
      <c r="R68" s="2306"/>
      <c r="S68" s="2306"/>
      <c r="T68" s="2307"/>
      <c r="U68" s="2305"/>
      <c r="V68" s="2306"/>
      <c r="W68" s="2306"/>
      <c r="X68" s="2307"/>
      <c r="Y68" s="2305"/>
      <c r="Z68" s="2306"/>
      <c r="AA68" s="2306"/>
      <c r="AB68" s="2307"/>
      <c r="AC68" s="2305"/>
      <c r="AD68" s="2306"/>
      <c r="AE68" s="2306"/>
      <c r="AF68" s="2307"/>
      <c r="AG68" s="2305"/>
      <c r="AH68" s="2306"/>
      <c r="AI68" s="2306"/>
      <c r="AJ68" s="2307"/>
      <c r="AK68" s="2305"/>
      <c r="AL68" s="2306"/>
      <c r="AM68" s="2306"/>
      <c r="AN68" s="2307"/>
      <c r="AO68" s="2305"/>
      <c r="AP68" s="2306"/>
      <c r="AQ68" s="2306"/>
      <c r="AR68" s="2307"/>
      <c r="AS68" s="2305"/>
      <c r="AT68" s="2306"/>
      <c r="AU68" s="2306"/>
      <c r="AV68" s="2307"/>
      <c r="AW68" s="2305"/>
      <c r="AX68" s="2306"/>
      <c r="AY68" s="2306"/>
      <c r="AZ68" s="2307"/>
      <c r="BA68" s="2305"/>
      <c r="BB68" s="2306"/>
      <c r="BC68" s="2306"/>
      <c r="BD68" s="2307"/>
      <c r="BE68" s="2305"/>
      <c r="BF68" s="2306"/>
      <c r="BG68" s="2306"/>
      <c r="BH68" s="2307"/>
      <c r="BI68" s="2305"/>
      <c r="BJ68" s="2306"/>
      <c r="BK68" s="2306"/>
      <c r="BL68" s="2307"/>
      <c r="BM68" s="2305"/>
      <c r="BN68" s="2306"/>
      <c r="BO68" s="2306"/>
      <c r="BP68" s="2307"/>
      <c r="BQ68" s="2305"/>
      <c r="BR68" s="2306"/>
      <c r="BS68" s="2306"/>
      <c r="BT68" s="2307"/>
      <c r="BU68" s="2305"/>
      <c r="BV68" s="2306"/>
      <c r="BW68" s="2306"/>
      <c r="BX68" s="2307"/>
      <c r="BY68" s="2305"/>
      <c r="BZ68" s="2306"/>
      <c r="CA68" s="2306"/>
      <c r="CB68" s="2307"/>
      <c r="CC68" s="2305"/>
      <c r="CD68" s="2306"/>
      <c r="CE68" s="2306"/>
      <c r="CF68" s="2307"/>
      <c r="CG68" s="2305"/>
      <c r="CH68" s="2306"/>
      <c r="CI68" s="2306"/>
      <c r="CJ68" s="2307"/>
      <c r="CK68" s="2305"/>
      <c r="CL68" s="2306"/>
      <c r="CM68" s="2306"/>
      <c r="CN68" s="2307"/>
      <c r="CO68" s="2305"/>
      <c r="CP68" s="2306"/>
      <c r="CQ68" s="2306"/>
      <c r="CR68" s="2307"/>
      <c r="CS68" s="2305"/>
      <c r="CT68" s="2306"/>
      <c r="CU68" s="2306"/>
      <c r="CV68" s="2307"/>
      <c r="CW68" s="1187">
        <f t="shared" si="115"/>
        <v>0</v>
      </c>
      <c r="CY68" s="448">
        <f t="shared" si="116"/>
        <v>0</v>
      </c>
      <c r="CZ68" s="448">
        <f t="shared" si="117"/>
        <v>0</v>
      </c>
      <c r="DA68" s="448">
        <f t="shared" si="118"/>
        <v>0</v>
      </c>
      <c r="DB68" s="448">
        <f t="shared" si="119"/>
        <v>0</v>
      </c>
      <c r="DC68" s="448">
        <f t="shared" si="120"/>
        <v>0</v>
      </c>
      <c r="DD68" s="448">
        <f t="shared" si="121"/>
        <v>0</v>
      </c>
      <c r="DE68" s="448">
        <f t="shared" si="122"/>
        <v>0</v>
      </c>
      <c r="DF68" s="448">
        <f t="shared" si="123"/>
        <v>0</v>
      </c>
      <c r="DG68" s="448">
        <f t="shared" si="124"/>
        <v>0</v>
      </c>
      <c r="DH68" s="448">
        <f t="shared" si="125"/>
        <v>0</v>
      </c>
      <c r="DI68" s="448">
        <f t="shared" si="126"/>
        <v>0</v>
      </c>
      <c r="DJ68" s="448">
        <f t="shared" si="127"/>
        <v>0</v>
      </c>
      <c r="DK68" s="448">
        <f t="shared" si="128"/>
        <v>0</v>
      </c>
      <c r="DL68" s="448">
        <f t="shared" si="129"/>
        <v>0</v>
      </c>
      <c r="DM68" s="448">
        <f t="shared" si="130"/>
        <v>0</v>
      </c>
      <c r="DN68" s="448">
        <f t="shared" si="131"/>
        <v>0</v>
      </c>
      <c r="DO68" s="448">
        <f t="shared" si="132"/>
        <v>0</v>
      </c>
      <c r="DP68" s="448">
        <f t="shared" si="133"/>
        <v>0</v>
      </c>
      <c r="DQ68" s="448">
        <f t="shared" si="134"/>
        <v>0</v>
      </c>
      <c r="DR68" s="448">
        <f t="shared" si="135"/>
        <v>0</v>
      </c>
      <c r="DS68" s="448">
        <f t="shared" si="136"/>
        <v>0</v>
      </c>
      <c r="DT68" s="448">
        <f t="shared" si="137"/>
        <v>0</v>
      </c>
      <c r="DU68" s="448">
        <f t="shared" si="138"/>
        <v>0</v>
      </c>
      <c r="DV68" s="448">
        <f t="shared" si="139"/>
        <v>0</v>
      </c>
    </row>
    <row r="69" spans="2:126" ht="15.75" hidden="1" customHeight="1" x14ac:dyDescent="0.2">
      <c r="B69" s="1290" t="s">
        <v>1408</v>
      </c>
      <c r="C69" s="1195" t="str">
        <f t="shared" si="114"/>
        <v>Plántulas</v>
      </c>
      <c r="D69" s="1195" t="e">
        <f>MANTEN!#REF!</f>
        <v>#REF!</v>
      </c>
      <c r="E69" s="2305"/>
      <c r="F69" s="2306"/>
      <c r="G69" s="2306"/>
      <c r="H69" s="2307"/>
      <c r="I69" s="2305"/>
      <c r="J69" s="2306"/>
      <c r="K69" s="2306"/>
      <c r="L69" s="2307"/>
      <c r="M69" s="2305"/>
      <c r="N69" s="2306"/>
      <c r="O69" s="2306"/>
      <c r="P69" s="2307"/>
      <c r="Q69" s="2305"/>
      <c r="R69" s="2306"/>
      <c r="S69" s="2306"/>
      <c r="T69" s="2307"/>
      <c r="U69" s="2305"/>
      <c r="V69" s="2306"/>
      <c r="W69" s="2306"/>
      <c r="X69" s="2307"/>
      <c r="Y69" s="2305"/>
      <c r="Z69" s="2306"/>
      <c r="AA69" s="2306"/>
      <c r="AB69" s="2307"/>
      <c r="AC69" s="2305"/>
      <c r="AD69" s="2306"/>
      <c r="AE69" s="2306"/>
      <c r="AF69" s="2307"/>
      <c r="AG69" s="2305"/>
      <c r="AH69" s="2306"/>
      <c r="AI69" s="2306"/>
      <c r="AJ69" s="2307"/>
      <c r="AK69" s="2305"/>
      <c r="AL69" s="2306"/>
      <c r="AM69" s="2306"/>
      <c r="AN69" s="2307"/>
      <c r="AO69" s="2305"/>
      <c r="AP69" s="2306"/>
      <c r="AQ69" s="2306"/>
      <c r="AR69" s="2307"/>
      <c r="AS69" s="2305"/>
      <c r="AT69" s="2306"/>
      <c r="AU69" s="2306"/>
      <c r="AV69" s="2307"/>
      <c r="AW69" s="2305"/>
      <c r="AX69" s="2306"/>
      <c r="AY69" s="2306"/>
      <c r="AZ69" s="2307"/>
      <c r="BA69" s="2305"/>
      <c r="BB69" s="2306"/>
      <c r="BC69" s="2306"/>
      <c r="BD69" s="2307"/>
      <c r="BE69" s="2305"/>
      <c r="BF69" s="2306"/>
      <c r="BG69" s="2306"/>
      <c r="BH69" s="2307"/>
      <c r="BI69" s="2305"/>
      <c r="BJ69" s="2306"/>
      <c r="BK69" s="2306"/>
      <c r="BL69" s="2307"/>
      <c r="BM69" s="2305"/>
      <c r="BN69" s="2306"/>
      <c r="BO69" s="2306"/>
      <c r="BP69" s="2307"/>
      <c r="BQ69" s="2305"/>
      <c r="BR69" s="2306"/>
      <c r="BS69" s="2306"/>
      <c r="BT69" s="2307"/>
      <c r="BU69" s="2305"/>
      <c r="BV69" s="2306"/>
      <c r="BW69" s="2306"/>
      <c r="BX69" s="2307"/>
      <c r="BY69" s="2305"/>
      <c r="BZ69" s="2306"/>
      <c r="CA69" s="2306"/>
      <c r="CB69" s="2307"/>
      <c r="CC69" s="2305"/>
      <c r="CD69" s="2306"/>
      <c r="CE69" s="2306"/>
      <c r="CF69" s="2307"/>
      <c r="CG69" s="2305"/>
      <c r="CH69" s="2306"/>
      <c r="CI69" s="2306"/>
      <c r="CJ69" s="2307"/>
      <c r="CK69" s="2305"/>
      <c r="CL69" s="2306"/>
      <c r="CM69" s="2306"/>
      <c r="CN69" s="2307"/>
      <c r="CO69" s="2305"/>
      <c r="CP69" s="2306"/>
      <c r="CQ69" s="2306"/>
      <c r="CR69" s="2307"/>
      <c r="CS69" s="2305"/>
      <c r="CT69" s="2306"/>
      <c r="CU69" s="2306"/>
      <c r="CV69" s="2307"/>
      <c r="CW69" s="1187">
        <f t="shared" si="115"/>
        <v>0</v>
      </c>
      <c r="CY69" s="448">
        <f t="shared" si="116"/>
        <v>0</v>
      </c>
      <c r="CZ69" s="448">
        <f t="shared" si="117"/>
        <v>0</v>
      </c>
      <c r="DA69" s="448">
        <f t="shared" si="118"/>
        <v>0</v>
      </c>
      <c r="DB69" s="448">
        <f t="shared" si="119"/>
        <v>0</v>
      </c>
      <c r="DC69" s="448">
        <f t="shared" si="120"/>
        <v>0</v>
      </c>
      <c r="DD69" s="448">
        <f t="shared" si="121"/>
        <v>0</v>
      </c>
      <c r="DE69" s="448">
        <f t="shared" si="122"/>
        <v>0</v>
      </c>
      <c r="DF69" s="448">
        <f t="shared" si="123"/>
        <v>0</v>
      </c>
      <c r="DG69" s="448">
        <f t="shared" si="124"/>
        <v>0</v>
      </c>
      <c r="DH69" s="448">
        <f t="shared" si="125"/>
        <v>0</v>
      </c>
      <c r="DI69" s="448">
        <f t="shared" si="126"/>
        <v>0</v>
      </c>
      <c r="DJ69" s="448">
        <f t="shared" si="127"/>
        <v>0</v>
      </c>
      <c r="DK69" s="448">
        <f t="shared" si="128"/>
        <v>0</v>
      </c>
      <c r="DL69" s="448">
        <f t="shared" si="129"/>
        <v>0</v>
      </c>
      <c r="DM69" s="448">
        <f t="shared" si="130"/>
        <v>0</v>
      </c>
      <c r="DN69" s="448">
        <f t="shared" si="131"/>
        <v>0</v>
      </c>
      <c r="DO69" s="448">
        <f t="shared" si="132"/>
        <v>0</v>
      </c>
      <c r="DP69" s="448">
        <f t="shared" si="133"/>
        <v>0</v>
      </c>
      <c r="DQ69" s="448">
        <f t="shared" si="134"/>
        <v>0</v>
      </c>
      <c r="DR69" s="448">
        <f t="shared" si="135"/>
        <v>0</v>
      </c>
      <c r="DS69" s="448">
        <f t="shared" si="136"/>
        <v>0</v>
      </c>
      <c r="DT69" s="448">
        <f t="shared" si="137"/>
        <v>0</v>
      </c>
      <c r="DU69" s="448">
        <f t="shared" si="138"/>
        <v>0</v>
      </c>
      <c r="DV69" s="448">
        <f t="shared" si="139"/>
        <v>0</v>
      </c>
    </row>
    <row r="70" spans="2:126" ht="15.75" hidden="1" customHeight="1" x14ac:dyDescent="0.2">
      <c r="B70" s="1290" t="s">
        <v>1409</v>
      </c>
      <c r="C70" s="1195" t="str">
        <f t="shared" si="114"/>
        <v>$</v>
      </c>
      <c r="D70" s="1195" t="e">
        <f>MANTEN!#REF!</f>
        <v>#REF!</v>
      </c>
      <c r="E70" s="2305"/>
      <c r="F70" s="2306"/>
      <c r="G70" s="2306"/>
      <c r="H70" s="2307"/>
      <c r="I70" s="2305"/>
      <c r="J70" s="2306"/>
      <c r="K70" s="2306"/>
      <c r="L70" s="2307"/>
      <c r="M70" s="2305"/>
      <c r="N70" s="2306"/>
      <c r="O70" s="2306"/>
      <c r="P70" s="2307"/>
      <c r="Q70" s="2305"/>
      <c r="R70" s="2306"/>
      <c r="S70" s="2306"/>
      <c r="T70" s="2307"/>
      <c r="U70" s="2305"/>
      <c r="V70" s="2306"/>
      <c r="W70" s="2306"/>
      <c r="X70" s="2307"/>
      <c r="Y70" s="2305"/>
      <c r="Z70" s="2306"/>
      <c r="AA70" s="2306"/>
      <c r="AB70" s="2307"/>
      <c r="AC70" s="2305"/>
      <c r="AD70" s="2306"/>
      <c r="AE70" s="2306"/>
      <c r="AF70" s="2307"/>
      <c r="AG70" s="2305"/>
      <c r="AH70" s="2306"/>
      <c r="AI70" s="2306"/>
      <c r="AJ70" s="2307"/>
      <c r="AK70" s="2305"/>
      <c r="AL70" s="2306"/>
      <c r="AM70" s="2306"/>
      <c r="AN70" s="2307"/>
      <c r="AO70" s="2305"/>
      <c r="AP70" s="2306"/>
      <c r="AQ70" s="2306"/>
      <c r="AR70" s="2307"/>
      <c r="AS70" s="2305"/>
      <c r="AT70" s="2306"/>
      <c r="AU70" s="2306"/>
      <c r="AV70" s="2307"/>
      <c r="AW70" s="2305"/>
      <c r="AX70" s="2306"/>
      <c r="AY70" s="2306"/>
      <c r="AZ70" s="2307"/>
      <c r="BA70" s="2305"/>
      <c r="BB70" s="2306"/>
      <c r="BC70" s="2306"/>
      <c r="BD70" s="2307"/>
      <c r="BE70" s="2305"/>
      <c r="BF70" s="2306"/>
      <c r="BG70" s="2306"/>
      <c r="BH70" s="2307"/>
      <c r="BI70" s="2305"/>
      <c r="BJ70" s="2306"/>
      <c r="BK70" s="2306"/>
      <c r="BL70" s="2307"/>
      <c r="BM70" s="2305"/>
      <c r="BN70" s="2306"/>
      <c r="BO70" s="2306"/>
      <c r="BP70" s="2307"/>
      <c r="BQ70" s="2305"/>
      <c r="BR70" s="2306"/>
      <c r="BS70" s="2306"/>
      <c r="BT70" s="2307"/>
      <c r="BU70" s="2305"/>
      <c r="BV70" s="2306"/>
      <c r="BW70" s="2306"/>
      <c r="BX70" s="2307"/>
      <c r="BY70" s="2305"/>
      <c r="BZ70" s="2306"/>
      <c r="CA70" s="2306"/>
      <c r="CB70" s="2307"/>
      <c r="CC70" s="2305"/>
      <c r="CD70" s="2306"/>
      <c r="CE70" s="2306"/>
      <c r="CF70" s="2307"/>
      <c r="CG70" s="2305"/>
      <c r="CH70" s="2306"/>
      <c r="CI70" s="2306"/>
      <c r="CJ70" s="2307"/>
      <c r="CK70" s="2305"/>
      <c r="CL70" s="2306"/>
      <c r="CM70" s="2306"/>
      <c r="CN70" s="2307"/>
      <c r="CO70" s="2305"/>
      <c r="CP70" s="2306"/>
      <c r="CQ70" s="2306"/>
      <c r="CR70" s="2307"/>
      <c r="CS70" s="2305"/>
      <c r="CT70" s="2306"/>
      <c r="CU70" s="2306"/>
      <c r="CV70" s="2307"/>
      <c r="CW70" s="1187">
        <f t="shared" si="115"/>
        <v>0</v>
      </c>
      <c r="CY70" s="448">
        <f t="shared" si="116"/>
        <v>0</v>
      </c>
      <c r="CZ70" s="448">
        <f t="shared" si="117"/>
        <v>0</v>
      </c>
      <c r="DA70" s="448">
        <f t="shared" si="118"/>
        <v>0</v>
      </c>
      <c r="DB70" s="448">
        <f t="shared" si="119"/>
        <v>0</v>
      </c>
      <c r="DC70" s="448">
        <f t="shared" si="120"/>
        <v>0</v>
      </c>
      <c r="DD70" s="448">
        <f t="shared" si="121"/>
        <v>0</v>
      </c>
      <c r="DE70" s="448">
        <f t="shared" si="122"/>
        <v>0</v>
      </c>
      <c r="DF70" s="448">
        <f t="shared" si="123"/>
        <v>0</v>
      </c>
      <c r="DG70" s="448">
        <f t="shared" si="124"/>
        <v>0</v>
      </c>
      <c r="DH70" s="448">
        <f t="shared" si="125"/>
        <v>0</v>
      </c>
      <c r="DI70" s="448">
        <f t="shared" si="126"/>
        <v>0</v>
      </c>
      <c r="DJ70" s="448">
        <f t="shared" si="127"/>
        <v>0</v>
      </c>
      <c r="DK70" s="448">
        <f t="shared" si="128"/>
        <v>0</v>
      </c>
      <c r="DL70" s="448">
        <f t="shared" si="129"/>
        <v>0</v>
      </c>
      <c r="DM70" s="448">
        <f t="shared" si="130"/>
        <v>0</v>
      </c>
      <c r="DN70" s="448">
        <f t="shared" si="131"/>
        <v>0</v>
      </c>
      <c r="DO70" s="448">
        <f t="shared" si="132"/>
        <v>0</v>
      </c>
      <c r="DP70" s="448">
        <f t="shared" si="133"/>
        <v>0</v>
      </c>
      <c r="DQ70" s="448">
        <f t="shared" si="134"/>
        <v>0</v>
      </c>
      <c r="DR70" s="448">
        <f t="shared" si="135"/>
        <v>0</v>
      </c>
      <c r="DS70" s="448">
        <f t="shared" si="136"/>
        <v>0</v>
      </c>
      <c r="DT70" s="448">
        <f t="shared" si="137"/>
        <v>0</v>
      </c>
      <c r="DU70" s="448">
        <f t="shared" si="138"/>
        <v>0</v>
      </c>
      <c r="DV70" s="448">
        <f t="shared" si="139"/>
        <v>0</v>
      </c>
    </row>
    <row r="71" spans="2:126" ht="36.75" customHeight="1" x14ac:dyDescent="0.2">
      <c r="B71" s="1293" t="s">
        <v>1410</v>
      </c>
      <c r="C71" s="2317"/>
      <c r="D71" s="2318"/>
      <c r="E71" s="2318"/>
      <c r="F71" s="2318"/>
      <c r="G71" s="2318"/>
      <c r="H71" s="2318"/>
      <c r="I71" s="2318"/>
      <c r="J71" s="2318"/>
      <c r="K71" s="2318"/>
      <c r="L71" s="2318"/>
      <c r="M71" s="2318"/>
      <c r="N71" s="2318"/>
      <c r="O71" s="2318"/>
      <c r="P71" s="2318"/>
      <c r="Q71" s="2318"/>
      <c r="R71" s="2318"/>
      <c r="S71" s="2318"/>
      <c r="T71" s="2318"/>
      <c r="U71" s="2318"/>
      <c r="V71" s="2318"/>
      <c r="W71" s="2318"/>
      <c r="X71" s="2318"/>
      <c r="Y71" s="2318"/>
      <c r="Z71" s="2318"/>
      <c r="AA71" s="2318"/>
      <c r="AB71" s="2318"/>
      <c r="AC71" s="2318"/>
      <c r="AD71" s="2318"/>
      <c r="AE71" s="2318"/>
      <c r="AF71" s="2318"/>
      <c r="AG71" s="2318"/>
      <c r="AH71" s="2318"/>
      <c r="AI71" s="2318"/>
      <c r="AJ71" s="2318"/>
      <c r="AK71" s="2318"/>
      <c r="AL71" s="2318"/>
      <c r="AM71" s="2318"/>
      <c r="AN71" s="2318"/>
      <c r="AO71" s="2318"/>
      <c r="AP71" s="2318"/>
      <c r="AQ71" s="2318"/>
      <c r="AR71" s="2318"/>
      <c r="AS71" s="2318"/>
      <c r="AT71" s="2318"/>
      <c r="AU71" s="2318"/>
      <c r="AV71" s="2318"/>
      <c r="AW71" s="2318"/>
      <c r="AX71" s="2318"/>
      <c r="AY71" s="2318"/>
      <c r="AZ71" s="2318"/>
      <c r="BA71" s="2318"/>
      <c r="BB71" s="2318"/>
      <c r="BC71" s="2318"/>
      <c r="BD71" s="2318"/>
      <c r="BE71" s="2318"/>
      <c r="BF71" s="2318"/>
      <c r="BG71" s="2318"/>
      <c r="BH71" s="2318"/>
      <c r="BI71" s="2318"/>
      <c r="BJ71" s="2318"/>
      <c r="BK71" s="2318"/>
      <c r="BL71" s="2318"/>
      <c r="BM71" s="2318"/>
      <c r="BN71" s="2318"/>
      <c r="BO71" s="2318"/>
      <c r="BP71" s="2318"/>
      <c r="BQ71" s="2318"/>
      <c r="BR71" s="2318"/>
      <c r="BS71" s="2318"/>
      <c r="BT71" s="2318"/>
      <c r="BU71" s="2318"/>
      <c r="BV71" s="2318"/>
      <c r="BW71" s="2318"/>
      <c r="BX71" s="2318"/>
      <c r="BY71" s="2318"/>
      <c r="BZ71" s="2318"/>
      <c r="CA71" s="2318"/>
      <c r="CB71" s="2318"/>
      <c r="CC71" s="2318"/>
      <c r="CD71" s="2318"/>
      <c r="CE71" s="2318"/>
      <c r="CF71" s="2318"/>
      <c r="CG71" s="2318"/>
      <c r="CH71" s="2318"/>
      <c r="CI71" s="2318"/>
      <c r="CJ71" s="2318"/>
      <c r="CK71" s="2318"/>
      <c r="CL71" s="2318"/>
      <c r="CM71" s="2318"/>
      <c r="CN71" s="2318"/>
      <c r="CO71" s="2318"/>
      <c r="CP71" s="2318"/>
      <c r="CQ71" s="2318"/>
      <c r="CR71" s="2318"/>
      <c r="CS71" s="2318"/>
      <c r="CT71" s="2318"/>
      <c r="CU71" s="2318"/>
      <c r="CV71" s="2318"/>
      <c r="CW71" s="2319"/>
      <c r="CY71" s="447">
        <f>SUM(CY72:CY77)</f>
        <v>1</v>
      </c>
      <c r="CZ71" s="447">
        <f t="shared" ref="CZ71:DV71" si="140">SUM(CZ72:CZ77)</f>
        <v>1003</v>
      </c>
      <c r="DA71" s="447">
        <f t="shared" si="140"/>
        <v>2</v>
      </c>
      <c r="DB71" s="447">
        <f t="shared" si="140"/>
        <v>1</v>
      </c>
      <c r="DC71" s="447">
        <f t="shared" si="140"/>
        <v>3</v>
      </c>
      <c r="DD71" s="447">
        <f t="shared" si="140"/>
        <v>2</v>
      </c>
      <c r="DE71" s="447">
        <f t="shared" si="140"/>
        <v>3</v>
      </c>
      <c r="DF71" s="447">
        <f t="shared" si="140"/>
        <v>1</v>
      </c>
      <c r="DG71" s="447">
        <f t="shared" si="140"/>
        <v>2</v>
      </c>
      <c r="DH71" s="447">
        <f t="shared" si="140"/>
        <v>2</v>
      </c>
      <c r="DI71" s="447">
        <f t="shared" si="140"/>
        <v>0</v>
      </c>
      <c r="DJ71" s="447">
        <f t="shared" si="140"/>
        <v>0</v>
      </c>
      <c r="DK71" s="447">
        <f t="shared" si="140"/>
        <v>0</v>
      </c>
      <c r="DL71" s="447">
        <f t="shared" si="140"/>
        <v>0</v>
      </c>
      <c r="DM71" s="447">
        <f t="shared" si="140"/>
        <v>0</v>
      </c>
      <c r="DN71" s="447">
        <f t="shared" si="140"/>
        <v>0</v>
      </c>
      <c r="DO71" s="447">
        <f t="shared" si="140"/>
        <v>0</v>
      </c>
      <c r="DP71" s="447">
        <f t="shared" si="140"/>
        <v>0</v>
      </c>
      <c r="DQ71" s="447">
        <f t="shared" si="140"/>
        <v>0</v>
      </c>
      <c r="DR71" s="447">
        <f t="shared" si="140"/>
        <v>0</v>
      </c>
      <c r="DS71" s="447">
        <f t="shared" si="140"/>
        <v>0</v>
      </c>
      <c r="DT71" s="447">
        <f t="shared" si="140"/>
        <v>0</v>
      </c>
      <c r="DU71" s="447">
        <f t="shared" si="140"/>
        <v>0</v>
      </c>
      <c r="DV71" s="447">
        <f t="shared" si="140"/>
        <v>0</v>
      </c>
    </row>
    <row r="72" spans="2:126" ht="15.75" x14ac:dyDescent="0.2">
      <c r="B72" s="1288" t="s">
        <v>1411</v>
      </c>
      <c r="C72" s="1195" t="str">
        <f>+'PLAN ADQ'!E37</f>
        <v>Talleres</v>
      </c>
      <c r="D72" s="1195">
        <f>+'PLAN ADQ'!F37</f>
        <v>0</v>
      </c>
      <c r="E72" s="2305"/>
      <c r="F72" s="2306"/>
      <c r="G72" s="2306"/>
      <c r="H72" s="2307"/>
      <c r="I72" s="2305">
        <v>2</v>
      </c>
      <c r="J72" s="2306"/>
      <c r="K72" s="2306"/>
      <c r="L72" s="2307"/>
      <c r="M72" s="2305"/>
      <c r="N72" s="2306"/>
      <c r="O72" s="2306"/>
      <c r="P72" s="2307"/>
      <c r="Q72" s="2305"/>
      <c r="R72" s="2306"/>
      <c r="S72" s="2306"/>
      <c r="T72" s="2307"/>
      <c r="U72" s="2305">
        <v>2</v>
      </c>
      <c r="V72" s="2306"/>
      <c r="W72" s="2306"/>
      <c r="X72" s="2307"/>
      <c r="Y72" s="2305"/>
      <c r="Z72" s="2306"/>
      <c r="AA72" s="2306"/>
      <c r="AB72" s="2307"/>
      <c r="AC72" s="2305">
        <v>2</v>
      </c>
      <c r="AD72" s="2306"/>
      <c r="AE72" s="2306"/>
      <c r="AF72" s="2307"/>
      <c r="AG72" s="2305"/>
      <c r="AH72" s="2306"/>
      <c r="AI72" s="2306"/>
      <c r="AJ72" s="2307"/>
      <c r="AK72" s="2305"/>
      <c r="AL72" s="2306"/>
      <c r="AM72" s="2306"/>
      <c r="AN72" s="2307"/>
      <c r="AO72" s="2305"/>
      <c r="AP72" s="2306"/>
      <c r="AQ72" s="2306"/>
      <c r="AR72" s="2307"/>
      <c r="AS72" s="2305"/>
      <c r="AT72" s="2306"/>
      <c r="AU72" s="2306"/>
      <c r="AV72" s="2307"/>
      <c r="AW72" s="2305"/>
      <c r="AX72" s="2306"/>
      <c r="AY72" s="2306"/>
      <c r="AZ72" s="2307"/>
      <c r="BA72" s="2305"/>
      <c r="BB72" s="2306"/>
      <c r="BC72" s="2306"/>
      <c r="BD72" s="2307"/>
      <c r="BE72" s="2305"/>
      <c r="BF72" s="2306"/>
      <c r="BG72" s="2306"/>
      <c r="BH72" s="2307"/>
      <c r="BI72" s="2305"/>
      <c r="BJ72" s="2306"/>
      <c r="BK72" s="2306"/>
      <c r="BL72" s="2307"/>
      <c r="BM72" s="2305"/>
      <c r="BN72" s="2306"/>
      <c r="BO72" s="2306"/>
      <c r="BP72" s="2307"/>
      <c r="BQ72" s="2305"/>
      <c r="BR72" s="2306"/>
      <c r="BS72" s="2306"/>
      <c r="BT72" s="2307"/>
      <c r="BU72" s="2305"/>
      <c r="BV72" s="2306"/>
      <c r="BW72" s="2306"/>
      <c r="BX72" s="2307"/>
      <c r="BY72" s="2305"/>
      <c r="BZ72" s="2306"/>
      <c r="CA72" s="2306"/>
      <c r="CB72" s="2307"/>
      <c r="CC72" s="2305"/>
      <c r="CD72" s="2306"/>
      <c r="CE72" s="2306"/>
      <c r="CF72" s="2307"/>
      <c r="CG72" s="2305"/>
      <c r="CH72" s="2306"/>
      <c r="CI72" s="2306"/>
      <c r="CJ72" s="2307"/>
      <c r="CK72" s="2305"/>
      <c r="CL72" s="2306"/>
      <c r="CM72" s="2306"/>
      <c r="CN72" s="2307"/>
      <c r="CO72" s="2305"/>
      <c r="CP72" s="2306"/>
      <c r="CQ72" s="2306"/>
      <c r="CR72" s="2307"/>
      <c r="CS72" s="2305"/>
      <c r="CT72" s="2306"/>
      <c r="CU72" s="2306"/>
      <c r="CV72" s="2307"/>
      <c r="CW72" s="1187">
        <f>SUM(E72:CV72)</f>
        <v>6</v>
      </c>
      <c r="CY72" s="448">
        <f>E72</f>
        <v>0</v>
      </c>
      <c r="CZ72" s="448">
        <f>I72</f>
        <v>2</v>
      </c>
      <c r="DA72" s="448">
        <f>M72</f>
        <v>0</v>
      </c>
      <c r="DB72" s="448">
        <f>Q72</f>
        <v>0</v>
      </c>
      <c r="DC72" s="448">
        <f>U72</f>
        <v>2</v>
      </c>
      <c r="DD72" s="448">
        <f>Y72</f>
        <v>0</v>
      </c>
      <c r="DE72" s="448">
        <f>AC72</f>
        <v>2</v>
      </c>
      <c r="DF72" s="448">
        <f>AG72</f>
        <v>0</v>
      </c>
      <c r="DG72" s="448">
        <f>AK72</f>
        <v>0</v>
      </c>
      <c r="DH72" s="448">
        <f>AO72</f>
        <v>0</v>
      </c>
      <c r="DI72" s="448">
        <f>AS72</f>
        <v>0</v>
      </c>
      <c r="DJ72" s="448">
        <f>AW72</f>
        <v>0</v>
      </c>
      <c r="DK72" s="448">
        <f>BA72</f>
        <v>0</v>
      </c>
      <c r="DL72" s="448">
        <f>BE72</f>
        <v>0</v>
      </c>
      <c r="DM72" s="448">
        <f>BI72</f>
        <v>0</v>
      </c>
      <c r="DN72" s="448">
        <f>BM72</f>
        <v>0</v>
      </c>
      <c r="DO72" s="448">
        <f>BQ72</f>
        <v>0</v>
      </c>
      <c r="DP72" s="448">
        <f>BU72</f>
        <v>0</v>
      </c>
      <c r="DQ72" s="448">
        <f>BY72</f>
        <v>0</v>
      </c>
      <c r="DR72" s="448">
        <f>CC72</f>
        <v>0</v>
      </c>
      <c r="DS72" s="448">
        <f>CG72</f>
        <v>0</v>
      </c>
      <c r="DT72" s="448">
        <f>CK72</f>
        <v>0</v>
      </c>
      <c r="DU72" s="448">
        <f>CO72</f>
        <v>0</v>
      </c>
      <c r="DV72" s="448">
        <f>CS72</f>
        <v>0</v>
      </c>
    </row>
    <row r="73" spans="2:126" ht="15.75" x14ac:dyDescent="0.2">
      <c r="B73" s="1288" t="s">
        <v>1412</v>
      </c>
      <c r="C73" s="1195" t="str">
        <f>+'PLAN ADQ'!E38</f>
        <v>Folletos</v>
      </c>
      <c r="D73" s="1195">
        <f>+'PLAN ADQ'!F38</f>
        <v>0</v>
      </c>
      <c r="E73" s="2305"/>
      <c r="F73" s="2306"/>
      <c r="G73" s="2306"/>
      <c r="H73" s="2307"/>
      <c r="I73" s="2305">
        <v>1000</v>
      </c>
      <c r="J73" s="2306"/>
      <c r="K73" s="2306"/>
      <c r="L73" s="2307"/>
      <c r="M73" s="2305"/>
      <c r="N73" s="2306"/>
      <c r="O73" s="2306"/>
      <c r="P73" s="2307"/>
      <c r="Q73" s="2305"/>
      <c r="R73" s="2306"/>
      <c r="S73" s="2306"/>
      <c r="T73" s="2307"/>
      <c r="U73" s="2305"/>
      <c r="V73" s="2306"/>
      <c r="W73" s="2306"/>
      <c r="X73" s="2307"/>
      <c r="Y73" s="2305"/>
      <c r="Z73" s="2306"/>
      <c r="AA73" s="2306"/>
      <c r="AB73" s="2307"/>
      <c r="AC73" s="2305"/>
      <c r="AD73" s="2306"/>
      <c r="AE73" s="2306"/>
      <c r="AF73" s="2307"/>
      <c r="AG73" s="2305"/>
      <c r="AH73" s="2306"/>
      <c r="AI73" s="2306"/>
      <c r="AJ73" s="2307"/>
      <c r="AK73" s="2305"/>
      <c r="AL73" s="2306"/>
      <c r="AM73" s="2306"/>
      <c r="AN73" s="2307"/>
      <c r="AO73" s="2305"/>
      <c r="AP73" s="2306"/>
      <c r="AQ73" s="2306"/>
      <c r="AR73" s="2307"/>
      <c r="AS73" s="2305"/>
      <c r="AT73" s="2306"/>
      <c r="AU73" s="2306"/>
      <c r="AV73" s="2307"/>
      <c r="AW73" s="2305"/>
      <c r="AX73" s="2306"/>
      <c r="AY73" s="2306"/>
      <c r="AZ73" s="2307"/>
      <c r="BA73" s="2305"/>
      <c r="BB73" s="2306"/>
      <c r="BC73" s="2306"/>
      <c r="BD73" s="2307"/>
      <c r="BE73" s="2305"/>
      <c r="BF73" s="2306"/>
      <c r="BG73" s="2306"/>
      <c r="BH73" s="2307"/>
      <c r="BI73" s="2305"/>
      <c r="BJ73" s="2306"/>
      <c r="BK73" s="2306"/>
      <c r="BL73" s="2307"/>
      <c r="BM73" s="2305"/>
      <c r="BN73" s="2306"/>
      <c r="BO73" s="2306"/>
      <c r="BP73" s="2307"/>
      <c r="BQ73" s="2305"/>
      <c r="BR73" s="2306"/>
      <c r="BS73" s="2306"/>
      <c r="BT73" s="2307"/>
      <c r="BU73" s="2305"/>
      <c r="BV73" s="2306"/>
      <c r="BW73" s="2306"/>
      <c r="BX73" s="2307"/>
      <c r="BY73" s="2305"/>
      <c r="BZ73" s="2306"/>
      <c r="CA73" s="2306"/>
      <c r="CB73" s="2307"/>
      <c r="CC73" s="2305"/>
      <c r="CD73" s="2306"/>
      <c r="CE73" s="2306"/>
      <c r="CF73" s="2307"/>
      <c r="CG73" s="2305"/>
      <c r="CH73" s="2306"/>
      <c r="CI73" s="2306"/>
      <c r="CJ73" s="2307"/>
      <c r="CK73" s="2305"/>
      <c r="CL73" s="2306"/>
      <c r="CM73" s="2306"/>
      <c r="CN73" s="2307"/>
      <c r="CO73" s="2305"/>
      <c r="CP73" s="2306"/>
      <c r="CQ73" s="2306"/>
      <c r="CR73" s="2307"/>
      <c r="CS73" s="2305"/>
      <c r="CT73" s="2306"/>
      <c r="CU73" s="2306"/>
      <c r="CV73" s="2307"/>
      <c r="CW73" s="1187">
        <f t="shared" ref="CW73:CW77" si="141">SUM(E73:CV73)</f>
        <v>1000</v>
      </c>
      <c r="CY73" s="448">
        <f t="shared" ref="CY73:CY77" si="142">E73</f>
        <v>0</v>
      </c>
      <c r="CZ73" s="448">
        <f t="shared" ref="CZ73:CZ77" si="143">I73</f>
        <v>1000</v>
      </c>
      <c r="DA73" s="448">
        <f t="shared" ref="DA73:DA77" si="144">M73</f>
        <v>0</v>
      </c>
      <c r="DB73" s="448">
        <f t="shared" ref="DB73:DB77" si="145">Q73</f>
        <v>0</v>
      </c>
      <c r="DC73" s="448">
        <f t="shared" ref="DC73:DC77" si="146">U73</f>
        <v>0</v>
      </c>
      <c r="DD73" s="448">
        <f t="shared" ref="DD73:DD77" si="147">Y73</f>
        <v>0</v>
      </c>
      <c r="DE73" s="448">
        <f t="shared" ref="DE73:DE77" si="148">AC73</f>
        <v>0</v>
      </c>
      <c r="DF73" s="448">
        <f t="shared" ref="DF73:DF77" si="149">AG73</f>
        <v>0</v>
      </c>
      <c r="DG73" s="448">
        <f t="shared" ref="DG73:DG77" si="150">AK73</f>
        <v>0</v>
      </c>
      <c r="DH73" s="448">
        <f t="shared" ref="DH73:DH77" si="151">AO73</f>
        <v>0</v>
      </c>
      <c r="DI73" s="448">
        <f t="shared" ref="DI73:DI77" si="152">AS73</f>
        <v>0</v>
      </c>
      <c r="DJ73" s="448">
        <f t="shared" ref="DJ73:DJ77" si="153">AW73</f>
        <v>0</v>
      </c>
      <c r="DK73" s="448">
        <f t="shared" ref="DK73:DK77" si="154">BA73</f>
        <v>0</v>
      </c>
      <c r="DL73" s="448">
        <f t="shared" ref="DL73:DL77" si="155">BE73</f>
        <v>0</v>
      </c>
      <c r="DM73" s="448">
        <f t="shared" ref="DM73:DM77" si="156">BI73</f>
        <v>0</v>
      </c>
      <c r="DN73" s="448">
        <f t="shared" ref="DN73:DN77" si="157">BM73</f>
        <v>0</v>
      </c>
      <c r="DO73" s="448">
        <f t="shared" ref="DO73:DO77" si="158">BQ73</f>
        <v>0</v>
      </c>
      <c r="DP73" s="448">
        <f t="shared" ref="DP73:DP77" si="159">BU73</f>
        <v>0</v>
      </c>
      <c r="DQ73" s="448">
        <f t="shared" ref="DQ73:DQ77" si="160">BY73</f>
        <v>0</v>
      </c>
      <c r="DR73" s="448">
        <f t="shared" ref="DR73:DR77" si="161">CC73</f>
        <v>0</v>
      </c>
      <c r="DS73" s="448">
        <f t="shared" ref="DS73:DS77" si="162">CG73</f>
        <v>0</v>
      </c>
      <c r="DT73" s="448">
        <f t="shared" ref="DT73:DT77" si="163">CK73</f>
        <v>0</v>
      </c>
      <c r="DU73" s="448">
        <f t="shared" ref="DU73:DU77" si="164">CO73</f>
        <v>0</v>
      </c>
      <c r="DV73" s="448">
        <f t="shared" ref="DV73:DV77" si="165">CS73</f>
        <v>0</v>
      </c>
    </row>
    <row r="74" spans="2:126" ht="15.75" hidden="1" customHeight="1" x14ac:dyDescent="0.2">
      <c r="B74" s="1288" t="s">
        <v>1179</v>
      </c>
      <c r="C74" s="1195" t="str">
        <f>GESTION!E25</f>
        <v>Inventario</v>
      </c>
      <c r="D74" s="1195">
        <f>GESTION!F25</f>
        <v>0</v>
      </c>
      <c r="E74" s="2305"/>
      <c r="F74" s="2306"/>
      <c r="G74" s="2306"/>
      <c r="H74" s="2307"/>
      <c r="I74" s="2305"/>
      <c r="J74" s="2306"/>
      <c r="K74" s="2306"/>
      <c r="L74" s="2307"/>
      <c r="M74" s="2305"/>
      <c r="N74" s="2306"/>
      <c r="O74" s="2306"/>
      <c r="P74" s="2307"/>
      <c r="Q74" s="2305"/>
      <c r="R74" s="2306"/>
      <c r="S74" s="2306"/>
      <c r="T74" s="2307"/>
      <c r="U74" s="2305"/>
      <c r="V74" s="2306"/>
      <c r="W74" s="2306"/>
      <c r="X74" s="2307"/>
      <c r="Y74" s="2305"/>
      <c r="Z74" s="2306"/>
      <c r="AA74" s="2306"/>
      <c r="AB74" s="2307"/>
      <c r="AC74" s="2305"/>
      <c r="AD74" s="2306"/>
      <c r="AE74" s="2306"/>
      <c r="AF74" s="2307"/>
      <c r="AG74" s="2305"/>
      <c r="AH74" s="2306"/>
      <c r="AI74" s="2306"/>
      <c r="AJ74" s="2307"/>
      <c r="AK74" s="2305"/>
      <c r="AL74" s="2306"/>
      <c r="AM74" s="2306"/>
      <c r="AN74" s="2307"/>
      <c r="AO74" s="2305"/>
      <c r="AP74" s="2306"/>
      <c r="AQ74" s="2306"/>
      <c r="AR74" s="2307"/>
      <c r="AS74" s="2305"/>
      <c r="AT74" s="2306"/>
      <c r="AU74" s="2306"/>
      <c r="AV74" s="2307"/>
      <c r="AW74" s="2305"/>
      <c r="AX74" s="2306"/>
      <c r="AY74" s="2306"/>
      <c r="AZ74" s="2307"/>
      <c r="BA74" s="2305"/>
      <c r="BB74" s="2306"/>
      <c r="BC74" s="2306"/>
      <c r="BD74" s="2307"/>
      <c r="BE74" s="2305"/>
      <c r="BF74" s="2306"/>
      <c r="BG74" s="2306"/>
      <c r="BH74" s="2307"/>
      <c r="BI74" s="2305"/>
      <c r="BJ74" s="2306"/>
      <c r="BK74" s="2306"/>
      <c r="BL74" s="2307"/>
      <c r="BM74" s="2305"/>
      <c r="BN74" s="2306"/>
      <c r="BO74" s="2306"/>
      <c r="BP74" s="2307"/>
      <c r="BQ74" s="2305"/>
      <c r="BR74" s="2306"/>
      <c r="BS74" s="2306"/>
      <c r="BT74" s="2307"/>
      <c r="BU74" s="2305"/>
      <c r="BV74" s="2306"/>
      <c r="BW74" s="2306"/>
      <c r="BX74" s="2307"/>
      <c r="BY74" s="2305"/>
      <c r="BZ74" s="2306"/>
      <c r="CA74" s="2306"/>
      <c r="CB74" s="2307"/>
      <c r="CC74" s="2305"/>
      <c r="CD74" s="2306"/>
      <c r="CE74" s="2306"/>
      <c r="CF74" s="2307"/>
      <c r="CG74" s="2305"/>
      <c r="CH74" s="2306"/>
      <c r="CI74" s="2306"/>
      <c r="CJ74" s="2307"/>
      <c r="CK74" s="2305"/>
      <c r="CL74" s="2306"/>
      <c r="CM74" s="2306"/>
      <c r="CN74" s="2307"/>
      <c r="CO74" s="2305"/>
      <c r="CP74" s="2306"/>
      <c r="CQ74" s="2306"/>
      <c r="CR74" s="2307"/>
      <c r="CS74" s="2305"/>
      <c r="CT74" s="2306"/>
      <c r="CU74" s="2306"/>
      <c r="CV74" s="2307"/>
      <c r="CW74" s="1187">
        <f t="shared" si="141"/>
        <v>0</v>
      </c>
      <c r="CY74" s="448">
        <f t="shared" si="142"/>
        <v>0</v>
      </c>
      <c r="CZ74" s="448">
        <f t="shared" si="143"/>
        <v>0</v>
      </c>
      <c r="DA74" s="448">
        <f t="shared" si="144"/>
        <v>0</v>
      </c>
      <c r="DB74" s="448">
        <f t="shared" si="145"/>
        <v>0</v>
      </c>
      <c r="DC74" s="448">
        <f t="shared" si="146"/>
        <v>0</v>
      </c>
      <c r="DD74" s="448">
        <f t="shared" si="147"/>
        <v>0</v>
      </c>
      <c r="DE74" s="448">
        <f t="shared" si="148"/>
        <v>0</v>
      </c>
      <c r="DF74" s="448">
        <f t="shared" si="149"/>
        <v>0</v>
      </c>
      <c r="DG74" s="448">
        <f t="shared" si="150"/>
        <v>0</v>
      </c>
      <c r="DH74" s="448">
        <f t="shared" si="151"/>
        <v>0</v>
      </c>
      <c r="DI74" s="448">
        <f t="shared" si="152"/>
        <v>0</v>
      </c>
      <c r="DJ74" s="448">
        <f t="shared" si="153"/>
        <v>0</v>
      </c>
      <c r="DK74" s="448">
        <f t="shared" si="154"/>
        <v>0</v>
      </c>
      <c r="DL74" s="448">
        <f t="shared" si="155"/>
        <v>0</v>
      </c>
      <c r="DM74" s="448">
        <f t="shared" si="156"/>
        <v>0</v>
      </c>
      <c r="DN74" s="448">
        <f t="shared" si="157"/>
        <v>0</v>
      </c>
      <c r="DO74" s="448">
        <f t="shared" si="158"/>
        <v>0</v>
      </c>
      <c r="DP74" s="448">
        <f t="shared" si="159"/>
        <v>0</v>
      </c>
      <c r="DQ74" s="448">
        <f t="shared" si="160"/>
        <v>0</v>
      </c>
      <c r="DR74" s="448">
        <f t="shared" si="161"/>
        <v>0</v>
      </c>
      <c r="DS74" s="448">
        <f t="shared" si="162"/>
        <v>0</v>
      </c>
      <c r="DT74" s="448">
        <f t="shared" si="163"/>
        <v>0</v>
      </c>
      <c r="DU74" s="448">
        <f t="shared" si="164"/>
        <v>0</v>
      </c>
      <c r="DV74" s="448">
        <f t="shared" si="165"/>
        <v>0</v>
      </c>
    </row>
    <row r="75" spans="2:126" ht="15.75" hidden="1" customHeight="1" x14ac:dyDescent="0.2">
      <c r="B75" s="1288" t="s">
        <v>1180</v>
      </c>
      <c r="C75" s="1195" t="str">
        <f>+GESTION!E26</f>
        <v>Parcela</v>
      </c>
      <c r="D75" s="1195">
        <f>+GESTION!F26</f>
        <v>0</v>
      </c>
      <c r="E75" s="2305"/>
      <c r="F75" s="2306"/>
      <c r="G75" s="2306"/>
      <c r="H75" s="2307"/>
      <c r="I75" s="2305"/>
      <c r="J75" s="2306"/>
      <c r="K75" s="2306"/>
      <c r="L75" s="2307"/>
      <c r="M75" s="2305"/>
      <c r="N75" s="2306"/>
      <c r="O75" s="2306"/>
      <c r="P75" s="2307"/>
      <c r="Q75" s="2305"/>
      <c r="R75" s="2306"/>
      <c r="S75" s="2306"/>
      <c r="T75" s="2307"/>
      <c r="U75" s="2305"/>
      <c r="V75" s="2306"/>
      <c r="W75" s="2306"/>
      <c r="X75" s="2307"/>
      <c r="Y75" s="2305"/>
      <c r="Z75" s="2306"/>
      <c r="AA75" s="2306"/>
      <c r="AB75" s="2307"/>
      <c r="AC75" s="2305"/>
      <c r="AD75" s="2306"/>
      <c r="AE75" s="2306"/>
      <c r="AF75" s="2307"/>
      <c r="AG75" s="2305"/>
      <c r="AH75" s="2306"/>
      <c r="AI75" s="2306"/>
      <c r="AJ75" s="2307"/>
      <c r="AK75" s="2305"/>
      <c r="AL75" s="2306"/>
      <c r="AM75" s="2306"/>
      <c r="AN75" s="2307"/>
      <c r="AO75" s="2305"/>
      <c r="AP75" s="2306"/>
      <c r="AQ75" s="2306"/>
      <c r="AR75" s="2307"/>
      <c r="AS75" s="2305"/>
      <c r="AT75" s="2306"/>
      <c r="AU75" s="2306"/>
      <c r="AV75" s="2307"/>
      <c r="AW75" s="2305"/>
      <c r="AX75" s="2306"/>
      <c r="AY75" s="2306"/>
      <c r="AZ75" s="2307"/>
      <c r="BA75" s="2305"/>
      <c r="BB75" s="2306"/>
      <c r="BC75" s="2306"/>
      <c r="BD75" s="2307"/>
      <c r="BE75" s="2305"/>
      <c r="BF75" s="2306"/>
      <c r="BG75" s="2306"/>
      <c r="BH75" s="2307"/>
      <c r="BI75" s="2305"/>
      <c r="BJ75" s="2306"/>
      <c r="BK75" s="2306"/>
      <c r="BL75" s="2307"/>
      <c r="BM75" s="2305"/>
      <c r="BN75" s="2306"/>
      <c r="BO75" s="2306"/>
      <c r="BP75" s="2307"/>
      <c r="BQ75" s="2305"/>
      <c r="BR75" s="2306"/>
      <c r="BS75" s="2306"/>
      <c r="BT75" s="2307"/>
      <c r="BU75" s="2305"/>
      <c r="BV75" s="2306"/>
      <c r="BW75" s="2306"/>
      <c r="BX75" s="2307"/>
      <c r="BY75" s="2305"/>
      <c r="BZ75" s="2306"/>
      <c r="CA75" s="2306"/>
      <c r="CB75" s="2307"/>
      <c r="CC75" s="2305"/>
      <c r="CD75" s="2306"/>
      <c r="CE75" s="2306"/>
      <c r="CF75" s="2307"/>
      <c r="CG75" s="2305"/>
      <c r="CH75" s="2306"/>
      <c r="CI75" s="2306"/>
      <c r="CJ75" s="2307"/>
      <c r="CK75" s="2305"/>
      <c r="CL75" s="2306"/>
      <c r="CM75" s="2306"/>
      <c r="CN75" s="2307"/>
      <c r="CO75" s="2305"/>
      <c r="CP75" s="2306"/>
      <c r="CQ75" s="2306"/>
      <c r="CR75" s="2307"/>
      <c r="CS75" s="2305"/>
      <c r="CT75" s="2306"/>
      <c r="CU75" s="2306"/>
      <c r="CV75" s="2307"/>
      <c r="CW75" s="1187">
        <f t="shared" si="141"/>
        <v>0</v>
      </c>
      <c r="CY75" s="448">
        <f t="shared" si="142"/>
        <v>0</v>
      </c>
      <c r="CZ75" s="448">
        <f t="shared" si="143"/>
        <v>0</v>
      </c>
      <c r="DA75" s="448">
        <f t="shared" si="144"/>
        <v>0</v>
      </c>
      <c r="DB75" s="448">
        <f t="shared" si="145"/>
        <v>0</v>
      </c>
      <c r="DC75" s="448">
        <f t="shared" si="146"/>
        <v>0</v>
      </c>
      <c r="DD75" s="448">
        <f t="shared" si="147"/>
        <v>0</v>
      </c>
      <c r="DE75" s="448">
        <f t="shared" si="148"/>
        <v>0</v>
      </c>
      <c r="DF75" s="448">
        <f t="shared" si="149"/>
        <v>0</v>
      </c>
      <c r="DG75" s="448">
        <f t="shared" si="150"/>
        <v>0</v>
      </c>
      <c r="DH75" s="448">
        <f t="shared" si="151"/>
        <v>0</v>
      </c>
      <c r="DI75" s="448">
        <f t="shared" si="152"/>
        <v>0</v>
      </c>
      <c r="DJ75" s="448">
        <f t="shared" si="153"/>
        <v>0</v>
      </c>
      <c r="DK75" s="448">
        <f t="shared" si="154"/>
        <v>0</v>
      </c>
      <c r="DL75" s="448">
        <f t="shared" si="155"/>
        <v>0</v>
      </c>
      <c r="DM75" s="448">
        <f t="shared" si="156"/>
        <v>0</v>
      </c>
      <c r="DN75" s="448">
        <f t="shared" si="157"/>
        <v>0</v>
      </c>
      <c r="DO75" s="448">
        <f t="shared" si="158"/>
        <v>0</v>
      </c>
      <c r="DP75" s="448">
        <f t="shared" si="159"/>
        <v>0</v>
      </c>
      <c r="DQ75" s="448">
        <f t="shared" si="160"/>
        <v>0</v>
      </c>
      <c r="DR75" s="448">
        <f t="shared" si="161"/>
        <v>0</v>
      </c>
      <c r="DS75" s="448">
        <f t="shared" si="162"/>
        <v>0</v>
      </c>
      <c r="DT75" s="448">
        <f t="shared" si="163"/>
        <v>0</v>
      </c>
      <c r="DU75" s="448">
        <f t="shared" si="164"/>
        <v>0</v>
      </c>
      <c r="DV75" s="448">
        <f t="shared" si="165"/>
        <v>0</v>
      </c>
    </row>
    <row r="76" spans="2:126" ht="15.75" x14ac:dyDescent="0.2">
      <c r="B76" s="1288" t="s">
        <v>1413</v>
      </c>
      <c r="C76" s="1195" t="str">
        <f>+GESTION!E27</f>
        <v>Informes</v>
      </c>
      <c r="D76" s="1195">
        <f>+GESTION!F27</f>
        <v>0</v>
      </c>
      <c r="E76" s="2305"/>
      <c r="F76" s="2306"/>
      <c r="G76" s="2306"/>
      <c r="H76" s="2307"/>
      <c r="I76" s="2305"/>
      <c r="J76" s="2306"/>
      <c r="K76" s="2306"/>
      <c r="L76" s="2307"/>
      <c r="M76" s="2305">
        <v>1</v>
      </c>
      <c r="N76" s="2306"/>
      <c r="O76" s="2306"/>
      <c r="P76" s="2307"/>
      <c r="Q76" s="2305"/>
      <c r="R76" s="2306"/>
      <c r="S76" s="2306"/>
      <c r="T76" s="2307"/>
      <c r="U76" s="2305"/>
      <c r="V76" s="2306"/>
      <c r="W76" s="2306"/>
      <c r="X76" s="2307"/>
      <c r="Y76" s="2305">
        <v>1</v>
      </c>
      <c r="Z76" s="2306"/>
      <c r="AA76" s="2306"/>
      <c r="AB76" s="2307"/>
      <c r="AC76" s="2305"/>
      <c r="AD76" s="2306"/>
      <c r="AE76" s="2306"/>
      <c r="AF76" s="2307"/>
      <c r="AG76" s="2305"/>
      <c r="AH76" s="2306"/>
      <c r="AI76" s="2306"/>
      <c r="AJ76" s="2307"/>
      <c r="AK76" s="2305">
        <v>1</v>
      </c>
      <c r="AL76" s="2306"/>
      <c r="AM76" s="2306"/>
      <c r="AN76" s="2307"/>
      <c r="AO76" s="2305">
        <v>1</v>
      </c>
      <c r="AP76" s="2306"/>
      <c r="AQ76" s="2306"/>
      <c r="AR76" s="2307"/>
      <c r="AS76" s="2305"/>
      <c r="AT76" s="2306"/>
      <c r="AU76" s="2306"/>
      <c r="AV76" s="2307"/>
      <c r="AW76" s="2305"/>
      <c r="AX76" s="2306"/>
      <c r="AY76" s="2306"/>
      <c r="AZ76" s="2307"/>
      <c r="BA76" s="2305"/>
      <c r="BB76" s="2306"/>
      <c r="BC76" s="2306"/>
      <c r="BD76" s="2307"/>
      <c r="BE76" s="2305"/>
      <c r="BF76" s="2306"/>
      <c r="BG76" s="2306"/>
      <c r="BH76" s="2307"/>
      <c r="BI76" s="2305"/>
      <c r="BJ76" s="2306"/>
      <c r="BK76" s="2306"/>
      <c r="BL76" s="2307"/>
      <c r="BM76" s="2305"/>
      <c r="BN76" s="2306"/>
      <c r="BO76" s="2306"/>
      <c r="BP76" s="2307"/>
      <c r="BQ76" s="2305"/>
      <c r="BR76" s="2306"/>
      <c r="BS76" s="2306"/>
      <c r="BT76" s="2307"/>
      <c r="BU76" s="2305"/>
      <c r="BV76" s="2306"/>
      <c r="BW76" s="2306"/>
      <c r="BX76" s="2307"/>
      <c r="BY76" s="2305"/>
      <c r="BZ76" s="2306"/>
      <c r="CA76" s="2306"/>
      <c r="CB76" s="2307"/>
      <c r="CC76" s="2305"/>
      <c r="CD76" s="2306"/>
      <c r="CE76" s="2306"/>
      <c r="CF76" s="2307"/>
      <c r="CG76" s="2305"/>
      <c r="CH76" s="2306"/>
      <c r="CI76" s="2306"/>
      <c r="CJ76" s="2307"/>
      <c r="CK76" s="2305"/>
      <c r="CL76" s="2306"/>
      <c r="CM76" s="2306"/>
      <c r="CN76" s="2307"/>
      <c r="CO76" s="2305"/>
      <c r="CP76" s="2306"/>
      <c r="CQ76" s="2306"/>
      <c r="CR76" s="2307"/>
      <c r="CS76" s="2305"/>
      <c r="CT76" s="2306"/>
      <c r="CU76" s="2306"/>
      <c r="CV76" s="2307"/>
      <c r="CW76" s="1187">
        <f t="shared" si="141"/>
        <v>4</v>
      </c>
      <c r="CY76" s="448">
        <f t="shared" si="142"/>
        <v>0</v>
      </c>
      <c r="CZ76" s="448">
        <f t="shared" si="143"/>
        <v>0</v>
      </c>
      <c r="DA76" s="448">
        <f t="shared" si="144"/>
        <v>1</v>
      </c>
      <c r="DB76" s="448">
        <f t="shared" si="145"/>
        <v>0</v>
      </c>
      <c r="DC76" s="448">
        <f t="shared" si="146"/>
        <v>0</v>
      </c>
      <c r="DD76" s="448">
        <f t="shared" si="147"/>
        <v>1</v>
      </c>
      <c r="DE76" s="448">
        <f t="shared" si="148"/>
        <v>0</v>
      </c>
      <c r="DF76" s="448">
        <f t="shared" si="149"/>
        <v>0</v>
      </c>
      <c r="DG76" s="448">
        <f t="shared" si="150"/>
        <v>1</v>
      </c>
      <c r="DH76" s="448">
        <f t="shared" si="151"/>
        <v>1</v>
      </c>
      <c r="DI76" s="448">
        <f t="shared" si="152"/>
        <v>0</v>
      </c>
      <c r="DJ76" s="448">
        <f t="shared" si="153"/>
        <v>0</v>
      </c>
      <c r="DK76" s="448">
        <f t="shared" si="154"/>
        <v>0</v>
      </c>
      <c r="DL76" s="448">
        <f t="shared" si="155"/>
        <v>0</v>
      </c>
      <c r="DM76" s="448">
        <f t="shared" si="156"/>
        <v>0</v>
      </c>
      <c r="DN76" s="448">
        <f t="shared" si="157"/>
        <v>0</v>
      </c>
      <c r="DO76" s="448">
        <f t="shared" si="158"/>
        <v>0</v>
      </c>
      <c r="DP76" s="448">
        <f t="shared" si="159"/>
        <v>0</v>
      </c>
      <c r="DQ76" s="448">
        <f t="shared" si="160"/>
        <v>0</v>
      </c>
      <c r="DR76" s="448">
        <f t="shared" si="161"/>
        <v>0</v>
      </c>
      <c r="DS76" s="448">
        <f t="shared" si="162"/>
        <v>0</v>
      </c>
      <c r="DT76" s="448">
        <f t="shared" si="163"/>
        <v>0</v>
      </c>
      <c r="DU76" s="448">
        <f t="shared" si="164"/>
        <v>0</v>
      </c>
      <c r="DV76" s="448">
        <f t="shared" si="165"/>
        <v>0</v>
      </c>
    </row>
    <row r="77" spans="2:126" ht="16.5" thickBot="1" x14ac:dyDescent="0.25">
      <c r="B77" s="1292" t="s">
        <v>1414</v>
      </c>
      <c r="C77" s="1200" t="s">
        <v>320</v>
      </c>
      <c r="D77" s="1201">
        <f>OBJETIVOS!P14</f>
        <v>0</v>
      </c>
      <c r="E77" s="2308">
        <v>1</v>
      </c>
      <c r="F77" s="2309"/>
      <c r="G77" s="2309"/>
      <c r="H77" s="2310"/>
      <c r="I77" s="2308">
        <v>1</v>
      </c>
      <c r="J77" s="2309"/>
      <c r="K77" s="2309"/>
      <c r="L77" s="2310"/>
      <c r="M77" s="2308">
        <v>1</v>
      </c>
      <c r="N77" s="2309"/>
      <c r="O77" s="2309"/>
      <c r="P77" s="2310"/>
      <c r="Q77" s="2308">
        <v>1</v>
      </c>
      <c r="R77" s="2309"/>
      <c r="S77" s="2309"/>
      <c r="T77" s="2310"/>
      <c r="U77" s="2308">
        <v>1</v>
      </c>
      <c r="V77" s="2309"/>
      <c r="W77" s="2309"/>
      <c r="X77" s="2310"/>
      <c r="Y77" s="2308">
        <v>1</v>
      </c>
      <c r="Z77" s="2309"/>
      <c r="AA77" s="2309"/>
      <c r="AB77" s="2310"/>
      <c r="AC77" s="2308">
        <v>1</v>
      </c>
      <c r="AD77" s="2309"/>
      <c r="AE77" s="2309"/>
      <c r="AF77" s="2310"/>
      <c r="AG77" s="2308">
        <v>1</v>
      </c>
      <c r="AH77" s="2309"/>
      <c r="AI77" s="2309"/>
      <c r="AJ77" s="2310"/>
      <c r="AK77" s="2308">
        <v>1</v>
      </c>
      <c r="AL77" s="2309"/>
      <c r="AM77" s="2309"/>
      <c r="AN77" s="2310"/>
      <c r="AO77" s="2308">
        <v>1</v>
      </c>
      <c r="AP77" s="2309"/>
      <c r="AQ77" s="2309"/>
      <c r="AR77" s="2310"/>
      <c r="AS77" s="2308"/>
      <c r="AT77" s="2309"/>
      <c r="AU77" s="2309"/>
      <c r="AV77" s="2310"/>
      <c r="AW77" s="2308"/>
      <c r="AX77" s="2309"/>
      <c r="AY77" s="2309"/>
      <c r="AZ77" s="2310"/>
      <c r="BA77" s="2308"/>
      <c r="BB77" s="2309"/>
      <c r="BC77" s="2309"/>
      <c r="BD77" s="2310"/>
      <c r="BE77" s="2308"/>
      <c r="BF77" s="2309"/>
      <c r="BG77" s="2309"/>
      <c r="BH77" s="2310"/>
      <c r="BI77" s="2308"/>
      <c r="BJ77" s="2309"/>
      <c r="BK77" s="2309"/>
      <c r="BL77" s="2310"/>
      <c r="BM77" s="2308"/>
      <c r="BN77" s="2309"/>
      <c r="BO77" s="2309"/>
      <c r="BP77" s="2310"/>
      <c r="BQ77" s="2308"/>
      <c r="BR77" s="2309"/>
      <c r="BS77" s="2309"/>
      <c r="BT77" s="2310"/>
      <c r="BU77" s="2308"/>
      <c r="BV77" s="2309"/>
      <c r="BW77" s="2309"/>
      <c r="BX77" s="2310"/>
      <c r="BY77" s="2308"/>
      <c r="BZ77" s="2309"/>
      <c r="CA77" s="2309"/>
      <c r="CB77" s="2310"/>
      <c r="CC77" s="2308"/>
      <c r="CD77" s="2309"/>
      <c r="CE77" s="2309"/>
      <c r="CF77" s="2310"/>
      <c r="CG77" s="2308"/>
      <c r="CH77" s="2309"/>
      <c r="CI77" s="2309"/>
      <c r="CJ77" s="2310"/>
      <c r="CK77" s="2308"/>
      <c r="CL77" s="2309"/>
      <c r="CM77" s="2309"/>
      <c r="CN77" s="2310"/>
      <c r="CO77" s="2308"/>
      <c r="CP77" s="2309"/>
      <c r="CQ77" s="2309"/>
      <c r="CR77" s="2310"/>
      <c r="CS77" s="2308"/>
      <c r="CT77" s="2309"/>
      <c r="CU77" s="2309"/>
      <c r="CV77" s="2310"/>
      <c r="CW77" s="1555">
        <f t="shared" si="141"/>
        <v>10</v>
      </c>
      <c r="CY77" s="448">
        <f t="shared" si="142"/>
        <v>1</v>
      </c>
      <c r="CZ77" s="448">
        <f t="shared" si="143"/>
        <v>1</v>
      </c>
      <c r="DA77" s="448">
        <f t="shared" si="144"/>
        <v>1</v>
      </c>
      <c r="DB77" s="448">
        <f t="shared" si="145"/>
        <v>1</v>
      </c>
      <c r="DC77" s="448">
        <f t="shared" si="146"/>
        <v>1</v>
      </c>
      <c r="DD77" s="448">
        <f t="shared" si="147"/>
        <v>1</v>
      </c>
      <c r="DE77" s="448">
        <f t="shared" si="148"/>
        <v>1</v>
      </c>
      <c r="DF77" s="448">
        <f t="shared" si="149"/>
        <v>1</v>
      </c>
      <c r="DG77" s="448">
        <f t="shared" si="150"/>
        <v>1</v>
      </c>
      <c r="DH77" s="448">
        <f t="shared" si="151"/>
        <v>1</v>
      </c>
      <c r="DI77" s="448">
        <f t="shared" si="152"/>
        <v>0</v>
      </c>
      <c r="DJ77" s="448">
        <f t="shared" si="153"/>
        <v>0</v>
      </c>
      <c r="DK77" s="448">
        <f t="shared" si="154"/>
        <v>0</v>
      </c>
      <c r="DL77" s="448">
        <f t="shared" si="155"/>
        <v>0</v>
      </c>
      <c r="DM77" s="448">
        <f t="shared" si="156"/>
        <v>0</v>
      </c>
      <c r="DN77" s="448">
        <f t="shared" si="157"/>
        <v>0</v>
      </c>
      <c r="DO77" s="448">
        <f t="shared" si="158"/>
        <v>0</v>
      </c>
      <c r="DP77" s="448">
        <f t="shared" si="159"/>
        <v>0</v>
      </c>
      <c r="DQ77" s="448">
        <f t="shared" si="160"/>
        <v>0</v>
      </c>
      <c r="DR77" s="448">
        <f t="shared" si="161"/>
        <v>0</v>
      </c>
      <c r="DS77" s="448">
        <f t="shared" si="162"/>
        <v>0</v>
      </c>
      <c r="DT77" s="448">
        <f t="shared" si="163"/>
        <v>0</v>
      </c>
      <c r="DU77" s="448">
        <f t="shared" si="164"/>
        <v>0</v>
      </c>
      <c r="DV77" s="448">
        <f t="shared" si="165"/>
        <v>0</v>
      </c>
    </row>
    <row r="78" spans="2:126" s="337" customFormat="1" hidden="1" x14ac:dyDescent="0.2">
      <c r="E78" s="337">
        <f t="shared" ref="E78:H78" si="166">E14-2000</f>
        <v>-2000</v>
      </c>
      <c r="F78" s="337">
        <f t="shared" si="166"/>
        <v>-2000</v>
      </c>
      <c r="G78" s="337">
        <f t="shared" si="166"/>
        <v>-2000</v>
      </c>
      <c r="H78" s="337">
        <f t="shared" si="166"/>
        <v>18</v>
      </c>
      <c r="I78" s="337">
        <f t="shared" ref="I78:BT78" si="167">I14-2000</f>
        <v>-2000</v>
      </c>
      <c r="J78" s="337">
        <f t="shared" si="167"/>
        <v>-2000</v>
      </c>
      <c r="K78" s="337">
        <f t="shared" si="167"/>
        <v>-2000</v>
      </c>
      <c r="L78" s="337">
        <f t="shared" si="167"/>
        <v>18</v>
      </c>
      <c r="M78" s="337">
        <f t="shared" si="167"/>
        <v>-2000</v>
      </c>
      <c r="N78" s="337">
        <f t="shared" si="167"/>
        <v>-2000</v>
      </c>
      <c r="O78" s="337">
        <f t="shared" si="167"/>
        <v>-2000</v>
      </c>
      <c r="P78" s="337">
        <f t="shared" si="167"/>
        <v>18</v>
      </c>
      <c r="Q78" s="337">
        <f t="shared" si="167"/>
        <v>-2000</v>
      </c>
      <c r="R78" s="337">
        <f t="shared" si="167"/>
        <v>-2000</v>
      </c>
      <c r="S78" s="337">
        <f t="shared" si="167"/>
        <v>-2000</v>
      </c>
      <c r="T78" s="337">
        <f t="shared" si="167"/>
        <v>18</v>
      </c>
      <c r="U78" s="337">
        <f t="shared" si="167"/>
        <v>-2000</v>
      </c>
      <c r="V78" s="337">
        <f t="shared" si="167"/>
        <v>-2000</v>
      </c>
      <c r="W78" s="337">
        <f t="shared" si="167"/>
        <v>-2000</v>
      </c>
      <c r="X78" s="337">
        <f t="shared" si="167"/>
        <v>18</v>
      </c>
      <c r="Y78" s="337">
        <f t="shared" si="167"/>
        <v>-2000</v>
      </c>
      <c r="Z78" s="337">
        <f t="shared" si="167"/>
        <v>-2000</v>
      </c>
      <c r="AA78" s="337">
        <f t="shared" si="167"/>
        <v>-2000</v>
      </c>
      <c r="AB78" s="337">
        <f t="shared" si="167"/>
        <v>18</v>
      </c>
      <c r="AC78" s="337">
        <f t="shared" si="167"/>
        <v>-2000</v>
      </c>
      <c r="AD78" s="337">
        <f t="shared" si="167"/>
        <v>-2000</v>
      </c>
      <c r="AE78" s="337">
        <f t="shared" si="167"/>
        <v>-2000</v>
      </c>
      <c r="AF78" s="337">
        <f t="shared" si="167"/>
        <v>18</v>
      </c>
      <c r="AG78" s="337">
        <f t="shared" si="167"/>
        <v>-2000</v>
      </c>
      <c r="AH78" s="337">
        <f t="shared" si="167"/>
        <v>-2000</v>
      </c>
      <c r="AI78" s="337">
        <f t="shared" si="167"/>
        <v>-2000</v>
      </c>
      <c r="AJ78" s="337">
        <f t="shared" si="167"/>
        <v>18</v>
      </c>
      <c r="AK78" s="337">
        <f t="shared" si="167"/>
        <v>-2000</v>
      </c>
      <c r="AL78" s="337">
        <f t="shared" si="167"/>
        <v>-2000</v>
      </c>
      <c r="AM78" s="337">
        <f t="shared" si="167"/>
        <v>-2000</v>
      </c>
      <c r="AN78" s="337">
        <f t="shared" si="167"/>
        <v>18</v>
      </c>
      <c r="AO78" s="337">
        <f t="shared" si="167"/>
        <v>-2000</v>
      </c>
      <c r="AP78" s="337">
        <f t="shared" si="167"/>
        <v>-2000</v>
      </c>
      <c r="AQ78" s="337">
        <f t="shared" si="167"/>
        <v>-2000</v>
      </c>
      <c r="AR78" s="337">
        <f t="shared" si="167"/>
        <v>18</v>
      </c>
      <c r="AS78" s="337">
        <f t="shared" si="167"/>
        <v>-2000</v>
      </c>
      <c r="AT78" s="337">
        <f t="shared" si="167"/>
        <v>-2000</v>
      </c>
      <c r="AU78" s="337">
        <f t="shared" si="167"/>
        <v>-2000</v>
      </c>
      <c r="AV78" s="337" t="e">
        <f t="shared" si="167"/>
        <v>#VALUE!</v>
      </c>
      <c r="AW78" s="337">
        <f t="shared" si="167"/>
        <v>-2000</v>
      </c>
      <c r="AX78" s="337">
        <f t="shared" si="167"/>
        <v>-2000</v>
      </c>
      <c r="AY78" s="337">
        <f t="shared" si="167"/>
        <v>-2000</v>
      </c>
      <c r="AZ78" s="337" t="e">
        <f t="shared" si="167"/>
        <v>#VALUE!</v>
      </c>
      <c r="BA78" s="337">
        <f t="shared" si="167"/>
        <v>-2000</v>
      </c>
      <c r="BB78" s="337">
        <f t="shared" si="167"/>
        <v>-2000</v>
      </c>
      <c r="BC78" s="337">
        <f t="shared" si="167"/>
        <v>-2000</v>
      </c>
      <c r="BD78" s="337" t="e">
        <f t="shared" si="167"/>
        <v>#VALUE!</v>
      </c>
      <c r="BE78" s="337">
        <f t="shared" si="167"/>
        <v>-2000</v>
      </c>
      <c r="BF78" s="337">
        <f t="shared" si="167"/>
        <v>-2000</v>
      </c>
      <c r="BG78" s="337">
        <f t="shared" si="167"/>
        <v>-2000</v>
      </c>
      <c r="BH78" s="337" t="e">
        <f t="shared" si="167"/>
        <v>#VALUE!</v>
      </c>
      <c r="BI78" s="337">
        <f t="shared" si="167"/>
        <v>-2000</v>
      </c>
      <c r="BJ78" s="337">
        <f t="shared" si="167"/>
        <v>-2000</v>
      </c>
      <c r="BK78" s="337">
        <f t="shared" si="167"/>
        <v>-2000</v>
      </c>
      <c r="BL78" s="337" t="e">
        <f t="shared" si="167"/>
        <v>#VALUE!</v>
      </c>
      <c r="BM78" s="337">
        <f t="shared" si="167"/>
        <v>-2000</v>
      </c>
      <c r="BN78" s="337">
        <f t="shared" si="167"/>
        <v>-2000</v>
      </c>
      <c r="BO78" s="337">
        <f t="shared" si="167"/>
        <v>-2000</v>
      </c>
      <c r="BP78" s="337" t="e">
        <f t="shared" si="167"/>
        <v>#VALUE!</v>
      </c>
      <c r="BQ78" s="337">
        <f t="shared" si="167"/>
        <v>-2000</v>
      </c>
      <c r="BR78" s="337">
        <f t="shared" si="167"/>
        <v>-2000</v>
      </c>
      <c r="BS78" s="337">
        <f t="shared" si="167"/>
        <v>-2000</v>
      </c>
      <c r="BT78" s="337" t="e">
        <f t="shared" si="167"/>
        <v>#VALUE!</v>
      </c>
      <c r="BU78" s="337">
        <f t="shared" ref="BU78:CV78" si="168">BU14-2000</f>
        <v>-2000</v>
      </c>
      <c r="BV78" s="337">
        <f t="shared" si="168"/>
        <v>-2000</v>
      </c>
      <c r="BW78" s="337">
        <f t="shared" si="168"/>
        <v>-2000</v>
      </c>
      <c r="BX78" s="337" t="e">
        <f t="shared" si="168"/>
        <v>#VALUE!</v>
      </c>
      <c r="BY78" s="337">
        <f t="shared" si="168"/>
        <v>-2000</v>
      </c>
      <c r="BZ78" s="337">
        <f t="shared" si="168"/>
        <v>-2000</v>
      </c>
      <c r="CA78" s="337">
        <f t="shared" si="168"/>
        <v>-2000</v>
      </c>
      <c r="CB78" s="337" t="e">
        <f t="shared" si="168"/>
        <v>#VALUE!</v>
      </c>
      <c r="CC78" s="337">
        <f t="shared" si="168"/>
        <v>-2000</v>
      </c>
      <c r="CD78" s="337">
        <f t="shared" si="168"/>
        <v>-2000</v>
      </c>
      <c r="CE78" s="337">
        <f t="shared" si="168"/>
        <v>-2000</v>
      </c>
      <c r="CF78" s="337" t="e">
        <f t="shared" si="168"/>
        <v>#VALUE!</v>
      </c>
      <c r="CG78" s="337">
        <f t="shared" si="168"/>
        <v>-2000</v>
      </c>
      <c r="CH78" s="337">
        <f t="shared" si="168"/>
        <v>-2000</v>
      </c>
      <c r="CI78" s="337">
        <f t="shared" si="168"/>
        <v>-2000</v>
      </c>
      <c r="CJ78" s="337" t="e">
        <f t="shared" si="168"/>
        <v>#VALUE!</v>
      </c>
      <c r="CK78" s="337">
        <f t="shared" si="168"/>
        <v>-2000</v>
      </c>
      <c r="CL78" s="337">
        <f t="shared" si="168"/>
        <v>-2000</v>
      </c>
      <c r="CM78" s="337">
        <f t="shared" si="168"/>
        <v>-2000</v>
      </c>
      <c r="CN78" s="337" t="e">
        <f t="shared" si="168"/>
        <v>#VALUE!</v>
      </c>
      <c r="CO78" s="337">
        <f t="shared" si="168"/>
        <v>-2000</v>
      </c>
      <c r="CP78" s="337">
        <f t="shared" si="168"/>
        <v>-2000</v>
      </c>
      <c r="CQ78" s="337">
        <f t="shared" si="168"/>
        <v>-2000</v>
      </c>
      <c r="CR78" s="337" t="e">
        <f t="shared" si="168"/>
        <v>#VALUE!</v>
      </c>
      <c r="CS78" s="337">
        <f t="shared" si="168"/>
        <v>-2000</v>
      </c>
      <c r="CT78" s="337">
        <f t="shared" si="168"/>
        <v>-2000</v>
      </c>
      <c r="CU78" s="337">
        <f t="shared" si="168"/>
        <v>-2000</v>
      </c>
      <c r="CV78" s="337" t="e">
        <f t="shared" si="168"/>
        <v>#VALUE!</v>
      </c>
    </row>
    <row r="79" spans="2:126" s="337" customFormat="1" hidden="1" x14ac:dyDescent="0.2">
      <c r="E79" s="337">
        <f t="shared" ref="E79:H79" si="169">0-E78</f>
        <v>2000</v>
      </c>
      <c r="F79" s="337">
        <f t="shared" si="169"/>
        <v>2000</v>
      </c>
      <c r="G79" s="337">
        <f t="shared" si="169"/>
        <v>2000</v>
      </c>
      <c r="H79" s="337">
        <f t="shared" si="169"/>
        <v>-18</v>
      </c>
      <c r="I79" s="337">
        <f t="shared" ref="I79:BT79" si="170">0-I78</f>
        <v>2000</v>
      </c>
      <c r="J79" s="337">
        <f t="shared" si="170"/>
        <v>2000</v>
      </c>
      <c r="K79" s="337">
        <f t="shared" si="170"/>
        <v>2000</v>
      </c>
      <c r="L79" s="337">
        <f t="shared" si="170"/>
        <v>-18</v>
      </c>
      <c r="M79" s="337">
        <f t="shared" si="170"/>
        <v>2000</v>
      </c>
      <c r="N79" s="337">
        <f t="shared" si="170"/>
        <v>2000</v>
      </c>
      <c r="O79" s="337">
        <f t="shared" si="170"/>
        <v>2000</v>
      </c>
      <c r="P79" s="337">
        <f t="shared" si="170"/>
        <v>-18</v>
      </c>
      <c r="Q79" s="337">
        <f t="shared" si="170"/>
        <v>2000</v>
      </c>
      <c r="R79" s="337">
        <f t="shared" si="170"/>
        <v>2000</v>
      </c>
      <c r="S79" s="337">
        <f t="shared" si="170"/>
        <v>2000</v>
      </c>
      <c r="T79" s="337">
        <f t="shared" si="170"/>
        <v>-18</v>
      </c>
      <c r="U79" s="337">
        <f t="shared" si="170"/>
        <v>2000</v>
      </c>
      <c r="V79" s="337">
        <f t="shared" si="170"/>
        <v>2000</v>
      </c>
      <c r="W79" s="337">
        <f t="shared" si="170"/>
        <v>2000</v>
      </c>
      <c r="X79" s="337">
        <f t="shared" si="170"/>
        <v>-18</v>
      </c>
      <c r="Y79" s="337">
        <f t="shared" si="170"/>
        <v>2000</v>
      </c>
      <c r="Z79" s="337">
        <f t="shared" si="170"/>
        <v>2000</v>
      </c>
      <c r="AA79" s="337">
        <f t="shared" si="170"/>
        <v>2000</v>
      </c>
      <c r="AB79" s="337">
        <f t="shared" si="170"/>
        <v>-18</v>
      </c>
      <c r="AC79" s="337">
        <f t="shared" si="170"/>
        <v>2000</v>
      </c>
      <c r="AD79" s="337">
        <f t="shared" si="170"/>
        <v>2000</v>
      </c>
      <c r="AE79" s="337">
        <f t="shared" si="170"/>
        <v>2000</v>
      </c>
      <c r="AF79" s="337">
        <f t="shared" si="170"/>
        <v>-18</v>
      </c>
      <c r="AG79" s="337">
        <f t="shared" si="170"/>
        <v>2000</v>
      </c>
      <c r="AH79" s="337">
        <f t="shared" si="170"/>
        <v>2000</v>
      </c>
      <c r="AI79" s="337">
        <f t="shared" si="170"/>
        <v>2000</v>
      </c>
      <c r="AJ79" s="337">
        <f t="shared" si="170"/>
        <v>-18</v>
      </c>
      <c r="AK79" s="337">
        <f t="shared" si="170"/>
        <v>2000</v>
      </c>
      <c r="AL79" s="337">
        <f t="shared" si="170"/>
        <v>2000</v>
      </c>
      <c r="AM79" s="337">
        <f t="shared" si="170"/>
        <v>2000</v>
      </c>
      <c r="AN79" s="337">
        <f t="shared" si="170"/>
        <v>-18</v>
      </c>
      <c r="AO79" s="337">
        <f t="shared" si="170"/>
        <v>2000</v>
      </c>
      <c r="AP79" s="337">
        <f t="shared" si="170"/>
        <v>2000</v>
      </c>
      <c r="AQ79" s="337">
        <f t="shared" si="170"/>
        <v>2000</v>
      </c>
      <c r="AR79" s="337">
        <f t="shared" si="170"/>
        <v>-18</v>
      </c>
      <c r="AS79" s="337">
        <f t="shared" si="170"/>
        <v>2000</v>
      </c>
      <c r="AT79" s="337">
        <f t="shared" si="170"/>
        <v>2000</v>
      </c>
      <c r="AU79" s="337">
        <f t="shared" si="170"/>
        <v>2000</v>
      </c>
      <c r="AV79" s="337" t="e">
        <f t="shared" si="170"/>
        <v>#VALUE!</v>
      </c>
      <c r="AW79" s="337">
        <f t="shared" si="170"/>
        <v>2000</v>
      </c>
      <c r="AX79" s="337">
        <f t="shared" si="170"/>
        <v>2000</v>
      </c>
      <c r="AY79" s="337">
        <f t="shared" si="170"/>
        <v>2000</v>
      </c>
      <c r="AZ79" s="337" t="e">
        <f t="shared" si="170"/>
        <v>#VALUE!</v>
      </c>
      <c r="BA79" s="337">
        <f t="shared" si="170"/>
        <v>2000</v>
      </c>
      <c r="BB79" s="337">
        <f t="shared" si="170"/>
        <v>2000</v>
      </c>
      <c r="BC79" s="337">
        <f t="shared" si="170"/>
        <v>2000</v>
      </c>
      <c r="BD79" s="337" t="e">
        <f t="shared" si="170"/>
        <v>#VALUE!</v>
      </c>
      <c r="BE79" s="337">
        <f t="shared" si="170"/>
        <v>2000</v>
      </c>
      <c r="BF79" s="337">
        <f t="shared" si="170"/>
        <v>2000</v>
      </c>
      <c r="BG79" s="337">
        <f t="shared" si="170"/>
        <v>2000</v>
      </c>
      <c r="BH79" s="337" t="e">
        <f t="shared" si="170"/>
        <v>#VALUE!</v>
      </c>
      <c r="BI79" s="337">
        <f t="shared" si="170"/>
        <v>2000</v>
      </c>
      <c r="BJ79" s="337">
        <f t="shared" si="170"/>
        <v>2000</v>
      </c>
      <c r="BK79" s="337">
        <f t="shared" si="170"/>
        <v>2000</v>
      </c>
      <c r="BL79" s="337" t="e">
        <f t="shared" si="170"/>
        <v>#VALUE!</v>
      </c>
      <c r="BM79" s="337">
        <f t="shared" si="170"/>
        <v>2000</v>
      </c>
      <c r="BN79" s="337">
        <f t="shared" si="170"/>
        <v>2000</v>
      </c>
      <c r="BO79" s="337">
        <f t="shared" si="170"/>
        <v>2000</v>
      </c>
      <c r="BP79" s="337" t="e">
        <f t="shared" si="170"/>
        <v>#VALUE!</v>
      </c>
      <c r="BQ79" s="337">
        <f t="shared" si="170"/>
        <v>2000</v>
      </c>
      <c r="BR79" s="337">
        <f t="shared" si="170"/>
        <v>2000</v>
      </c>
      <c r="BS79" s="337">
        <f t="shared" si="170"/>
        <v>2000</v>
      </c>
      <c r="BT79" s="337" t="e">
        <f t="shared" si="170"/>
        <v>#VALUE!</v>
      </c>
      <c r="BU79" s="337">
        <f t="shared" ref="BU79:CV79" si="171">0-BU78</f>
        <v>2000</v>
      </c>
      <c r="BV79" s="337">
        <f t="shared" si="171"/>
        <v>2000</v>
      </c>
      <c r="BW79" s="337">
        <f t="shared" si="171"/>
        <v>2000</v>
      </c>
      <c r="BX79" s="337" t="e">
        <f t="shared" si="171"/>
        <v>#VALUE!</v>
      </c>
      <c r="BY79" s="337">
        <f t="shared" si="171"/>
        <v>2000</v>
      </c>
      <c r="BZ79" s="337">
        <f t="shared" si="171"/>
        <v>2000</v>
      </c>
      <c r="CA79" s="337">
        <f t="shared" si="171"/>
        <v>2000</v>
      </c>
      <c r="CB79" s="337" t="e">
        <f t="shared" si="171"/>
        <v>#VALUE!</v>
      </c>
      <c r="CC79" s="337">
        <f t="shared" si="171"/>
        <v>2000</v>
      </c>
      <c r="CD79" s="337">
        <f t="shared" si="171"/>
        <v>2000</v>
      </c>
      <c r="CE79" s="337">
        <f t="shared" si="171"/>
        <v>2000</v>
      </c>
      <c r="CF79" s="337" t="e">
        <f t="shared" si="171"/>
        <v>#VALUE!</v>
      </c>
      <c r="CG79" s="337">
        <f t="shared" si="171"/>
        <v>2000</v>
      </c>
      <c r="CH79" s="337">
        <f t="shared" si="171"/>
        <v>2000</v>
      </c>
      <c r="CI79" s="337">
        <f t="shared" si="171"/>
        <v>2000</v>
      </c>
      <c r="CJ79" s="337" t="e">
        <f t="shared" si="171"/>
        <v>#VALUE!</v>
      </c>
      <c r="CK79" s="337">
        <f t="shared" si="171"/>
        <v>2000</v>
      </c>
      <c r="CL79" s="337">
        <f t="shared" si="171"/>
        <v>2000</v>
      </c>
      <c r="CM79" s="337">
        <f t="shared" si="171"/>
        <v>2000</v>
      </c>
      <c r="CN79" s="337" t="e">
        <f t="shared" si="171"/>
        <v>#VALUE!</v>
      </c>
      <c r="CO79" s="337">
        <f t="shared" si="171"/>
        <v>2000</v>
      </c>
      <c r="CP79" s="337">
        <f t="shared" si="171"/>
        <v>2000</v>
      </c>
      <c r="CQ79" s="337">
        <f t="shared" si="171"/>
        <v>2000</v>
      </c>
      <c r="CR79" s="337" t="e">
        <f t="shared" si="171"/>
        <v>#VALUE!</v>
      </c>
      <c r="CS79" s="337">
        <f t="shared" si="171"/>
        <v>2000</v>
      </c>
      <c r="CT79" s="337">
        <f t="shared" si="171"/>
        <v>2000</v>
      </c>
      <c r="CU79" s="337">
        <f t="shared" si="171"/>
        <v>2000</v>
      </c>
      <c r="CV79" s="337" t="e">
        <f t="shared" si="171"/>
        <v>#VALUE!</v>
      </c>
    </row>
    <row r="80" spans="2:126" s="337" customFormat="1" x14ac:dyDescent="0.2"/>
    <row r="81" s="337" customFormat="1" x14ac:dyDescent="0.2"/>
    <row r="82" s="337" customFormat="1" x14ac:dyDescent="0.2"/>
    <row r="83" s="337" customFormat="1" x14ac:dyDescent="0.2"/>
    <row r="84" s="337" customFormat="1" x14ac:dyDescent="0.2"/>
    <row r="85" s="337" customFormat="1" x14ac:dyDescent="0.2"/>
    <row r="86" s="337" customFormat="1" x14ac:dyDescent="0.2"/>
    <row r="87" s="337" customFormat="1" x14ac:dyDescent="0.2"/>
    <row r="88" s="337" customFormat="1" x14ac:dyDescent="0.2"/>
    <row r="89" s="337" customFormat="1" x14ac:dyDescent="0.2"/>
    <row r="90" s="337" customFormat="1" x14ac:dyDescent="0.2"/>
    <row r="91" s="337" customFormat="1" x14ac:dyDescent="0.2"/>
    <row r="92" s="337" customFormat="1" x14ac:dyDescent="0.2"/>
    <row r="93" s="337" customFormat="1" x14ac:dyDescent="0.2"/>
    <row r="94" s="337" customFormat="1" x14ac:dyDescent="0.2"/>
    <row r="95" s="337" customFormat="1" x14ac:dyDescent="0.2"/>
    <row r="96" s="337" customFormat="1" x14ac:dyDescent="0.2"/>
    <row r="97" s="337" customFormat="1" x14ac:dyDescent="0.2"/>
    <row r="98" s="337" customFormat="1" x14ac:dyDescent="0.2"/>
    <row r="99" s="337" customFormat="1" x14ac:dyDescent="0.2"/>
    <row r="100" s="337" customFormat="1" x14ac:dyDescent="0.2"/>
    <row r="101" s="337" customFormat="1" x14ac:dyDescent="0.2"/>
    <row r="102" s="337" customFormat="1" x14ac:dyDescent="0.2"/>
    <row r="103" s="337" customFormat="1" x14ac:dyDescent="0.2"/>
    <row r="104" s="337" customFormat="1" x14ac:dyDescent="0.2"/>
    <row r="105" s="337" customFormat="1" x14ac:dyDescent="0.2"/>
    <row r="106" s="337" customFormat="1" x14ac:dyDescent="0.2"/>
    <row r="107" s="337" customFormat="1" x14ac:dyDescent="0.2"/>
    <row r="108" s="337" customFormat="1" x14ac:dyDescent="0.2"/>
    <row r="109" s="337" customFormat="1" x14ac:dyDescent="0.2"/>
    <row r="110" s="337" customFormat="1" x14ac:dyDescent="0.2"/>
    <row r="111" s="337" customFormat="1" x14ac:dyDescent="0.2"/>
    <row r="112" s="337" customFormat="1" x14ac:dyDescent="0.2"/>
    <row r="113" s="337" customFormat="1" x14ac:dyDescent="0.2"/>
    <row r="114" s="337" customFormat="1" x14ac:dyDescent="0.2"/>
    <row r="115" s="337" customFormat="1" x14ac:dyDescent="0.2"/>
    <row r="116" s="337" customFormat="1" x14ac:dyDescent="0.2"/>
    <row r="117" s="337" customFormat="1" x14ac:dyDescent="0.2"/>
    <row r="118" s="337" customFormat="1" x14ac:dyDescent="0.2"/>
    <row r="119" s="337" customFormat="1" x14ac:dyDescent="0.2"/>
    <row r="120" s="337" customFormat="1" x14ac:dyDescent="0.2"/>
    <row r="121" s="337" customFormat="1" x14ac:dyDescent="0.2"/>
    <row r="122" s="337" customFormat="1" x14ac:dyDescent="0.2"/>
    <row r="123" s="337" customFormat="1" x14ac:dyDescent="0.2"/>
    <row r="124" s="337" customFormat="1" x14ac:dyDescent="0.2"/>
    <row r="125" s="337" customFormat="1" x14ac:dyDescent="0.2"/>
    <row r="126" s="337" customFormat="1" x14ac:dyDescent="0.2"/>
    <row r="127" s="337" customFormat="1" x14ac:dyDescent="0.2"/>
    <row r="128" s="337" customFormat="1" x14ac:dyDescent="0.2"/>
    <row r="129" s="337" customFormat="1" x14ac:dyDescent="0.2"/>
    <row r="130" s="337" customFormat="1" x14ac:dyDescent="0.2"/>
    <row r="131" s="337" customFormat="1" x14ac:dyDescent="0.2"/>
    <row r="132" s="337" customFormat="1" x14ac:dyDescent="0.2"/>
    <row r="133" s="337" customFormat="1" x14ac:dyDescent="0.2"/>
    <row r="134" s="337" customFormat="1" x14ac:dyDescent="0.2"/>
    <row r="135" s="337" customFormat="1" x14ac:dyDescent="0.2"/>
    <row r="136" s="337" customFormat="1" x14ac:dyDescent="0.2"/>
  </sheetData>
  <sheetProtection algorithmName="SHA-512" hashValue="Exk1ONmFlqgH6S/fXAvJSxFJkfgGUe0AZUSxIb7LJ6DyFN2brXyqwKVKCrF/cIwBPN0lMQ5CQcwhWCzW4kB2NA==" saltValue="FezVqJNUPBjFvDTMCCd7cw==" spinCount="100000" sheet="1" objects="1" scenarios="1"/>
  <mergeCells count="1271">
    <mergeCell ref="AG62:AJ62"/>
    <mergeCell ref="AK62:AN62"/>
    <mergeCell ref="AO62:AR62"/>
    <mergeCell ref="AS62:AV62"/>
    <mergeCell ref="AW62:AZ62"/>
    <mergeCell ref="BA62:BD62"/>
    <mergeCell ref="BE62:BH62"/>
    <mergeCell ref="BI62:BL62"/>
    <mergeCell ref="BM62:BP62"/>
    <mergeCell ref="BQ62:BT62"/>
    <mergeCell ref="BU62:BX62"/>
    <mergeCell ref="BY62:CB62"/>
    <mergeCell ref="CC62:CF62"/>
    <mergeCell ref="CG62:CJ62"/>
    <mergeCell ref="CK62:CN62"/>
    <mergeCell ref="CO62:CR62"/>
    <mergeCell ref="CS62:CV62"/>
    <mergeCell ref="E61:H61"/>
    <mergeCell ref="I61:L61"/>
    <mergeCell ref="M61:P61"/>
    <mergeCell ref="Q61:T61"/>
    <mergeCell ref="U61:X61"/>
    <mergeCell ref="Y61:AB61"/>
    <mergeCell ref="AC61:AF61"/>
    <mergeCell ref="AG61:AJ61"/>
    <mergeCell ref="AK61:AN61"/>
    <mergeCell ref="AO61:AR61"/>
    <mergeCell ref="AS61:AV61"/>
    <mergeCell ref="AW61:AZ61"/>
    <mergeCell ref="BA61:BD61"/>
    <mergeCell ref="BE61:BH61"/>
    <mergeCell ref="BI61:BL61"/>
    <mergeCell ref="BM61:BP61"/>
    <mergeCell ref="BQ61:BT61"/>
    <mergeCell ref="BU61:BX61"/>
    <mergeCell ref="BY61:CB61"/>
    <mergeCell ref="CC61:CF61"/>
    <mergeCell ref="CG61:CJ61"/>
    <mergeCell ref="CK61:CN61"/>
    <mergeCell ref="CO61:CR61"/>
    <mergeCell ref="CS61:CV61"/>
    <mergeCell ref="E62:H62"/>
    <mergeCell ref="I62:L62"/>
    <mergeCell ref="M62:P62"/>
    <mergeCell ref="Q62:T62"/>
    <mergeCell ref="U62:X62"/>
    <mergeCell ref="Y62:AB62"/>
    <mergeCell ref="AC62:AF62"/>
    <mergeCell ref="E60:H60"/>
    <mergeCell ref="I60:L60"/>
    <mergeCell ref="M60:P60"/>
    <mergeCell ref="Q60:T60"/>
    <mergeCell ref="U60:X60"/>
    <mergeCell ref="Y60:AB60"/>
    <mergeCell ref="AC60:AF60"/>
    <mergeCell ref="AG60:AJ60"/>
    <mergeCell ref="AK60:AN60"/>
    <mergeCell ref="AO60:AR60"/>
    <mergeCell ref="AS60:AV60"/>
    <mergeCell ref="AW60:AZ60"/>
    <mergeCell ref="BA60:BD60"/>
    <mergeCell ref="BE60:BH60"/>
    <mergeCell ref="BI60:BL60"/>
    <mergeCell ref="BM60:BP60"/>
    <mergeCell ref="BQ60:BT60"/>
    <mergeCell ref="BU60:BX60"/>
    <mergeCell ref="BY60:CB60"/>
    <mergeCell ref="CC60:CF60"/>
    <mergeCell ref="CG60:CJ60"/>
    <mergeCell ref="CK60:CN60"/>
    <mergeCell ref="CO60:CR60"/>
    <mergeCell ref="CS60:CV60"/>
    <mergeCell ref="C59:CW59"/>
    <mergeCell ref="BU57:BX57"/>
    <mergeCell ref="BY57:CB57"/>
    <mergeCell ref="CC57:CF57"/>
    <mergeCell ref="CG57:CJ57"/>
    <mergeCell ref="CK57:CN57"/>
    <mergeCell ref="CO57:CR57"/>
    <mergeCell ref="CS57:CV57"/>
    <mergeCell ref="E58:H58"/>
    <mergeCell ref="I58:L58"/>
    <mergeCell ref="M58:P58"/>
    <mergeCell ref="Q58:T58"/>
    <mergeCell ref="U58:X58"/>
    <mergeCell ref="Y58:AB58"/>
    <mergeCell ref="AC58:AF58"/>
    <mergeCell ref="AG58:AJ58"/>
    <mergeCell ref="AK58:AN58"/>
    <mergeCell ref="AO58:AR58"/>
    <mergeCell ref="AS58:AV58"/>
    <mergeCell ref="AW58:AZ58"/>
    <mergeCell ref="BA58:BD58"/>
    <mergeCell ref="BE58:BH58"/>
    <mergeCell ref="BI58:BL58"/>
    <mergeCell ref="BM58:BP58"/>
    <mergeCell ref="BQ58:BT58"/>
    <mergeCell ref="BU58:BX58"/>
    <mergeCell ref="BY58:CB58"/>
    <mergeCell ref="CC58:CF58"/>
    <mergeCell ref="CG58:CJ58"/>
    <mergeCell ref="CK58:CN58"/>
    <mergeCell ref="CO58:CR58"/>
    <mergeCell ref="CS58:CV58"/>
    <mergeCell ref="E57:H57"/>
    <mergeCell ref="I57:L57"/>
    <mergeCell ref="M57:P57"/>
    <mergeCell ref="Q57:T57"/>
    <mergeCell ref="U57:X57"/>
    <mergeCell ref="Y57:AB57"/>
    <mergeCell ref="AC57:AF57"/>
    <mergeCell ref="AG57:AJ57"/>
    <mergeCell ref="AK57:AN57"/>
    <mergeCell ref="AO57:AR57"/>
    <mergeCell ref="AS57:AV57"/>
    <mergeCell ref="AW57:AZ57"/>
    <mergeCell ref="BA57:BD57"/>
    <mergeCell ref="BE57:BH57"/>
    <mergeCell ref="BI57:BL57"/>
    <mergeCell ref="BM57:BP57"/>
    <mergeCell ref="BQ57:BT57"/>
    <mergeCell ref="BU55:BX55"/>
    <mergeCell ref="BY55:CB55"/>
    <mergeCell ref="CC55:CF55"/>
    <mergeCell ref="CG55:CJ55"/>
    <mergeCell ref="CK55:CN55"/>
    <mergeCell ref="CO55:CR55"/>
    <mergeCell ref="CS55:CV55"/>
    <mergeCell ref="E56:H56"/>
    <mergeCell ref="I56:L56"/>
    <mergeCell ref="M56:P56"/>
    <mergeCell ref="Q56:T56"/>
    <mergeCell ref="U56:X56"/>
    <mergeCell ref="Y56:AB56"/>
    <mergeCell ref="AC56:AF56"/>
    <mergeCell ref="AG56:AJ56"/>
    <mergeCell ref="AK56:AN56"/>
    <mergeCell ref="AO56:AR56"/>
    <mergeCell ref="AS56:AV56"/>
    <mergeCell ref="AW56:AZ56"/>
    <mergeCell ref="BA56:BD56"/>
    <mergeCell ref="BE56:BH56"/>
    <mergeCell ref="BI56:BL56"/>
    <mergeCell ref="BM56:BP56"/>
    <mergeCell ref="BQ56:BT56"/>
    <mergeCell ref="BU56:BX56"/>
    <mergeCell ref="BY56:CB56"/>
    <mergeCell ref="CC56:CF56"/>
    <mergeCell ref="CG56:CJ56"/>
    <mergeCell ref="CK56:CN56"/>
    <mergeCell ref="CO56:CR56"/>
    <mergeCell ref="CS56:CV56"/>
    <mergeCell ref="E55:H55"/>
    <mergeCell ref="I55:L55"/>
    <mergeCell ref="M55:P55"/>
    <mergeCell ref="Q55:T55"/>
    <mergeCell ref="U55:X55"/>
    <mergeCell ref="Y55:AB55"/>
    <mergeCell ref="AC55:AF55"/>
    <mergeCell ref="AG55:AJ55"/>
    <mergeCell ref="AK55:AN55"/>
    <mergeCell ref="AO55:AR55"/>
    <mergeCell ref="AS55:AV55"/>
    <mergeCell ref="AW55:AZ55"/>
    <mergeCell ref="BA55:BD55"/>
    <mergeCell ref="BE55:BH55"/>
    <mergeCell ref="BI55:BL55"/>
    <mergeCell ref="BM55:BP55"/>
    <mergeCell ref="BQ55:BT55"/>
    <mergeCell ref="E54:H54"/>
    <mergeCell ref="I54:L54"/>
    <mergeCell ref="M54:P54"/>
    <mergeCell ref="Q54:T54"/>
    <mergeCell ref="U54:X54"/>
    <mergeCell ref="Y54:AB54"/>
    <mergeCell ref="AC54:AF54"/>
    <mergeCell ref="AG54:AJ54"/>
    <mergeCell ref="AK54:AN54"/>
    <mergeCell ref="AO54:AR54"/>
    <mergeCell ref="AS54:AV54"/>
    <mergeCell ref="AW54:AZ54"/>
    <mergeCell ref="BA54:BD54"/>
    <mergeCell ref="BE54:BH54"/>
    <mergeCell ref="BI54:BL54"/>
    <mergeCell ref="BM54:BP54"/>
    <mergeCell ref="I43:L43"/>
    <mergeCell ref="M43:P43"/>
    <mergeCell ref="Q43:T43"/>
    <mergeCell ref="U43:X43"/>
    <mergeCell ref="E42:H42"/>
    <mergeCell ref="I42:L42"/>
    <mergeCell ref="M42:P42"/>
    <mergeCell ref="Q42:T42"/>
    <mergeCell ref="U42:X42"/>
    <mergeCell ref="BQ54:BT54"/>
    <mergeCell ref="BU54:BX54"/>
    <mergeCell ref="BY54:CB54"/>
    <mergeCell ref="CC54:CF54"/>
    <mergeCell ref="CG54:CJ54"/>
    <mergeCell ref="CK54:CN54"/>
    <mergeCell ref="CO54:CR54"/>
    <mergeCell ref="CS54:CV54"/>
    <mergeCell ref="C53:CW53"/>
    <mergeCell ref="E46:H46"/>
    <mergeCell ref="I46:L46"/>
    <mergeCell ref="M46:P46"/>
    <mergeCell ref="Q46:T46"/>
    <mergeCell ref="U46:X46"/>
    <mergeCell ref="Y46:AB46"/>
    <mergeCell ref="AC46:AF46"/>
    <mergeCell ref="AG46:AJ46"/>
    <mergeCell ref="AK46:AN46"/>
    <mergeCell ref="AO46:AR46"/>
    <mergeCell ref="AS46:AV46"/>
    <mergeCell ref="AW46:AZ46"/>
    <mergeCell ref="BA46:BD46"/>
    <mergeCell ref="BE46:BH46"/>
    <mergeCell ref="C41:CW41"/>
    <mergeCell ref="Q40:T40"/>
    <mergeCell ref="U40:X40"/>
    <mergeCell ref="Y40:AB40"/>
    <mergeCell ref="AC40:AF40"/>
    <mergeCell ref="AG40:AJ40"/>
    <mergeCell ref="AK40:AN40"/>
    <mergeCell ref="AO40:AR40"/>
    <mergeCell ref="AS40:AV40"/>
    <mergeCell ref="AW40:AZ40"/>
    <mergeCell ref="BA40:BD40"/>
    <mergeCell ref="BE40:BH40"/>
    <mergeCell ref="BI40:BL40"/>
    <mergeCell ref="BM40:BP40"/>
    <mergeCell ref="BQ40:BT40"/>
    <mergeCell ref="BU40:BX40"/>
    <mergeCell ref="BY40:CB40"/>
    <mergeCell ref="CC40:CF40"/>
    <mergeCell ref="CG40:CJ40"/>
    <mergeCell ref="CK40:CN40"/>
    <mergeCell ref="CO40:CR40"/>
    <mergeCell ref="CS40:CV40"/>
    <mergeCell ref="AO13:AR13"/>
    <mergeCell ref="AS13:AV13"/>
    <mergeCell ref="BI13:BL13"/>
    <mergeCell ref="AG13:AJ13"/>
    <mergeCell ref="BA13:BD13"/>
    <mergeCell ref="U13:X13"/>
    <mergeCell ref="C13:C15"/>
    <mergeCell ref="CO13:CR13"/>
    <mergeCell ref="BU13:BX13"/>
    <mergeCell ref="BY13:CB13"/>
    <mergeCell ref="CC13:CF13"/>
    <mergeCell ref="M13:P13"/>
    <mergeCell ref="Q13:T13"/>
    <mergeCell ref="BQ13:BT13"/>
    <mergeCell ref="AW13:AZ13"/>
    <mergeCell ref="BE13:BH13"/>
    <mergeCell ref="CG13:CJ13"/>
    <mergeCell ref="CK13:CN13"/>
    <mergeCell ref="BM13:BP13"/>
    <mergeCell ref="AC13:AF13"/>
    <mergeCell ref="E13:H13"/>
    <mergeCell ref="Y14:AA15"/>
    <mergeCell ref="AW14:AY15"/>
    <mergeCell ref="AZ14:AZ15"/>
    <mergeCell ref="BA14:BC15"/>
    <mergeCell ref="BD14:BD15"/>
    <mergeCell ref="BE14:BG15"/>
    <mergeCell ref="AB14:AB15"/>
    <mergeCell ref="AC14:AE15"/>
    <mergeCell ref="AF14:AF15"/>
    <mergeCell ref="AG14:AI15"/>
    <mergeCell ref="AJ14:AJ15"/>
    <mergeCell ref="Q14:S15"/>
    <mergeCell ref="T14:T15"/>
    <mergeCell ref="U14:W15"/>
    <mergeCell ref="X14:X15"/>
    <mergeCell ref="C8:CW8"/>
    <mergeCell ref="C10:CW10"/>
    <mergeCell ref="CS13:CV13"/>
    <mergeCell ref="B12:CW12"/>
    <mergeCell ref="CW13:CW15"/>
    <mergeCell ref="AG17:AJ17"/>
    <mergeCell ref="E14:G15"/>
    <mergeCell ref="H14:H15"/>
    <mergeCell ref="E17:H17"/>
    <mergeCell ref="I17:L17"/>
    <mergeCell ref="M17:P17"/>
    <mergeCell ref="I14:K15"/>
    <mergeCell ref="L14:L15"/>
    <mergeCell ref="M14:O15"/>
    <mergeCell ref="P14:P15"/>
    <mergeCell ref="AK14:AM15"/>
    <mergeCell ref="AN14:AN15"/>
    <mergeCell ref="AO14:AQ15"/>
    <mergeCell ref="AR14:AR15"/>
    <mergeCell ref="AS14:AU15"/>
    <mergeCell ref="AV14:AV15"/>
    <mergeCell ref="I13:L13"/>
    <mergeCell ref="BP14:BP15"/>
    <mergeCell ref="B13:B15"/>
    <mergeCell ref="D13:D15"/>
    <mergeCell ref="Y13:AB13"/>
    <mergeCell ref="AK13:AN13"/>
    <mergeCell ref="E23:H23"/>
    <mergeCell ref="I23:L23"/>
    <mergeCell ref="M23:P23"/>
    <mergeCell ref="Q23:T23"/>
    <mergeCell ref="U23:X23"/>
    <mergeCell ref="Y23:AB23"/>
    <mergeCell ref="AC23:AF23"/>
    <mergeCell ref="AG23:AJ23"/>
    <mergeCell ref="AK23:AN23"/>
    <mergeCell ref="AO23:AR23"/>
    <mergeCell ref="AS23:AV23"/>
    <mergeCell ref="AW23:AZ23"/>
    <mergeCell ref="AK17:AN17"/>
    <mergeCell ref="AO17:AR17"/>
    <mergeCell ref="AS17:AV17"/>
    <mergeCell ref="AW17:AZ17"/>
    <mergeCell ref="E21:H21"/>
    <mergeCell ref="I21:L21"/>
    <mergeCell ref="M21:P21"/>
    <mergeCell ref="Q21:T21"/>
    <mergeCell ref="U21:X21"/>
    <mergeCell ref="Y21:AB21"/>
    <mergeCell ref="AC21:AF21"/>
    <mergeCell ref="AG21:AJ21"/>
    <mergeCell ref="AK21:AN21"/>
    <mergeCell ref="AO21:AR21"/>
    <mergeCell ref="AS21:AV21"/>
    <mergeCell ref="AW21:AZ21"/>
    <mergeCell ref="Q17:T17"/>
    <mergeCell ref="U17:X17"/>
    <mergeCell ref="Y17:AB17"/>
    <mergeCell ref="AC17:AF17"/>
    <mergeCell ref="AS24:AV24"/>
    <mergeCell ref="AW24:AZ24"/>
    <mergeCell ref="E25:H25"/>
    <mergeCell ref="I25:L25"/>
    <mergeCell ref="M25:P25"/>
    <mergeCell ref="Q25:T25"/>
    <mergeCell ref="U25:X25"/>
    <mergeCell ref="Y25:AB25"/>
    <mergeCell ref="AC25:AF25"/>
    <mergeCell ref="AG25:AJ25"/>
    <mergeCell ref="AK25:AN25"/>
    <mergeCell ref="AO25:AR25"/>
    <mergeCell ref="AS25:AV25"/>
    <mergeCell ref="AW25:AZ25"/>
    <mergeCell ref="Y24:AB24"/>
    <mergeCell ref="AC24:AF24"/>
    <mergeCell ref="AG24:AJ24"/>
    <mergeCell ref="AK24:AN24"/>
    <mergeCell ref="AO24:AR24"/>
    <mergeCell ref="E24:H24"/>
    <mergeCell ref="I24:L24"/>
    <mergeCell ref="M24:P24"/>
    <mergeCell ref="Q24:T24"/>
    <mergeCell ref="U24:X24"/>
    <mergeCell ref="AS26:AV26"/>
    <mergeCell ref="AW26:AZ26"/>
    <mergeCell ref="E27:H27"/>
    <mergeCell ref="I27:L27"/>
    <mergeCell ref="M27:P27"/>
    <mergeCell ref="Q27:T27"/>
    <mergeCell ref="U27:X27"/>
    <mergeCell ref="Y27:AB27"/>
    <mergeCell ref="AC27:AF27"/>
    <mergeCell ref="AG27:AJ27"/>
    <mergeCell ref="AK27:AN27"/>
    <mergeCell ref="AO27:AR27"/>
    <mergeCell ref="AS27:AV27"/>
    <mergeCell ref="AW27:AZ27"/>
    <mergeCell ref="Y26:AB26"/>
    <mergeCell ref="AC26:AF26"/>
    <mergeCell ref="AG26:AJ26"/>
    <mergeCell ref="AK26:AN26"/>
    <mergeCell ref="AO26:AR26"/>
    <mergeCell ref="E26:H26"/>
    <mergeCell ref="I26:L26"/>
    <mergeCell ref="M26:P26"/>
    <mergeCell ref="Q26:T26"/>
    <mergeCell ref="U26:X26"/>
    <mergeCell ref="AS28:AV28"/>
    <mergeCell ref="AW28:AZ28"/>
    <mergeCell ref="E29:H29"/>
    <mergeCell ref="I29:L29"/>
    <mergeCell ref="M29:P29"/>
    <mergeCell ref="Q29:T29"/>
    <mergeCell ref="U29:X29"/>
    <mergeCell ref="Y29:AB29"/>
    <mergeCell ref="AC29:AF29"/>
    <mergeCell ref="AG29:AJ29"/>
    <mergeCell ref="AK29:AN29"/>
    <mergeCell ref="AO29:AR29"/>
    <mergeCell ref="AS29:AV29"/>
    <mergeCell ref="AW29:AZ29"/>
    <mergeCell ref="Y28:AB28"/>
    <mergeCell ref="AC28:AF28"/>
    <mergeCell ref="AG28:AJ28"/>
    <mergeCell ref="AK28:AN28"/>
    <mergeCell ref="AO28:AR28"/>
    <mergeCell ref="E28:H28"/>
    <mergeCell ref="I28:L28"/>
    <mergeCell ref="M28:P28"/>
    <mergeCell ref="Q28:T28"/>
    <mergeCell ref="U28:X28"/>
    <mergeCell ref="AG32:AJ32"/>
    <mergeCell ref="AK32:AN32"/>
    <mergeCell ref="AO32:AR32"/>
    <mergeCell ref="E32:H32"/>
    <mergeCell ref="I32:L32"/>
    <mergeCell ref="M32:P32"/>
    <mergeCell ref="Q32:T32"/>
    <mergeCell ref="U32:X32"/>
    <mergeCell ref="AS30:AV30"/>
    <mergeCell ref="AW30:AZ30"/>
    <mergeCell ref="E31:H31"/>
    <mergeCell ref="I31:L31"/>
    <mergeCell ref="M31:P31"/>
    <mergeCell ref="Q31:T31"/>
    <mergeCell ref="U31:X31"/>
    <mergeCell ref="Y31:AB31"/>
    <mergeCell ref="AC31:AF31"/>
    <mergeCell ref="AG31:AJ31"/>
    <mergeCell ref="AK31:AN31"/>
    <mergeCell ref="AO31:AR31"/>
    <mergeCell ref="AS31:AV31"/>
    <mergeCell ref="AW31:AZ31"/>
    <mergeCell ref="Y30:AB30"/>
    <mergeCell ref="AC30:AF30"/>
    <mergeCell ref="AG30:AJ30"/>
    <mergeCell ref="AK30:AN30"/>
    <mergeCell ref="AO30:AR30"/>
    <mergeCell ref="E30:H30"/>
    <mergeCell ref="I30:L30"/>
    <mergeCell ref="M30:P30"/>
    <mergeCell ref="Q30:T30"/>
    <mergeCell ref="U30:X30"/>
    <mergeCell ref="I37:L37"/>
    <mergeCell ref="M37:P37"/>
    <mergeCell ref="Q37:T37"/>
    <mergeCell ref="U37:X37"/>
    <mergeCell ref="E36:H36"/>
    <mergeCell ref="I36:L36"/>
    <mergeCell ref="M36:P36"/>
    <mergeCell ref="Q36:T36"/>
    <mergeCell ref="U36:X36"/>
    <mergeCell ref="Y36:AB36"/>
    <mergeCell ref="AC36:AF36"/>
    <mergeCell ref="AG36:AJ36"/>
    <mergeCell ref="AK36:AN36"/>
    <mergeCell ref="AO36:AR36"/>
    <mergeCell ref="AS36:AV36"/>
    <mergeCell ref="AW36:AZ36"/>
    <mergeCell ref="AS32:AV32"/>
    <mergeCell ref="AW32:AZ32"/>
    <mergeCell ref="E33:H33"/>
    <mergeCell ref="I33:L33"/>
    <mergeCell ref="M33:P33"/>
    <mergeCell ref="Q33:T33"/>
    <mergeCell ref="U33:X33"/>
    <mergeCell ref="Y33:AB33"/>
    <mergeCell ref="AC33:AF33"/>
    <mergeCell ref="AG33:AJ33"/>
    <mergeCell ref="AK33:AN33"/>
    <mergeCell ref="AO33:AR33"/>
    <mergeCell ref="AS33:AV33"/>
    <mergeCell ref="AW33:AZ33"/>
    <mergeCell ref="Y32:AB32"/>
    <mergeCell ref="AC32:AF32"/>
    <mergeCell ref="AS39:AV39"/>
    <mergeCell ref="AW39:AZ39"/>
    <mergeCell ref="Y39:AB39"/>
    <mergeCell ref="AC39:AF39"/>
    <mergeCell ref="AG39:AJ39"/>
    <mergeCell ref="AK39:AN39"/>
    <mergeCell ref="AO39:AR39"/>
    <mergeCell ref="E39:H39"/>
    <mergeCell ref="I39:L39"/>
    <mergeCell ref="M39:P39"/>
    <mergeCell ref="Q39:T39"/>
    <mergeCell ref="U39:X39"/>
    <mergeCell ref="AS37:AV37"/>
    <mergeCell ref="AW37:AZ37"/>
    <mergeCell ref="E38:H38"/>
    <mergeCell ref="I38:L38"/>
    <mergeCell ref="M38:P38"/>
    <mergeCell ref="Q38:T38"/>
    <mergeCell ref="U38:X38"/>
    <mergeCell ref="Y38:AB38"/>
    <mergeCell ref="AC38:AF38"/>
    <mergeCell ref="AG38:AJ38"/>
    <mergeCell ref="AK38:AN38"/>
    <mergeCell ref="AO38:AR38"/>
    <mergeCell ref="AS38:AV38"/>
    <mergeCell ref="AW38:AZ38"/>
    <mergeCell ref="Y37:AB37"/>
    <mergeCell ref="AC37:AF37"/>
    <mergeCell ref="AG37:AJ37"/>
    <mergeCell ref="AK37:AN37"/>
    <mergeCell ref="AO37:AR37"/>
    <mergeCell ref="E37:H37"/>
    <mergeCell ref="Y42:AB42"/>
    <mergeCell ref="AC42:AF42"/>
    <mergeCell ref="AG42:AJ42"/>
    <mergeCell ref="AK42:AN42"/>
    <mergeCell ref="AO42:AR42"/>
    <mergeCell ref="AS42:AV42"/>
    <mergeCell ref="AW42:AZ42"/>
    <mergeCell ref="E40:H40"/>
    <mergeCell ref="I40:L40"/>
    <mergeCell ref="M40:P40"/>
    <mergeCell ref="AS45:AV45"/>
    <mergeCell ref="AW45:AZ45"/>
    <mergeCell ref="Y45:AB45"/>
    <mergeCell ref="AC45:AF45"/>
    <mergeCell ref="AG45:AJ45"/>
    <mergeCell ref="AK45:AN45"/>
    <mergeCell ref="AO45:AR45"/>
    <mergeCell ref="E45:H45"/>
    <mergeCell ref="I45:L45"/>
    <mergeCell ref="M45:P45"/>
    <mergeCell ref="Q45:T45"/>
    <mergeCell ref="U45:X45"/>
    <mergeCell ref="AS43:AV43"/>
    <mergeCell ref="AW43:AZ43"/>
    <mergeCell ref="E44:H44"/>
    <mergeCell ref="I44:L44"/>
    <mergeCell ref="M44:P44"/>
    <mergeCell ref="Q44:T44"/>
    <mergeCell ref="U44:X44"/>
    <mergeCell ref="Y44:AB44"/>
    <mergeCell ref="AC44:AF44"/>
    <mergeCell ref="AG44:AJ44"/>
    <mergeCell ref="AK44:AN44"/>
    <mergeCell ref="AO44:AR44"/>
    <mergeCell ref="AS44:AV44"/>
    <mergeCell ref="AW44:AZ44"/>
    <mergeCell ref="Y43:AB43"/>
    <mergeCell ref="AC43:AF43"/>
    <mergeCell ref="AG43:AJ43"/>
    <mergeCell ref="AK43:AN43"/>
    <mergeCell ref="AO43:AR43"/>
    <mergeCell ref="E43:H43"/>
    <mergeCell ref="E48:H48"/>
    <mergeCell ref="I48:L48"/>
    <mergeCell ref="M48:P48"/>
    <mergeCell ref="Q48:T48"/>
    <mergeCell ref="U48:X48"/>
    <mergeCell ref="Y48:AB48"/>
    <mergeCell ref="AC48:AF48"/>
    <mergeCell ref="AG48:AJ48"/>
    <mergeCell ref="AK48:AN48"/>
    <mergeCell ref="AO48:AR48"/>
    <mergeCell ref="AS48:AV48"/>
    <mergeCell ref="AW48:AZ48"/>
    <mergeCell ref="C47:CW47"/>
    <mergeCell ref="BE43:BH43"/>
    <mergeCell ref="BI43:BL43"/>
    <mergeCell ref="BM43:BP43"/>
    <mergeCell ref="BQ43:BT43"/>
    <mergeCell ref="BY44:CB44"/>
    <mergeCell ref="CC44:CF44"/>
    <mergeCell ref="CG44:CJ44"/>
    <mergeCell ref="CK44:CN44"/>
    <mergeCell ref="CO44:CR44"/>
    <mergeCell ref="I51:L51"/>
    <mergeCell ref="M51:P51"/>
    <mergeCell ref="Q51:T51"/>
    <mergeCell ref="U51:X51"/>
    <mergeCell ref="AS49:AV49"/>
    <mergeCell ref="AW49:AZ49"/>
    <mergeCell ref="E50:H50"/>
    <mergeCell ref="I50:L50"/>
    <mergeCell ref="M50:P50"/>
    <mergeCell ref="Q50:T50"/>
    <mergeCell ref="U50:X50"/>
    <mergeCell ref="Y50:AB50"/>
    <mergeCell ref="AC50:AF50"/>
    <mergeCell ref="AG50:AJ50"/>
    <mergeCell ref="AK50:AN50"/>
    <mergeCell ref="AO50:AR50"/>
    <mergeCell ref="AS50:AV50"/>
    <mergeCell ref="AW50:AZ50"/>
    <mergeCell ref="Y49:AB49"/>
    <mergeCell ref="AC49:AF49"/>
    <mergeCell ref="AG49:AJ49"/>
    <mergeCell ref="AK49:AN49"/>
    <mergeCell ref="AO49:AR49"/>
    <mergeCell ref="E49:H49"/>
    <mergeCell ref="I49:L49"/>
    <mergeCell ref="M49:P49"/>
    <mergeCell ref="Q49:T49"/>
    <mergeCell ref="U49:X49"/>
    <mergeCell ref="E63:H63"/>
    <mergeCell ref="I63:L63"/>
    <mergeCell ref="M63:P63"/>
    <mergeCell ref="Q63:T63"/>
    <mergeCell ref="U63:X63"/>
    <mergeCell ref="Y63:AB63"/>
    <mergeCell ref="AC63:AF63"/>
    <mergeCell ref="AG63:AJ63"/>
    <mergeCell ref="AK63:AN63"/>
    <mergeCell ref="AO63:AR63"/>
    <mergeCell ref="AS63:AV63"/>
    <mergeCell ref="AW63:AZ63"/>
    <mergeCell ref="AS51:AV51"/>
    <mergeCell ref="AW51:AZ51"/>
    <mergeCell ref="E52:H52"/>
    <mergeCell ref="I52:L52"/>
    <mergeCell ref="M52:P52"/>
    <mergeCell ref="Q52:T52"/>
    <mergeCell ref="U52:X52"/>
    <mergeCell ref="Y52:AB52"/>
    <mergeCell ref="AC52:AF52"/>
    <mergeCell ref="AG52:AJ52"/>
    <mergeCell ref="AK52:AN52"/>
    <mergeCell ref="AO52:AR52"/>
    <mergeCell ref="AS52:AV52"/>
    <mergeCell ref="AW52:AZ52"/>
    <mergeCell ref="Y51:AB51"/>
    <mergeCell ref="AC51:AF51"/>
    <mergeCell ref="AG51:AJ51"/>
    <mergeCell ref="AK51:AN51"/>
    <mergeCell ref="AO51:AR51"/>
    <mergeCell ref="E51:H51"/>
    <mergeCell ref="AS64:AV64"/>
    <mergeCell ref="AW64:AZ64"/>
    <mergeCell ref="Y64:AB64"/>
    <mergeCell ref="AC64:AF64"/>
    <mergeCell ref="AG64:AJ64"/>
    <mergeCell ref="AK64:AN64"/>
    <mergeCell ref="AO64:AR64"/>
    <mergeCell ref="E64:H64"/>
    <mergeCell ref="I64:L64"/>
    <mergeCell ref="M64:P64"/>
    <mergeCell ref="Q64:T64"/>
    <mergeCell ref="U64:X64"/>
    <mergeCell ref="C65:CW65"/>
    <mergeCell ref="AS66:AV66"/>
    <mergeCell ref="AW66:AZ66"/>
    <mergeCell ref="E67:H67"/>
    <mergeCell ref="I67:L67"/>
    <mergeCell ref="M67:P67"/>
    <mergeCell ref="Q67:T67"/>
    <mergeCell ref="U67:X67"/>
    <mergeCell ref="Y67:AB67"/>
    <mergeCell ref="AC67:AF67"/>
    <mergeCell ref="AG67:AJ67"/>
    <mergeCell ref="AK67:AN67"/>
    <mergeCell ref="AO67:AR67"/>
    <mergeCell ref="AS67:AV67"/>
    <mergeCell ref="AW67:AZ67"/>
    <mergeCell ref="Y66:AB66"/>
    <mergeCell ref="AC66:AF66"/>
    <mergeCell ref="AG66:AJ66"/>
    <mergeCell ref="AK66:AN66"/>
    <mergeCell ref="AO66:AR66"/>
    <mergeCell ref="E66:H66"/>
    <mergeCell ref="I66:L66"/>
    <mergeCell ref="M66:P66"/>
    <mergeCell ref="Q66:T66"/>
    <mergeCell ref="U66:X66"/>
    <mergeCell ref="AS68:AV68"/>
    <mergeCell ref="AW68:AZ68"/>
    <mergeCell ref="E69:H69"/>
    <mergeCell ref="I69:L69"/>
    <mergeCell ref="M69:P69"/>
    <mergeCell ref="Q69:T69"/>
    <mergeCell ref="U69:X69"/>
    <mergeCell ref="Y69:AB69"/>
    <mergeCell ref="AC69:AF69"/>
    <mergeCell ref="AG69:AJ69"/>
    <mergeCell ref="AK69:AN69"/>
    <mergeCell ref="AO69:AR69"/>
    <mergeCell ref="AS69:AV69"/>
    <mergeCell ref="AW69:AZ69"/>
    <mergeCell ref="Y68:AB68"/>
    <mergeCell ref="AC68:AF68"/>
    <mergeCell ref="AG68:AJ68"/>
    <mergeCell ref="AK68:AN68"/>
    <mergeCell ref="AO68:AR68"/>
    <mergeCell ref="E68:H68"/>
    <mergeCell ref="I68:L68"/>
    <mergeCell ref="M68:P68"/>
    <mergeCell ref="Q68:T68"/>
    <mergeCell ref="U68:X68"/>
    <mergeCell ref="Y70:AB70"/>
    <mergeCell ref="AC70:AF70"/>
    <mergeCell ref="AG70:AJ70"/>
    <mergeCell ref="AK70:AN70"/>
    <mergeCell ref="AO70:AR70"/>
    <mergeCell ref="E70:H70"/>
    <mergeCell ref="I70:L70"/>
    <mergeCell ref="M70:P70"/>
    <mergeCell ref="Q70:T70"/>
    <mergeCell ref="U70:X70"/>
    <mergeCell ref="E72:H72"/>
    <mergeCell ref="I72:L72"/>
    <mergeCell ref="M72:P72"/>
    <mergeCell ref="Q72:T72"/>
    <mergeCell ref="U72:X72"/>
    <mergeCell ref="Y72:AB72"/>
    <mergeCell ref="AC72:AF72"/>
    <mergeCell ref="AG72:AJ72"/>
    <mergeCell ref="AK72:AN72"/>
    <mergeCell ref="AO72:AR72"/>
    <mergeCell ref="AS72:AV72"/>
    <mergeCell ref="AW72:AZ72"/>
    <mergeCell ref="E74:H74"/>
    <mergeCell ref="I74:L74"/>
    <mergeCell ref="M74:P74"/>
    <mergeCell ref="Q74:T74"/>
    <mergeCell ref="U74:X74"/>
    <mergeCell ref="Y74:AB74"/>
    <mergeCell ref="AC74:AF74"/>
    <mergeCell ref="AG74:AJ74"/>
    <mergeCell ref="AK74:AN74"/>
    <mergeCell ref="AO74:AR74"/>
    <mergeCell ref="AS74:AV74"/>
    <mergeCell ref="AW74:AZ74"/>
    <mergeCell ref="Y73:AB73"/>
    <mergeCell ref="AC73:AF73"/>
    <mergeCell ref="AG73:AJ73"/>
    <mergeCell ref="AK73:AN73"/>
    <mergeCell ref="AO73:AR73"/>
    <mergeCell ref="E73:H73"/>
    <mergeCell ref="I73:L73"/>
    <mergeCell ref="M73:P73"/>
    <mergeCell ref="Q73:T73"/>
    <mergeCell ref="U73:X73"/>
    <mergeCell ref="E77:H77"/>
    <mergeCell ref="I77:L77"/>
    <mergeCell ref="M77:P77"/>
    <mergeCell ref="Q77:T77"/>
    <mergeCell ref="U77:X77"/>
    <mergeCell ref="AS75:AV75"/>
    <mergeCell ref="AW75:AZ75"/>
    <mergeCell ref="E76:H76"/>
    <mergeCell ref="I76:L76"/>
    <mergeCell ref="M76:P76"/>
    <mergeCell ref="Q76:T76"/>
    <mergeCell ref="U76:X76"/>
    <mergeCell ref="Y76:AB76"/>
    <mergeCell ref="AC76:AF76"/>
    <mergeCell ref="AG76:AJ76"/>
    <mergeCell ref="AK76:AN76"/>
    <mergeCell ref="AO76:AR76"/>
    <mergeCell ref="AS76:AV76"/>
    <mergeCell ref="AW76:AZ76"/>
    <mergeCell ref="Y75:AB75"/>
    <mergeCell ref="AC75:AF75"/>
    <mergeCell ref="AG75:AJ75"/>
    <mergeCell ref="AK75:AN75"/>
    <mergeCell ref="AO75:AR75"/>
    <mergeCell ref="E75:H75"/>
    <mergeCell ref="I75:L75"/>
    <mergeCell ref="M75:P75"/>
    <mergeCell ref="Q75:T75"/>
    <mergeCell ref="U75:X75"/>
    <mergeCell ref="AS77:AV77"/>
    <mergeCell ref="AW77:AZ77"/>
    <mergeCell ref="Y77:AB77"/>
    <mergeCell ref="AC77:AF77"/>
    <mergeCell ref="AG77:AJ77"/>
    <mergeCell ref="AK77:AN77"/>
    <mergeCell ref="AO77:AR77"/>
    <mergeCell ref="AS73:AV73"/>
    <mergeCell ref="AW73:AZ73"/>
    <mergeCell ref="AS70:AV70"/>
    <mergeCell ref="AW70:AZ70"/>
    <mergeCell ref="BE17:BH17"/>
    <mergeCell ref="BI17:BL17"/>
    <mergeCell ref="BM17:BP17"/>
    <mergeCell ref="BQ17:BT17"/>
    <mergeCell ref="CV14:CV15"/>
    <mergeCell ref="CK14:CM15"/>
    <mergeCell ref="CN14:CN15"/>
    <mergeCell ref="CO14:CQ15"/>
    <mergeCell ref="CR14:CR15"/>
    <mergeCell ref="CS14:CU15"/>
    <mergeCell ref="CB14:CB15"/>
    <mergeCell ref="CC14:CE15"/>
    <mergeCell ref="CF14:CF15"/>
    <mergeCell ref="CG14:CI15"/>
    <mergeCell ref="CJ14:CJ15"/>
    <mergeCell ref="BQ14:BS15"/>
    <mergeCell ref="BT14:BT15"/>
    <mergeCell ref="BU14:BW15"/>
    <mergeCell ref="BX14:BX15"/>
    <mergeCell ref="BY14:CA15"/>
    <mergeCell ref="BH14:BH15"/>
    <mergeCell ref="BI14:BK15"/>
    <mergeCell ref="BL14:BL15"/>
    <mergeCell ref="BM14:BO15"/>
    <mergeCell ref="BA23:BD23"/>
    <mergeCell ref="BE23:BH23"/>
    <mergeCell ref="BI23:BL23"/>
    <mergeCell ref="BM23:BP23"/>
    <mergeCell ref="BQ23:BT23"/>
    <mergeCell ref="BU23:BX23"/>
    <mergeCell ref="BY23:CB23"/>
    <mergeCell ref="CC23:CF23"/>
    <mergeCell ref="CG23:CJ23"/>
    <mergeCell ref="CK23:CN23"/>
    <mergeCell ref="CO23:CR23"/>
    <mergeCell ref="CS23:CV23"/>
    <mergeCell ref="CO17:CR17"/>
    <mergeCell ref="CS17:CV17"/>
    <mergeCell ref="BA21:BD21"/>
    <mergeCell ref="BE21:BH21"/>
    <mergeCell ref="BI21:BL21"/>
    <mergeCell ref="BM21:BP21"/>
    <mergeCell ref="BQ21:BT21"/>
    <mergeCell ref="BU21:BX21"/>
    <mergeCell ref="BY21:CB21"/>
    <mergeCell ref="CC21:CF21"/>
    <mergeCell ref="CG21:CJ21"/>
    <mergeCell ref="CK21:CN21"/>
    <mergeCell ref="CO21:CR21"/>
    <mergeCell ref="CS21:CV21"/>
    <mergeCell ref="BU17:BX17"/>
    <mergeCell ref="BY17:CB17"/>
    <mergeCell ref="CC17:CF17"/>
    <mergeCell ref="CG17:CJ17"/>
    <mergeCell ref="CK17:CN17"/>
    <mergeCell ref="BA17:BD17"/>
    <mergeCell ref="CO24:CR24"/>
    <mergeCell ref="CS24:CV24"/>
    <mergeCell ref="BA25:BD25"/>
    <mergeCell ref="BE25:BH25"/>
    <mergeCell ref="BI25:BL25"/>
    <mergeCell ref="BM25:BP25"/>
    <mergeCell ref="BQ25:BT25"/>
    <mergeCell ref="BU25:BX25"/>
    <mergeCell ref="BY25:CB25"/>
    <mergeCell ref="CC25:CF25"/>
    <mergeCell ref="CG25:CJ25"/>
    <mergeCell ref="CK25:CN25"/>
    <mergeCell ref="CO25:CR25"/>
    <mergeCell ref="CS25:CV25"/>
    <mergeCell ref="BU24:BX24"/>
    <mergeCell ref="BY24:CB24"/>
    <mergeCell ref="CC24:CF24"/>
    <mergeCell ref="CG24:CJ24"/>
    <mergeCell ref="CK24:CN24"/>
    <mergeCell ref="BA24:BD24"/>
    <mergeCell ref="BE24:BH24"/>
    <mergeCell ref="BI24:BL24"/>
    <mergeCell ref="BM24:BP24"/>
    <mergeCell ref="BQ24:BT24"/>
    <mergeCell ref="CO26:CR26"/>
    <mergeCell ref="CS26:CV26"/>
    <mergeCell ref="BA27:BD27"/>
    <mergeCell ref="BE27:BH27"/>
    <mergeCell ref="BI27:BL27"/>
    <mergeCell ref="BM27:BP27"/>
    <mergeCell ref="BQ27:BT27"/>
    <mergeCell ref="BU27:BX27"/>
    <mergeCell ref="BY27:CB27"/>
    <mergeCell ref="CC27:CF27"/>
    <mergeCell ref="CG27:CJ27"/>
    <mergeCell ref="CK27:CN27"/>
    <mergeCell ref="CO27:CR27"/>
    <mergeCell ref="CS27:CV27"/>
    <mergeCell ref="BU26:BX26"/>
    <mergeCell ref="BY26:CB26"/>
    <mergeCell ref="CC26:CF26"/>
    <mergeCell ref="CG26:CJ26"/>
    <mergeCell ref="CK26:CN26"/>
    <mergeCell ref="BA26:BD26"/>
    <mergeCell ref="BE26:BH26"/>
    <mergeCell ref="BI26:BL26"/>
    <mergeCell ref="BM26:BP26"/>
    <mergeCell ref="BQ26:BT26"/>
    <mergeCell ref="CO28:CR28"/>
    <mergeCell ref="CS28:CV28"/>
    <mergeCell ref="BA29:BD29"/>
    <mergeCell ref="BE29:BH29"/>
    <mergeCell ref="BI29:BL29"/>
    <mergeCell ref="BM29:BP29"/>
    <mergeCell ref="BQ29:BT29"/>
    <mergeCell ref="BU29:BX29"/>
    <mergeCell ref="BY29:CB29"/>
    <mergeCell ref="CC29:CF29"/>
    <mergeCell ref="CG29:CJ29"/>
    <mergeCell ref="CK29:CN29"/>
    <mergeCell ref="CO29:CR29"/>
    <mergeCell ref="CS29:CV29"/>
    <mergeCell ref="BU28:BX28"/>
    <mergeCell ref="BY28:CB28"/>
    <mergeCell ref="CC28:CF28"/>
    <mergeCell ref="CG28:CJ28"/>
    <mergeCell ref="CK28:CN28"/>
    <mergeCell ref="BA28:BD28"/>
    <mergeCell ref="BE28:BH28"/>
    <mergeCell ref="BI28:BL28"/>
    <mergeCell ref="BM28:BP28"/>
    <mergeCell ref="BQ28:BT28"/>
    <mergeCell ref="CC32:CF32"/>
    <mergeCell ref="CG32:CJ32"/>
    <mergeCell ref="CK32:CN32"/>
    <mergeCell ref="BA32:BD32"/>
    <mergeCell ref="BE32:BH32"/>
    <mergeCell ref="BI32:BL32"/>
    <mergeCell ref="BM32:BP32"/>
    <mergeCell ref="BQ32:BT32"/>
    <mergeCell ref="CO30:CR30"/>
    <mergeCell ref="CS30:CV30"/>
    <mergeCell ref="BA31:BD31"/>
    <mergeCell ref="BE31:BH31"/>
    <mergeCell ref="BI31:BL31"/>
    <mergeCell ref="BM31:BP31"/>
    <mergeCell ref="BQ31:BT31"/>
    <mergeCell ref="BU31:BX31"/>
    <mergeCell ref="BY31:CB31"/>
    <mergeCell ref="CC31:CF31"/>
    <mergeCell ref="CG31:CJ31"/>
    <mergeCell ref="CK31:CN31"/>
    <mergeCell ref="CO31:CR31"/>
    <mergeCell ref="CS31:CV31"/>
    <mergeCell ref="BU30:BX30"/>
    <mergeCell ref="BY30:CB30"/>
    <mergeCell ref="CC30:CF30"/>
    <mergeCell ref="CG30:CJ30"/>
    <mergeCell ref="CK30:CN30"/>
    <mergeCell ref="BA30:BD30"/>
    <mergeCell ref="BE30:BH30"/>
    <mergeCell ref="BI30:BL30"/>
    <mergeCell ref="BM30:BP30"/>
    <mergeCell ref="BQ30:BT30"/>
    <mergeCell ref="BE37:BH37"/>
    <mergeCell ref="BI37:BL37"/>
    <mergeCell ref="BM37:BP37"/>
    <mergeCell ref="BQ37:BT37"/>
    <mergeCell ref="BA36:BD36"/>
    <mergeCell ref="BE36:BH36"/>
    <mergeCell ref="BI36:BL36"/>
    <mergeCell ref="BM36:BP36"/>
    <mergeCell ref="BQ36:BT36"/>
    <mergeCell ref="BU36:BX36"/>
    <mergeCell ref="BY36:CB36"/>
    <mergeCell ref="CC36:CF36"/>
    <mergeCell ref="CG36:CJ36"/>
    <mergeCell ref="CK36:CN36"/>
    <mergeCell ref="CO36:CR36"/>
    <mergeCell ref="CS36:CV36"/>
    <mergeCell ref="CO32:CR32"/>
    <mergeCell ref="CS32:CV32"/>
    <mergeCell ref="BA33:BD33"/>
    <mergeCell ref="BE33:BH33"/>
    <mergeCell ref="BI33:BL33"/>
    <mergeCell ref="BM33:BP33"/>
    <mergeCell ref="BQ33:BT33"/>
    <mergeCell ref="BU33:BX33"/>
    <mergeCell ref="BY33:CB33"/>
    <mergeCell ref="CC33:CF33"/>
    <mergeCell ref="CG33:CJ33"/>
    <mergeCell ref="CK33:CN33"/>
    <mergeCell ref="CO33:CR33"/>
    <mergeCell ref="CS33:CV33"/>
    <mergeCell ref="BU32:BX32"/>
    <mergeCell ref="BY32:CB32"/>
    <mergeCell ref="CO39:CR39"/>
    <mergeCell ref="CS39:CV39"/>
    <mergeCell ref="BU39:BX39"/>
    <mergeCell ref="BY39:CB39"/>
    <mergeCell ref="CC39:CF39"/>
    <mergeCell ref="CG39:CJ39"/>
    <mergeCell ref="CK39:CN39"/>
    <mergeCell ref="BA39:BD39"/>
    <mergeCell ref="BE39:BH39"/>
    <mergeCell ref="BI39:BL39"/>
    <mergeCell ref="BM39:BP39"/>
    <mergeCell ref="BQ39:BT39"/>
    <mergeCell ref="CO37:CR37"/>
    <mergeCell ref="CS37:CV37"/>
    <mergeCell ref="BA38:BD38"/>
    <mergeCell ref="BE38:BH38"/>
    <mergeCell ref="BI38:BL38"/>
    <mergeCell ref="BM38:BP38"/>
    <mergeCell ref="BQ38:BT38"/>
    <mergeCell ref="BU38:BX38"/>
    <mergeCell ref="BY38:CB38"/>
    <mergeCell ref="CC38:CF38"/>
    <mergeCell ref="CG38:CJ38"/>
    <mergeCell ref="CK38:CN38"/>
    <mergeCell ref="CO38:CR38"/>
    <mergeCell ref="CS38:CV38"/>
    <mergeCell ref="BU37:BX37"/>
    <mergeCell ref="BY37:CB37"/>
    <mergeCell ref="CC37:CF37"/>
    <mergeCell ref="CG37:CJ37"/>
    <mergeCell ref="CK37:CN37"/>
    <mergeCell ref="BA37:BD37"/>
    <mergeCell ref="BA42:BD42"/>
    <mergeCell ref="BE42:BH42"/>
    <mergeCell ref="BI42:BL42"/>
    <mergeCell ref="BM42:BP42"/>
    <mergeCell ref="BQ42:BT42"/>
    <mergeCell ref="BU42:BX42"/>
    <mergeCell ref="BY42:CB42"/>
    <mergeCell ref="CC42:CF42"/>
    <mergeCell ref="CG42:CJ42"/>
    <mergeCell ref="CK42:CN42"/>
    <mergeCell ref="CO42:CR42"/>
    <mergeCell ref="CS42:CV42"/>
    <mergeCell ref="CO45:CR45"/>
    <mergeCell ref="CS45:CV45"/>
    <mergeCell ref="BU45:BX45"/>
    <mergeCell ref="BY45:CB45"/>
    <mergeCell ref="CC45:CF45"/>
    <mergeCell ref="CG45:CJ45"/>
    <mergeCell ref="CK45:CN45"/>
    <mergeCell ref="BA45:BD45"/>
    <mergeCell ref="BE45:BH45"/>
    <mergeCell ref="BI45:BL45"/>
    <mergeCell ref="BM45:BP45"/>
    <mergeCell ref="BQ45:BT45"/>
    <mergeCell ref="CO43:CR43"/>
    <mergeCell ref="CS43:CV43"/>
    <mergeCell ref="BA44:BD44"/>
    <mergeCell ref="BE44:BH44"/>
    <mergeCell ref="BI44:BL44"/>
    <mergeCell ref="BM44:BP44"/>
    <mergeCell ref="BQ44:BT44"/>
    <mergeCell ref="BU44:BX44"/>
    <mergeCell ref="CS44:CV44"/>
    <mergeCell ref="BU43:BX43"/>
    <mergeCell ref="BY43:CB43"/>
    <mergeCell ref="CC43:CF43"/>
    <mergeCell ref="CG43:CJ43"/>
    <mergeCell ref="CK43:CN43"/>
    <mergeCell ref="BA43:BD43"/>
    <mergeCell ref="BA48:BD48"/>
    <mergeCell ref="BE48:BH48"/>
    <mergeCell ref="BI48:BL48"/>
    <mergeCell ref="BM48:BP48"/>
    <mergeCell ref="BQ48:BT48"/>
    <mergeCell ref="BU48:BX48"/>
    <mergeCell ref="BY48:CB48"/>
    <mergeCell ref="CC48:CF48"/>
    <mergeCell ref="CG48:CJ48"/>
    <mergeCell ref="CK48:CN48"/>
    <mergeCell ref="CO48:CR48"/>
    <mergeCell ref="CS48:CV48"/>
    <mergeCell ref="CC46:CF46"/>
    <mergeCell ref="CG46:CJ46"/>
    <mergeCell ref="CK46:CN46"/>
    <mergeCell ref="CO46:CR46"/>
    <mergeCell ref="CS46:CV46"/>
    <mergeCell ref="BI46:BL46"/>
    <mergeCell ref="BM46:BP46"/>
    <mergeCell ref="BQ46:BT46"/>
    <mergeCell ref="BU46:BX46"/>
    <mergeCell ref="BY46:CB46"/>
    <mergeCell ref="BE51:BH51"/>
    <mergeCell ref="BI51:BL51"/>
    <mergeCell ref="BM51:BP51"/>
    <mergeCell ref="BQ51:BT51"/>
    <mergeCell ref="CO49:CR49"/>
    <mergeCell ref="CS49:CV49"/>
    <mergeCell ref="BA50:BD50"/>
    <mergeCell ref="BE50:BH50"/>
    <mergeCell ref="BI50:BL50"/>
    <mergeCell ref="BM50:BP50"/>
    <mergeCell ref="BQ50:BT50"/>
    <mergeCell ref="BU50:BX50"/>
    <mergeCell ref="BY50:CB50"/>
    <mergeCell ref="CC50:CF50"/>
    <mergeCell ref="CG50:CJ50"/>
    <mergeCell ref="CK50:CN50"/>
    <mergeCell ref="CO50:CR50"/>
    <mergeCell ref="CS50:CV50"/>
    <mergeCell ref="BU49:BX49"/>
    <mergeCell ref="BY49:CB49"/>
    <mergeCell ref="CC49:CF49"/>
    <mergeCell ref="CG49:CJ49"/>
    <mergeCell ref="CK49:CN49"/>
    <mergeCell ref="BA49:BD49"/>
    <mergeCell ref="BE49:BH49"/>
    <mergeCell ref="BI49:BL49"/>
    <mergeCell ref="BM49:BP49"/>
    <mergeCell ref="BQ49:BT49"/>
    <mergeCell ref="BA63:BD63"/>
    <mergeCell ref="BE63:BH63"/>
    <mergeCell ref="BI63:BL63"/>
    <mergeCell ref="BM63:BP63"/>
    <mergeCell ref="BQ63:BT63"/>
    <mergeCell ref="BU63:BX63"/>
    <mergeCell ref="BY63:CB63"/>
    <mergeCell ref="CC63:CF63"/>
    <mergeCell ref="CG63:CJ63"/>
    <mergeCell ref="CK63:CN63"/>
    <mergeCell ref="CO63:CR63"/>
    <mergeCell ref="CS63:CV63"/>
    <mergeCell ref="CO51:CR51"/>
    <mergeCell ref="CS51:CV51"/>
    <mergeCell ref="BA52:BD52"/>
    <mergeCell ref="BE52:BH52"/>
    <mergeCell ref="BI52:BL52"/>
    <mergeCell ref="BM52:BP52"/>
    <mergeCell ref="BQ52:BT52"/>
    <mergeCell ref="BU52:BX52"/>
    <mergeCell ref="BY52:CB52"/>
    <mergeCell ref="CC52:CF52"/>
    <mergeCell ref="CG52:CJ52"/>
    <mergeCell ref="CK52:CN52"/>
    <mergeCell ref="CO52:CR52"/>
    <mergeCell ref="CS52:CV52"/>
    <mergeCell ref="BU51:BX51"/>
    <mergeCell ref="BY51:CB51"/>
    <mergeCell ref="CC51:CF51"/>
    <mergeCell ref="CG51:CJ51"/>
    <mergeCell ref="CK51:CN51"/>
    <mergeCell ref="BA51:BD51"/>
    <mergeCell ref="CO64:CR64"/>
    <mergeCell ref="CS64:CV64"/>
    <mergeCell ref="BU64:BX64"/>
    <mergeCell ref="BY64:CB64"/>
    <mergeCell ref="CC64:CF64"/>
    <mergeCell ref="CG64:CJ64"/>
    <mergeCell ref="CK64:CN64"/>
    <mergeCell ref="BA64:BD64"/>
    <mergeCell ref="BE64:BH64"/>
    <mergeCell ref="BI64:BL64"/>
    <mergeCell ref="BM64:BP64"/>
    <mergeCell ref="BQ64:BT64"/>
    <mergeCell ref="CO66:CR66"/>
    <mergeCell ref="CS66:CV66"/>
    <mergeCell ref="BA67:BD67"/>
    <mergeCell ref="BE67:BH67"/>
    <mergeCell ref="BI67:BL67"/>
    <mergeCell ref="BM67:BP67"/>
    <mergeCell ref="BQ67:BT67"/>
    <mergeCell ref="BU67:BX67"/>
    <mergeCell ref="BY67:CB67"/>
    <mergeCell ref="CC67:CF67"/>
    <mergeCell ref="CG67:CJ67"/>
    <mergeCell ref="CK67:CN67"/>
    <mergeCell ref="CO67:CR67"/>
    <mergeCell ref="CS67:CV67"/>
    <mergeCell ref="BU66:BX66"/>
    <mergeCell ref="BY66:CB66"/>
    <mergeCell ref="CC66:CF66"/>
    <mergeCell ref="CG66:CJ66"/>
    <mergeCell ref="CK66:CN66"/>
    <mergeCell ref="BA66:BD66"/>
    <mergeCell ref="BE66:BH66"/>
    <mergeCell ref="BI66:BL66"/>
    <mergeCell ref="BM66:BP66"/>
    <mergeCell ref="BQ66:BT66"/>
    <mergeCell ref="CO68:CR68"/>
    <mergeCell ref="CS68:CV68"/>
    <mergeCell ref="BA69:BD69"/>
    <mergeCell ref="BE69:BH69"/>
    <mergeCell ref="BI69:BL69"/>
    <mergeCell ref="BM69:BP69"/>
    <mergeCell ref="BQ69:BT69"/>
    <mergeCell ref="BU69:BX69"/>
    <mergeCell ref="BY69:CB69"/>
    <mergeCell ref="CC69:CF69"/>
    <mergeCell ref="CG69:CJ69"/>
    <mergeCell ref="CK69:CN69"/>
    <mergeCell ref="CO69:CR69"/>
    <mergeCell ref="CS69:CV69"/>
    <mergeCell ref="BU68:BX68"/>
    <mergeCell ref="BY68:CB68"/>
    <mergeCell ref="CC68:CF68"/>
    <mergeCell ref="CG68:CJ68"/>
    <mergeCell ref="CK68:CN68"/>
    <mergeCell ref="BA68:BD68"/>
    <mergeCell ref="BE68:BH68"/>
    <mergeCell ref="BI68:BL68"/>
    <mergeCell ref="BM68:BP68"/>
    <mergeCell ref="BQ68:BT68"/>
    <mergeCell ref="CK74:CN74"/>
    <mergeCell ref="CO74:CR74"/>
    <mergeCell ref="CS74:CV74"/>
    <mergeCell ref="BU73:BX73"/>
    <mergeCell ref="BY73:CB73"/>
    <mergeCell ref="CC73:CF73"/>
    <mergeCell ref="CG73:CJ73"/>
    <mergeCell ref="CO70:CR70"/>
    <mergeCell ref="CS70:CV70"/>
    <mergeCell ref="BU70:BX70"/>
    <mergeCell ref="BY70:CB70"/>
    <mergeCell ref="CC70:CF70"/>
    <mergeCell ref="CG70:CJ70"/>
    <mergeCell ref="CK70:CN70"/>
    <mergeCell ref="BA70:BD70"/>
    <mergeCell ref="BE70:BH70"/>
    <mergeCell ref="BI70:BL70"/>
    <mergeCell ref="BM70:BP70"/>
    <mergeCell ref="BQ70:BT70"/>
    <mergeCell ref="CO72:CR72"/>
    <mergeCell ref="CS72:CV72"/>
    <mergeCell ref="BU72:BX72"/>
    <mergeCell ref="BY72:CB72"/>
    <mergeCell ref="CC72:CF72"/>
    <mergeCell ref="CG72:CJ72"/>
    <mergeCell ref="CK72:CN72"/>
    <mergeCell ref="BA72:BD72"/>
    <mergeCell ref="BE72:BH72"/>
    <mergeCell ref="BI72:BL72"/>
    <mergeCell ref="BM72:BP72"/>
    <mergeCell ref="BQ72:BT72"/>
    <mergeCell ref="BQ76:BT76"/>
    <mergeCell ref="BU76:BX76"/>
    <mergeCell ref="BY76:CB76"/>
    <mergeCell ref="CC76:CF76"/>
    <mergeCell ref="CG76:CJ76"/>
    <mergeCell ref="CK76:CN76"/>
    <mergeCell ref="CO76:CR76"/>
    <mergeCell ref="BI73:BL73"/>
    <mergeCell ref="BM73:BP73"/>
    <mergeCell ref="BQ73:BT73"/>
    <mergeCell ref="CS76:CV76"/>
    <mergeCell ref="BU75:BX75"/>
    <mergeCell ref="BY75:CB75"/>
    <mergeCell ref="CC75:CF75"/>
    <mergeCell ref="CG75:CJ75"/>
    <mergeCell ref="CK75:CN75"/>
    <mergeCell ref="BA75:BD75"/>
    <mergeCell ref="BE75:BH75"/>
    <mergeCell ref="BI75:BL75"/>
    <mergeCell ref="BM75:BP75"/>
    <mergeCell ref="BQ75:BT75"/>
    <mergeCell ref="CO73:CR73"/>
    <mergeCell ref="CS73:CV73"/>
    <mergeCell ref="BA74:BD74"/>
    <mergeCell ref="BE74:BH74"/>
    <mergeCell ref="BI74:BL74"/>
    <mergeCell ref="BM74:BP74"/>
    <mergeCell ref="BQ74:BT74"/>
    <mergeCell ref="BU74:BX74"/>
    <mergeCell ref="BY74:CB74"/>
    <mergeCell ref="CC74:CF74"/>
    <mergeCell ref="CG74:CJ74"/>
    <mergeCell ref="B6:CW6"/>
    <mergeCell ref="C2:AV2"/>
    <mergeCell ref="C3:AV3"/>
    <mergeCell ref="AW2:CW3"/>
    <mergeCell ref="AW4:CW4"/>
    <mergeCell ref="B2:B3"/>
    <mergeCell ref="C4:AV4"/>
    <mergeCell ref="CK73:CN73"/>
    <mergeCell ref="BA73:BD73"/>
    <mergeCell ref="BE73:BH73"/>
    <mergeCell ref="CO77:CR77"/>
    <mergeCell ref="CS77:CV77"/>
    <mergeCell ref="C16:CW16"/>
    <mergeCell ref="C34:CW34"/>
    <mergeCell ref="C22:CW22"/>
    <mergeCell ref="C71:CW71"/>
    <mergeCell ref="BU77:BX77"/>
    <mergeCell ref="BY77:CB77"/>
    <mergeCell ref="CC77:CF77"/>
    <mergeCell ref="CG77:CJ77"/>
    <mergeCell ref="CK77:CN77"/>
    <mergeCell ref="BA77:BD77"/>
    <mergeCell ref="BE77:BH77"/>
    <mergeCell ref="BI77:BL77"/>
    <mergeCell ref="BM77:BP77"/>
    <mergeCell ref="BQ77:BT77"/>
    <mergeCell ref="CO75:CR75"/>
    <mergeCell ref="CS75:CV75"/>
    <mergeCell ref="BA76:BD76"/>
    <mergeCell ref="BE76:BH76"/>
    <mergeCell ref="BI76:BL76"/>
    <mergeCell ref="BM76:BP76"/>
  </mergeCells>
  <phoneticPr fontId="6" type="noConversion"/>
  <conditionalFormatting sqref="E17:E21 I17:CW21 F18:H21 E23:CW33 E72:CW77">
    <cfRule type="cellIs" dxfId="183" priority="23" stopIfTrue="1" operator="between">
      <formula>"X"</formula>
      <formula>"X"</formula>
    </cfRule>
  </conditionalFormatting>
  <conditionalFormatting sqref="E17:CV21 E23:CV33 E72:CV77">
    <cfRule type="cellIs" dxfId="182" priority="22" operator="greaterThan">
      <formula>0</formula>
    </cfRule>
  </conditionalFormatting>
  <conditionalFormatting sqref="E36:CV40 E42:CV46 E48:CV52 E54:CV58 E60:CV64 E66:CV70">
    <cfRule type="cellIs" dxfId="181" priority="20" operator="greaterThan">
      <formula>0</formula>
    </cfRule>
    <cfRule type="cellIs" dxfId="180" priority="21" stopIfTrue="1" operator="between">
      <formula>"X"</formula>
      <formula>"X"</formula>
    </cfRule>
  </conditionalFormatting>
  <conditionalFormatting sqref="CW17">
    <cfRule type="cellIs" dxfId="179" priority="18" operator="equal">
      <formula>D17</formula>
    </cfRule>
  </conditionalFormatting>
  <conditionalFormatting sqref="CW21">
    <cfRule type="cellIs" dxfId="178" priority="17" operator="equal">
      <formula>D21</formula>
    </cfRule>
  </conditionalFormatting>
  <conditionalFormatting sqref="CW23:CW30">
    <cfRule type="cellIs" dxfId="177" priority="16" operator="equal">
      <formula>D23</formula>
    </cfRule>
  </conditionalFormatting>
  <conditionalFormatting sqref="CW36:CW40">
    <cfRule type="cellIs" dxfId="176" priority="14" operator="equal">
      <formula>D36</formula>
    </cfRule>
    <cfRule type="cellIs" dxfId="175" priority="15" stopIfTrue="1" operator="between">
      <formula>"X"</formula>
      <formula>"X"</formula>
    </cfRule>
  </conditionalFormatting>
  <conditionalFormatting sqref="CW42:CW46">
    <cfRule type="cellIs" dxfId="174" priority="12" operator="equal">
      <formula>D42</formula>
    </cfRule>
    <cfRule type="cellIs" dxfId="173" priority="13" stopIfTrue="1" operator="between">
      <formula>"X"</formula>
      <formula>"X"</formula>
    </cfRule>
  </conditionalFormatting>
  <conditionalFormatting sqref="CW48:CW52">
    <cfRule type="cellIs" dxfId="172" priority="10" operator="equal">
      <formula>D48</formula>
    </cfRule>
    <cfRule type="cellIs" dxfId="171" priority="11" stopIfTrue="1" operator="between">
      <formula>"X"</formula>
      <formula>"X"</formula>
    </cfRule>
  </conditionalFormatting>
  <conditionalFormatting sqref="CW54:CW58">
    <cfRule type="cellIs" dxfId="170" priority="8" operator="equal">
      <formula>D54</formula>
    </cfRule>
    <cfRule type="cellIs" dxfId="169" priority="9" stopIfTrue="1" operator="between">
      <formula>"X"</formula>
      <formula>"X"</formula>
    </cfRule>
  </conditionalFormatting>
  <conditionalFormatting sqref="CW60:CW64">
    <cfRule type="cellIs" dxfId="168" priority="6" operator="equal">
      <formula>D60</formula>
    </cfRule>
    <cfRule type="cellIs" dxfId="167" priority="7" stopIfTrue="1" operator="between">
      <formula>"X"</formula>
      <formula>"X"</formula>
    </cfRule>
  </conditionalFormatting>
  <conditionalFormatting sqref="CW66:CW70">
    <cfRule type="cellIs" dxfId="166" priority="4" operator="equal">
      <formula>D66</formula>
    </cfRule>
    <cfRule type="cellIs" dxfId="165" priority="5" stopIfTrue="1" operator="between">
      <formula>"X"</formula>
      <formula>"X"</formula>
    </cfRule>
  </conditionalFormatting>
  <conditionalFormatting sqref="CW72:CW77">
    <cfRule type="cellIs" dxfId="164" priority="1" operator="equal">
      <formula>D72</formula>
    </cfRule>
    <cfRule type="cellIs" dxfId="163" priority="2" stopIfTrue="1" operator="between">
      <formula>"X"</formula>
      <formula>"X"</formula>
    </cfRule>
  </conditionalFormatting>
  <printOptions horizontalCentered="1" verticalCentered="1"/>
  <pageMargins left="0" right="0" top="0.27559055118110237" bottom="0.27559055118110237" header="0" footer="0"/>
  <pageSetup scale="82" orientation="landscape" r:id="rId1"/>
  <headerFooter alignWithMargins="0">
    <oddFooter>&amp;L&amp;"Arial Narrow,Cursiva"&amp;8F-PY-103.71 Cronograma de actividades - Mantenimiento de sistemas forestales&amp;R&amp;"Arial Narrow,Cursiva"&amp;8Página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35</vt:i4>
      </vt:variant>
    </vt:vector>
  </HeadingPairs>
  <TitlesOfParts>
    <vt:vector size="70" baseType="lpstr">
      <vt:lpstr>INSTRUCCIONES </vt:lpstr>
      <vt:lpstr>OBJETIVOS</vt:lpstr>
      <vt:lpstr>MANTEN</vt:lpstr>
      <vt:lpstr>Aisl.</vt:lpstr>
      <vt:lpstr>GESTION</vt:lpstr>
      <vt:lpstr>FINANC</vt:lpstr>
      <vt:lpstr>PROYECTO</vt:lpstr>
      <vt:lpstr>PLAN ADQ</vt:lpstr>
      <vt:lpstr>CRONOGRAMA</vt:lpstr>
      <vt:lpstr>POA-1</vt:lpstr>
      <vt:lpstr>POA-2</vt:lpstr>
      <vt:lpstr>POA-3</vt:lpstr>
      <vt:lpstr>POA-4</vt:lpstr>
      <vt:lpstr>POA-5</vt:lpstr>
      <vt:lpstr>SEGUIMIENTO</vt:lpstr>
      <vt:lpstr>EJEC-1I</vt:lpstr>
      <vt:lpstr>EJEC-2I</vt:lpstr>
      <vt:lpstr>EJEC-3I</vt:lpstr>
      <vt:lpstr>EJEC-4I</vt:lpstr>
      <vt:lpstr>EJEC-5I</vt:lpstr>
      <vt:lpstr>EJEC-1II</vt:lpstr>
      <vt:lpstr>EJEC-2II</vt:lpstr>
      <vt:lpstr>EJEC-3II</vt:lpstr>
      <vt:lpstr>EJEC-4II</vt:lpstr>
      <vt:lpstr>EJEC-5II</vt:lpstr>
      <vt:lpstr>EJEC-1III</vt:lpstr>
      <vt:lpstr>EJEC-2III</vt:lpstr>
      <vt:lpstr>EJEC-3III</vt:lpstr>
      <vt:lpstr>EJEC-4III</vt:lpstr>
      <vt:lpstr>EJEC-5III</vt:lpstr>
      <vt:lpstr>EJEC-1IV</vt:lpstr>
      <vt:lpstr>EJEC-2IV</vt:lpstr>
      <vt:lpstr>EJEC-3IV</vt:lpstr>
      <vt:lpstr>EJEC-4IV</vt:lpstr>
      <vt:lpstr>EJEC-5IV</vt:lpstr>
      <vt:lpstr>Aisl.!Área_de_impresión</vt:lpstr>
      <vt:lpstr>CRONOGRAMA!Área_de_impresión</vt:lpstr>
      <vt:lpstr>'EJEC-1I'!Área_de_impresión</vt:lpstr>
      <vt:lpstr>'EJEC-1II'!Área_de_impresión</vt:lpstr>
      <vt:lpstr>'EJEC-1III'!Área_de_impresión</vt:lpstr>
      <vt:lpstr>'EJEC-1IV'!Área_de_impresión</vt:lpstr>
      <vt:lpstr>'EJEC-2I'!Área_de_impresión</vt:lpstr>
      <vt:lpstr>'EJEC-2II'!Área_de_impresión</vt:lpstr>
      <vt:lpstr>'EJEC-2III'!Área_de_impresión</vt:lpstr>
      <vt:lpstr>'EJEC-2IV'!Área_de_impresión</vt:lpstr>
      <vt:lpstr>'EJEC-3I'!Área_de_impresión</vt:lpstr>
      <vt:lpstr>'EJEC-3II'!Área_de_impresión</vt:lpstr>
      <vt:lpstr>'EJEC-3III'!Área_de_impresión</vt:lpstr>
      <vt:lpstr>'EJEC-3IV'!Área_de_impresión</vt:lpstr>
      <vt:lpstr>'EJEC-4I'!Área_de_impresión</vt:lpstr>
      <vt:lpstr>'EJEC-4II'!Área_de_impresión</vt:lpstr>
      <vt:lpstr>'EJEC-4III'!Área_de_impresión</vt:lpstr>
      <vt:lpstr>'EJEC-4IV'!Área_de_impresión</vt:lpstr>
      <vt:lpstr>'EJEC-5I'!Área_de_impresión</vt:lpstr>
      <vt:lpstr>'EJEC-5II'!Área_de_impresión</vt:lpstr>
      <vt:lpstr>'EJEC-5III'!Área_de_impresión</vt:lpstr>
      <vt:lpstr>'EJEC-5IV'!Área_de_impresión</vt:lpstr>
      <vt:lpstr>FINANC!Área_de_impresión</vt:lpstr>
      <vt:lpstr>GESTION!Área_de_impresión</vt:lpstr>
      <vt:lpstr>MANTEN!Área_de_impresión</vt:lpstr>
      <vt:lpstr>OBJETIVOS!Área_de_impresión</vt:lpstr>
      <vt:lpstr>'PLAN ADQ'!Área_de_impresión</vt:lpstr>
      <vt:lpstr>'POA-1'!Área_de_impresión</vt:lpstr>
      <vt:lpstr>'POA-2'!Área_de_impresión</vt:lpstr>
      <vt:lpstr>'POA-3'!Área_de_impresión</vt:lpstr>
      <vt:lpstr>'POA-4'!Área_de_impresión</vt:lpstr>
      <vt:lpstr>'POA-5'!Área_de_impresión</vt:lpstr>
      <vt:lpstr>PROYECTO!Área_de_impresión</vt:lpstr>
      <vt:lpstr>SEGUIMIENTO!Área_de_impresión</vt:lpstr>
      <vt:lpstr>SEGUIMIENTO!Títulos_a_imprimir</vt:lpstr>
    </vt:vector>
  </TitlesOfParts>
  <Company>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Olga Patricia Bello Sepulveda</cp:lastModifiedBy>
  <cp:lastPrinted>2011-10-07T15:47:23Z</cp:lastPrinted>
  <dcterms:created xsi:type="dcterms:W3CDTF">2006-03-16T18:52:52Z</dcterms:created>
  <dcterms:modified xsi:type="dcterms:W3CDTF">2023-06-30T14:42:28Z</dcterms:modified>
</cp:coreProperties>
</file>