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E:\CALIDAD G.S.A\2025\CAL\23 Septiembre 2025\"/>
    </mc:Choice>
  </mc:AlternateContent>
  <xr:revisionPtr revIDLastSave="0" documentId="13_ncr:1_{2861DB43-EBEB-42C4-AEBD-95723BE1B9E0}" xr6:coauthVersionLast="47" xr6:coauthVersionMax="47" xr10:uidLastSave="{00000000-0000-0000-0000-000000000000}"/>
  <bookViews>
    <workbookView xWindow="-120" yWindow="-120" windowWidth="20730" windowHeight="11160" xr2:uid="{00000000-000D-0000-FFFF-FFFF00000000}"/>
  </bookViews>
  <sheets>
    <sheet name="F-A-CAL-11" sheetId="1" r:id="rId1"/>
    <sheet name="INSTRUCTIVO" sheetId="15" r:id="rId2"/>
    <sheet name="1" sheetId="5" state="hidden" r:id="rId3"/>
    <sheet name="CARGOS" sheetId="14" state="hidden" r:id="rId4"/>
    <sheet name="SALARIOS" sheetId="8" state="hidden" r:id="rId5"/>
    <sheet name="2" sheetId="3" state="hidden" r:id="rId6"/>
    <sheet name="Hoja4" sheetId="13" state="hidden" r:id="rId7"/>
    <sheet name="3" sheetId="11" state="hidden" r:id="rId8"/>
  </sheets>
  <definedNames>
    <definedName name="_xlnm._FilterDatabase" localSheetId="4" hidden="1">SALARIOS!$A$1:$G$127</definedName>
    <definedName name="ANLA">'1'!$C$12:$C$80</definedName>
    <definedName name="ANLAPlanta">CARGOS!$A$121:$A$148</definedName>
    <definedName name="_xlnm.Print_Area" localSheetId="0">'F-A-CAL-11'!$A$1:$K$82</definedName>
    <definedName name="CARG">'F-A-CAL-11'!#REF!</definedName>
    <definedName name="CARGO">#REF!</definedName>
    <definedName name="cargo2">#REF!</definedName>
    <definedName name="CARGOS">#REF!</definedName>
    <definedName name="CLASE">'3'!$L$2:$L$3</definedName>
    <definedName name="Concepto">'3'!$A$33:$A$40</definedName>
    <definedName name="DEPENDENCIA">'F-A-CAL-11'!$F$7</definedName>
    <definedName name="despachos">'F-A-CAL-11'!#REF!</definedName>
    <definedName name="ENTIDAD">'1'!$B$3:$B$6</definedName>
    <definedName name="ENTIDAD2">'2'!$B$3:$B$7</definedName>
    <definedName name="FINANCIACION">'2'!$B$2:$B$6</definedName>
    <definedName name="FINANCIACION2">'2'!$B$16:$B$18</definedName>
    <definedName name="grupos">'F-A-CAL-11'!#REF!</definedName>
    <definedName name="IDEAM">'1'!$E$12:$E$80</definedName>
    <definedName name="IDEAMPlanta">CARGOS!$A$56:$A$117</definedName>
    <definedName name="MADS">#REF!</definedName>
    <definedName name="MinAmbiente">'1'!$B$12:$B$80</definedName>
    <definedName name="MinAmbientePlanta">CARGOS!$A$6:$A$52</definedName>
    <definedName name="MINISTERIO.DE.AMBIENTE.Y.DESARROLLO.SOSTENIBLE.MADS">#REF!</definedName>
    <definedName name="money">'F-A-CAL-11'!#REF!</definedName>
    <definedName name="muestra">#REF!</definedName>
    <definedName name="nuevo">#REF!</definedName>
    <definedName name="NUMERO">'2'!$I$3:$K$231</definedName>
    <definedName name="OFICINA">'F-A-CAL-11'!#REF!</definedName>
    <definedName name="PAIS">'F-A-CAL-11'!$C$21</definedName>
    <definedName name="PAÍS">'F-A-CAL-11'!$G$21</definedName>
    <definedName name="PAISES">'2'!$I$3:$I$231</definedName>
    <definedName name="PARCIAL">'2'!$B$28:$B$30</definedName>
    <definedName name="PLANTA">SALARIOS!$A$4:$A$46</definedName>
    <definedName name="PLANTAMINAMBIENTE">#REF!</definedName>
    <definedName name="PNNC">'1'!$D$12:$D$65</definedName>
    <definedName name="PNNCPlanta">CARGOS!$A$152:$A$185</definedName>
    <definedName name="SINO">'2'!$B$16:$B$17</definedName>
    <definedName name="tabla">'2'!$I$3:$K$231</definedName>
    <definedName name="tabla2">#REF!</definedName>
    <definedName name="VALOR">#REF!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9" roundtripDataSignature="AMtx7mhp5KnYmcd+4Hv72zbjUJggb1oLwQ=="/>
    </ext>
  </extLst>
</workbook>
</file>

<file path=xl/calcChain.xml><?xml version="1.0" encoding="utf-8"?>
<calcChain xmlns="http://schemas.openxmlformats.org/spreadsheetml/2006/main">
  <c r="F97" i="15" l="1"/>
  <c r="F95" i="15"/>
  <c r="F93" i="15"/>
  <c r="F80" i="1"/>
  <c r="F78" i="1"/>
  <c r="F76" i="1"/>
  <c r="A75" i="1"/>
  <c r="A68" i="1"/>
  <c r="B36" i="1"/>
  <c r="B35" i="1"/>
  <c r="B3" i="8"/>
  <c r="B54" i="8"/>
  <c r="L54" i="8" s="1"/>
  <c r="K92" i="8"/>
  <c r="L92" i="8" s="1"/>
  <c r="L6" i="8"/>
  <c r="L22" i="8"/>
  <c r="L26" i="8"/>
  <c r="L30" i="8"/>
  <c r="L42" i="8"/>
  <c r="L103" i="8"/>
  <c r="L107" i="8"/>
  <c r="L120" i="8"/>
  <c r="L124" i="8"/>
  <c r="L2" i="8"/>
  <c r="A4" i="11"/>
  <c r="A3" i="11"/>
  <c r="A5" i="11"/>
  <c r="A6" i="11"/>
  <c r="A7" i="11"/>
  <c r="A8" i="11"/>
  <c r="A9" i="11"/>
  <c r="A10" i="11"/>
  <c r="A11" i="11"/>
  <c r="A12" i="11"/>
  <c r="K3" i="8"/>
  <c r="K4" i="8"/>
  <c r="L4" i="8" s="1"/>
  <c r="K5" i="8"/>
  <c r="L5" i="8" s="1"/>
  <c r="K6" i="8"/>
  <c r="K7" i="8"/>
  <c r="L7" i="8" s="1"/>
  <c r="K8" i="8"/>
  <c r="L8" i="8" s="1"/>
  <c r="K9" i="8"/>
  <c r="L9" i="8" s="1"/>
  <c r="K10" i="8"/>
  <c r="L10" i="8" s="1"/>
  <c r="K11" i="8"/>
  <c r="L11" i="8" s="1"/>
  <c r="K12" i="8"/>
  <c r="L12" i="8" s="1"/>
  <c r="K13" i="8"/>
  <c r="L13" i="8" s="1"/>
  <c r="K14" i="8"/>
  <c r="L14" i="8" s="1"/>
  <c r="K15" i="8"/>
  <c r="L15" i="8" s="1"/>
  <c r="K16" i="8"/>
  <c r="L16" i="8" s="1"/>
  <c r="K17" i="8"/>
  <c r="L17" i="8" s="1"/>
  <c r="K18" i="8"/>
  <c r="L18" i="8" s="1"/>
  <c r="K19" i="8"/>
  <c r="L19" i="8" s="1"/>
  <c r="K20" i="8"/>
  <c r="L20" i="8" s="1"/>
  <c r="K21" i="8"/>
  <c r="L21" i="8" s="1"/>
  <c r="K22" i="8"/>
  <c r="K23" i="8"/>
  <c r="L23" i="8" s="1"/>
  <c r="K24" i="8"/>
  <c r="L24" i="8" s="1"/>
  <c r="K25" i="8"/>
  <c r="L25" i="8" s="1"/>
  <c r="K26" i="8"/>
  <c r="K27" i="8"/>
  <c r="L27" i="8" s="1"/>
  <c r="K28" i="8"/>
  <c r="L28" i="8" s="1"/>
  <c r="K29" i="8"/>
  <c r="L29" i="8" s="1"/>
  <c r="K30" i="8"/>
  <c r="K31" i="8"/>
  <c r="L31" i="8" s="1"/>
  <c r="K32" i="8"/>
  <c r="L32" i="8" s="1"/>
  <c r="K33" i="8"/>
  <c r="L33" i="8" s="1"/>
  <c r="K34" i="8"/>
  <c r="L34" i="8" s="1"/>
  <c r="K35" i="8"/>
  <c r="L35" i="8" s="1"/>
  <c r="K36" i="8"/>
  <c r="L36" i="8" s="1"/>
  <c r="K37" i="8"/>
  <c r="L37" i="8" s="1"/>
  <c r="K38" i="8"/>
  <c r="L38" i="8" s="1"/>
  <c r="K39" i="8"/>
  <c r="L39" i="8" s="1"/>
  <c r="K40" i="8"/>
  <c r="L40" i="8" s="1"/>
  <c r="K41" i="8"/>
  <c r="L41" i="8" s="1"/>
  <c r="K42" i="8"/>
  <c r="K43" i="8"/>
  <c r="L43" i="8" s="1"/>
  <c r="K44" i="8"/>
  <c r="L44" i="8" s="1"/>
  <c r="K45" i="8"/>
  <c r="L45" i="8" s="1"/>
  <c r="K46" i="8"/>
  <c r="L46" i="8" s="1"/>
  <c r="K47" i="8"/>
  <c r="L47" i="8" s="1"/>
  <c r="K48" i="8"/>
  <c r="L48" i="8" s="1"/>
  <c r="K49" i="8"/>
  <c r="L49" i="8" s="1"/>
  <c r="K50" i="8"/>
  <c r="L50" i="8" s="1"/>
  <c r="K51" i="8"/>
  <c r="L51" i="8" s="1"/>
  <c r="K52" i="8"/>
  <c r="L52" i="8" s="1"/>
  <c r="K53" i="8"/>
  <c r="L53" i="8" s="1"/>
  <c r="K54" i="8"/>
  <c r="K55" i="8"/>
  <c r="L55" i="8" s="1"/>
  <c r="K56" i="8"/>
  <c r="L56" i="8" s="1"/>
  <c r="K57" i="8"/>
  <c r="L57" i="8" s="1"/>
  <c r="K58" i="8"/>
  <c r="L58" i="8" s="1"/>
  <c r="K59" i="8"/>
  <c r="L59" i="8" s="1"/>
  <c r="K60" i="8"/>
  <c r="L60" i="8" s="1"/>
  <c r="K61" i="8"/>
  <c r="L61" i="8" s="1"/>
  <c r="K62" i="8"/>
  <c r="L62" i="8" s="1"/>
  <c r="K63" i="8"/>
  <c r="L63" i="8" s="1"/>
  <c r="K64" i="8"/>
  <c r="L64" i="8" s="1"/>
  <c r="K65" i="8"/>
  <c r="L65" i="8" s="1"/>
  <c r="K66" i="8"/>
  <c r="L66" i="8" s="1"/>
  <c r="K67" i="8"/>
  <c r="L67" i="8" s="1"/>
  <c r="K68" i="8"/>
  <c r="L68" i="8" s="1"/>
  <c r="K69" i="8"/>
  <c r="L69" i="8" s="1"/>
  <c r="K70" i="8"/>
  <c r="L70" i="8" s="1"/>
  <c r="K71" i="8"/>
  <c r="L71" i="8" s="1"/>
  <c r="K72" i="8"/>
  <c r="L72" i="8" s="1"/>
  <c r="K73" i="8"/>
  <c r="L73" i="8" s="1"/>
  <c r="K74" i="8"/>
  <c r="L74" i="8" s="1"/>
  <c r="K75" i="8"/>
  <c r="L75" i="8" s="1"/>
  <c r="K76" i="8"/>
  <c r="L76" i="8" s="1"/>
  <c r="K77" i="8"/>
  <c r="L77" i="8" s="1"/>
  <c r="K78" i="8"/>
  <c r="L78" i="8" s="1"/>
  <c r="K79" i="8"/>
  <c r="L79" i="8" s="1"/>
  <c r="K80" i="8"/>
  <c r="L80" i="8" s="1"/>
  <c r="K81" i="8"/>
  <c r="L81" i="8" s="1"/>
  <c r="K82" i="8"/>
  <c r="L82" i="8" s="1"/>
  <c r="K83" i="8"/>
  <c r="L83" i="8" s="1"/>
  <c r="K84" i="8"/>
  <c r="L84" i="8" s="1"/>
  <c r="K85" i="8"/>
  <c r="L85" i="8" s="1"/>
  <c r="K86" i="8"/>
  <c r="L86" i="8" s="1"/>
  <c r="K87" i="8"/>
  <c r="L87" i="8" s="1"/>
  <c r="K88" i="8"/>
  <c r="L88" i="8" s="1"/>
  <c r="K89" i="8"/>
  <c r="L89" i="8" s="1"/>
  <c r="K90" i="8"/>
  <c r="L90" i="8" s="1"/>
  <c r="K91" i="8"/>
  <c r="L91" i="8" s="1"/>
  <c r="K93" i="8"/>
  <c r="L93" i="8" s="1"/>
  <c r="K94" i="8"/>
  <c r="L94" i="8" s="1"/>
  <c r="K95" i="8"/>
  <c r="L95" i="8" s="1"/>
  <c r="K96" i="8"/>
  <c r="L96" i="8" s="1"/>
  <c r="K97" i="8"/>
  <c r="L97" i="8" s="1"/>
  <c r="K98" i="8"/>
  <c r="L98" i="8" s="1"/>
  <c r="K99" i="8"/>
  <c r="L99" i="8" s="1"/>
  <c r="K100" i="8"/>
  <c r="L100" i="8" s="1"/>
  <c r="K101" i="8"/>
  <c r="L101" i="8" s="1"/>
  <c r="K102" i="8"/>
  <c r="L102" i="8" s="1"/>
  <c r="K103" i="8"/>
  <c r="K104" i="8"/>
  <c r="L104" i="8" s="1"/>
  <c r="K105" i="8"/>
  <c r="L105" i="8" s="1"/>
  <c r="K106" i="8"/>
  <c r="L106" i="8" s="1"/>
  <c r="K107" i="8"/>
  <c r="K108" i="8"/>
  <c r="L108" i="8" s="1"/>
  <c r="K109" i="8"/>
  <c r="L109" i="8" s="1"/>
  <c r="K110" i="8"/>
  <c r="L110" i="8" s="1"/>
  <c r="K111" i="8"/>
  <c r="L111" i="8" s="1"/>
  <c r="K112" i="8"/>
  <c r="L112" i="8" s="1"/>
  <c r="K113" i="8"/>
  <c r="L113" i="8" s="1"/>
  <c r="K114" i="8"/>
  <c r="L114" i="8" s="1"/>
  <c r="K115" i="8"/>
  <c r="L115" i="8" s="1"/>
  <c r="K116" i="8"/>
  <c r="L116" i="8" s="1"/>
  <c r="K117" i="8"/>
  <c r="L117" i="8" s="1"/>
  <c r="K118" i="8"/>
  <c r="L118" i="8" s="1"/>
  <c r="K119" i="8"/>
  <c r="L119" i="8" s="1"/>
  <c r="K120" i="8"/>
  <c r="K121" i="8"/>
  <c r="L121" i="8" s="1"/>
  <c r="K122" i="8"/>
  <c r="L122" i="8" s="1"/>
  <c r="K123" i="8"/>
  <c r="L123" i="8" s="1"/>
  <c r="K124" i="8"/>
  <c r="K125" i="8"/>
  <c r="L125" i="8" s="1"/>
  <c r="K126" i="8"/>
  <c r="L126" i="8" s="1"/>
  <c r="K127" i="8"/>
  <c r="L127" i="8" s="1"/>
  <c r="K2" i="8"/>
  <c r="K31" i="1"/>
  <c r="G38" i="1"/>
  <c r="K36" i="1"/>
  <c r="G36" i="1"/>
  <c r="K38" i="1"/>
  <c r="G34" i="11"/>
  <c r="C28" i="11"/>
  <c r="F35" i="1" s="1"/>
  <c r="B38" i="1"/>
  <c r="G43" i="1"/>
  <c r="L3" i="8" l="1"/>
  <c r="D34" i="11"/>
  <c r="J35" i="1" s="1"/>
  <c r="F19" i="1"/>
  <c r="E32" i="1" l="1"/>
  <c r="B34" i="1" s="1"/>
  <c r="F70" i="1"/>
  <c r="B66" i="1" l="1"/>
  <c r="F63" i="1"/>
  <c r="K30" i="11"/>
  <c r="K32" i="1" s="1"/>
  <c r="J8" i="1"/>
  <c r="G31" i="1" s="1"/>
  <c r="C16" i="8"/>
  <c r="C38" i="8"/>
  <c r="C39" i="8"/>
  <c r="C77" i="8"/>
  <c r="C104" i="8"/>
  <c r="F22" i="1"/>
  <c r="C127" i="8" l="1"/>
  <c r="F61" i="1"/>
  <c r="D14" i="1"/>
  <c r="J6" i="1"/>
  <c r="C37" i="8"/>
  <c r="C62" i="8"/>
  <c r="C70" i="8"/>
  <c r="C44" i="8"/>
  <c r="C72" i="8"/>
  <c r="C95" i="8"/>
  <c r="C45" i="8"/>
  <c r="C41" i="8"/>
  <c r="C74" i="8"/>
  <c r="C46" i="8"/>
  <c r="C18" i="8"/>
  <c r="C107" i="8"/>
  <c r="C35" i="8"/>
  <c r="C11" i="8"/>
  <c r="C49" i="8"/>
  <c r="C48" i="8"/>
  <c r="C76" i="8"/>
  <c r="C42" i="8"/>
  <c r="C53" i="8"/>
  <c r="C83" i="8"/>
  <c r="C108" i="8"/>
  <c r="C10" i="8"/>
  <c r="C117" i="8"/>
  <c r="C105" i="8"/>
  <c r="C36" i="8"/>
  <c r="C103" i="8"/>
  <c r="C40" i="8"/>
  <c r="C43" i="8"/>
  <c r="C50" i="8"/>
  <c r="C51" i="8"/>
  <c r="C52" i="8"/>
  <c r="C106" i="8"/>
  <c r="C4" i="8"/>
  <c r="C78" i="8"/>
  <c r="C79" i="8"/>
  <c r="C84" i="8"/>
  <c r="C109" i="8"/>
  <c r="C110" i="8"/>
  <c r="C111" i="8"/>
  <c r="C112" i="8"/>
  <c r="C113" i="8"/>
  <c r="C114" i="8"/>
  <c r="C115" i="8"/>
  <c r="C116" i="8"/>
  <c r="C123" i="8"/>
  <c r="C124" i="8"/>
  <c r="C125" i="8"/>
  <c r="C126" i="8"/>
  <c r="C55" i="8"/>
  <c r="C56" i="8"/>
  <c r="C57" i="8"/>
  <c r="C58" i="8"/>
  <c r="C59" i="8"/>
  <c r="C60" i="8"/>
  <c r="C86" i="8"/>
  <c r="C87" i="8"/>
  <c r="C88" i="8"/>
  <c r="C89" i="8"/>
  <c r="C90" i="8"/>
  <c r="C91" i="8"/>
  <c r="C61" i="8"/>
  <c r="C63" i="8"/>
  <c r="C64" i="8"/>
  <c r="C93" i="8"/>
  <c r="C100" i="8"/>
  <c r="C17" i="8"/>
  <c r="C19" i="8"/>
  <c r="C20" i="8"/>
  <c r="C21" i="8"/>
  <c r="C22" i="8"/>
  <c r="C23" i="8"/>
  <c r="C24" i="8"/>
  <c r="C25" i="8"/>
  <c r="C26" i="8"/>
  <c r="C27" i="8"/>
  <c r="C12" i="8"/>
  <c r="C6" i="8"/>
  <c r="C29" i="8"/>
  <c r="C2" i="8"/>
  <c r="C47" i="8"/>
  <c r="C67" i="8"/>
  <c r="C73" i="8"/>
  <c r="C82" i="8"/>
  <c r="C96" i="8"/>
  <c r="C101" i="8"/>
  <c r="C120" i="8"/>
  <c r="C121" i="8"/>
  <c r="C7" i="8"/>
  <c r="C119" i="8" l="1"/>
  <c r="C99" i="8"/>
  <c r="C94" i="8"/>
  <c r="C81" i="8"/>
  <c r="C71" i="8"/>
  <c r="C66" i="8"/>
  <c r="C34" i="8"/>
  <c r="C3" i="8"/>
  <c r="C28" i="8"/>
  <c r="C5" i="8"/>
  <c r="C9" i="8"/>
  <c r="C122" i="8"/>
  <c r="C118" i="8"/>
  <c r="C98" i="8"/>
  <c r="C92" i="8"/>
  <c r="C80" i="8"/>
  <c r="C69" i="8"/>
  <c r="C65" i="8"/>
  <c r="C33" i="8"/>
  <c r="C31" i="8"/>
  <c r="C14" i="8"/>
  <c r="C13" i="8"/>
  <c r="C8" i="8"/>
  <c r="C102" i="8"/>
  <c r="C97" i="8"/>
  <c r="C85" i="8"/>
  <c r="C75" i="8"/>
  <c r="C68" i="8"/>
  <c r="C54" i="8"/>
  <c r="C32" i="8"/>
  <c r="C30" i="8"/>
  <c r="C15" i="8"/>
  <c r="C15" i="11"/>
  <c r="E16" i="11" s="1"/>
  <c r="E31" i="1"/>
  <c r="G27" i="1"/>
  <c r="C27" i="1"/>
  <c r="G46" i="1"/>
  <c r="G44" i="1"/>
  <c r="C46" i="1"/>
  <c r="E45" i="1"/>
  <c r="C45" i="1"/>
  <c r="E44" i="1"/>
  <c r="C44" i="1"/>
  <c r="C43" i="1"/>
  <c r="C42" i="1"/>
  <c r="H21" i="1"/>
  <c r="H19" i="11" s="1"/>
  <c r="G16" i="11" l="1"/>
  <c r="E19" i="11" s="1"/>
  <c r="F16" i="11"/>
  <c r="G32" i="1" l="1"/>
  <c r="G33" i="1" s="1"/>
  <c r="G35" i="1" s="1"/>
  <c r="K24" i="1"/>
  <c r="K33" i="1" l="1"/>
  <c r="B2" i="14" a="1"/>
  <c r="B2" i="14" s="1"/>
  <c r="K35" i="1" l="1"/>
  <c r="G37" i="1" l="1"/>
  <c r="K37" i="1" s="1"/>
  <c r="C2"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Angela Lisseth Diaz Tarquino</author>
  </authors>
  <commentList>
    <comment ref="F12" authorId="0" shapeId="0" xr:uid="{C48B73A7-4B27-4963-BD32-717FF4352C91}">
      <text>
        <r>
          <rPr>
            <b/>
            <sz val="9"/>
            <color indexed="81"/>
            <rFont val="Tahoma"/>
            <family val="2"/>
          </rPr>
          <t>Este campo sólo se dilgencia si es CONTRATISTA.</t>
        </r>
      </text>
    </comment>
    <comment ref="J12" authorId="0" shapeId="0" xr:uid="{9872868C-C533-4A90-A469-7BF5205E682D}">
      <text>
        <r>
          <rPr>
            <b/>
            <sz val="9"/>
            <color indexed="81"/>
            <rFont val="Tahoma"/>
            <family val="2"/>
          </rPr>
          <t>Este campo sólo se dilgencia si es CONTRATISTA.</t>
        </r>
        <r>
          <rPr>
            <sz val="9"/>
            <color indexed="81"/>
            <rFont val="Tahoma"/>
            <family val="2"/>
          </rPr>
          <t xml:space="preserve">
</t>
        </r>
      </text>
    </comment>
    <comment ref="F13" authorId="0" shapeId="0" xr:uid="{837D4FA4-B08C-4A65-BD91-8AEA8ACAC686}">
      <text>
        <r>
          <rPr>
            <b/>
            <sz val="9"/>
            <color indexed="81"/>
            <rFont val="Tahoma"/>
            <family val="2"/>
          </rPr>
          <t>Este campo sólo se dilgencia si es CONTRATISTA</t>
        </r>
        <r>
          <rPr>
            <sz val="9"/>
            <color indexed="81"/>
            <rFont val="Tahoma"/>
            <family val="2"/>
          </rPr>
          <t xml:space="preserve">
</t>
        </r>
      </text>
    </comment>
    <comment ref="J13" authorId="0" shapeId="0" xr:uid="{59BEA043-1393-48BE-937C-F0BC9E1533B2}">
      <text>
        <r>
          <rPr>
            <b/>
            <sz val="9"/>
            <color indexed="81"/>
            <rFont val="Tahoma"/>
            <family val="2"/>
          </rPr>
          <t>Este campo sólo se dilgencia si es CONTRATISTA.</t>
        </r>
        <r>
          <rPr>
            <sz val="9"/>
            <color indexed="81"/>
            <rFont val="Tahoma"/>
            <family val="2"/>
          </rPr>
          <t xml:space="preserve">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<sst xmlns="http://schemas.openxmlformats.org/spreadsheetml/2006/main" count="1929" uniqueCount="810">
  <si>
    <t>MINISTERIO DE AMBIENTE Y DESARROLLO SOSTENIBLE</t>
  </si>
  <si>
    <t xml:space="preserve">JUSTIFICACIÓN PARA EL TRÁMITE DE COMISIÓN O AUTORIZACIÓN DE VIAJE AL EXTERIOR </t>
  </si>
  <si>
    <t>OBSERVACIONES</t>
  </si>
  <si>
    <r>
      <rPr>
        <b/>
        <sz val="11"/>
        <color theme="2"/>
        <rFont val="Arial Narrow"/>
        <family val="2"/>
      </rPr>
      <t>Proceso</t>
    </r>
    <r>
      <rPr>
        <sz val="11"/>
        <color theme="2"/>
        <rFont val="Arial Narrow"/>
        <family val="2"/>
      </rPr>
      <t>: Comisiones y Apoyo Logístico</t>
    </r>
  </si>
  <si>
    <r>
      <t xml:space="preserve">Versión: </t>
    </r>
    <r>
      <rPr>
        <sz val="10"/>
        <color theme="1"/>
        <rFont val="Arial Narrow"/>
        <family val="2"/>
      </rPr>
      <t>4</t>
    </r>
  </si>
  <si>
    <r>
      <t>Vigencia:</t>
    </r>
    <r>
      <rPr>
        <sz val="10"/>
        <color theme="1"/>
        <rFont val="Arial Narrow"/>
        <family val="2"/>
      </rPr>
      <t xml:space="preserve"> 10/10/2025</t>
    </r>
  </si>
  <si>
    <r>
      <t>Código:</t>
    </r>
    <r>
      <rPr>
        <sz val="10"/>
        <color theme="1"/>
        <rFont val="Arial Narrow"/>
        <family val="2"/>
      </rPr>
      <t xml:space="preserve"> F-A-CAL-11</t>
    </r>
  </si>
  <si>
    <t>1. INFORMACION DEL SOLICITANTE</t>
  </si>
  <si>
    <r>
      <t xml:space="preserve">FECHA DE SOLICITUD </t>
    </r>
    <r>
      <rPr>
        <sz val="8"/>
        <color theme="1"/>
        <rFont val="Arial Narrow"/>
        <family val="2"/>
      </rPr>
      <t>(DD/MM/AAAA)</t>
    </r>
  </si>
  <si>
    <t>NOMBRE</t>
  </si>
  <si>
    <t>CC</t>
  </si>
  <si>
    <r>
      <t xml:space="preserve">TIPO VINCULACIÓN 
</t>
    </r>
    <r>
      <rPr>
        <sz val="10"/>
        <color theme="1"/>
        <rFont val="Arial Narrow"/>
        <family val="2"/>
      </rPr>
      <t xml:space="preserve"> ( Marque con X)</t>
    </r>
  </si>
  <si>
    <t>LNR / CARRERA ADMINISTRATIVA</t>
  </si>
  <si>
    <t>ENTIDAD</t>
  </si>
  <si>
    <t>DEPENDENCIA</t>
  </si>
  <si>
    <t>PROVISIONAL</t>
  </si>
  <si>
    <t>CARGO</t>
  </si>
  <si>
    <t>SALARIO</t>
  </si>
  <si>
    <t>CONTRATISTA</t>
  </si>
  <si>
    <t>NUMERO DE CONTRATO</t>
  </si>
  <si>
    <t>HONORARIOS MENSUALES</t>
  </si>
  <si>
    <t>MINAMBIENTE</t>
  </si>
  <si>
    <t>FECHA DE INICIO</t>
  </si>
  <si>
    <t>FECHA DE TERMINACION</t>
  </si>
  <si>
    <r>
      <t xml:space="preserve"> TIPO DE SOLICITUD
</t>
    </r>
    <r>
      <rPr>
        <sz val="10"/>
        <color theme="1"/>
        <rFont val="Arial Narrow"/>
        <family val="2"/>
      </rPr>
      <t xml:space="preserve"> ( Marque con X)</t>
    </r>
  </si>
  <si>
    <t>COMISIÓN SERVICIOS</t>
  </si>
  <si>
    <t>Para el trámite de esta solicitud tener presente el PROCEDIMIENTO - Código: P-A-CAL-02 - TRÁMITE DE COMISIONES DE SERVICIOS Y/O ESTUDIOS AL EXTERIOR FUNCIONARIOS</t>
  </si>
  <si>
    <t>COMISIÓN ESTUDIOS</t>
  </si>
  <si>
    <t>AUTORIZACIÓN DE VIAJE</t>
  </si>
  <si>
    <t>Para el trámite de esta solicitud tener presente el PROCEDIMIENTO - Código: P-A-CAL-03 - TRÁMITE DE AUTORIZACION DE VIAJE AL EXTERIOR CONTRATISTAS</t>
  </si>
  <si>
    <t>PRÓRROGA</t>
  </si>
  <si>
    <t>2. INFORMACIÓN DEL EVENTO</t>
  </si>
  <si>
    <t>NOMBRE DE QUIEN INVITA</t>
  </si>
  <si>
    <t xml:space="preserve">EL EVENTO CUENTA CON FINANCIACIÓN </t>
  </si>
  <si>
    <t>SI</t>
  </si>
  <si>
    <t>NOMBRE DEL EVENTO</t>
  </si>
  <si>
    <t>OBJETO DEL EVENTO
(Extraído de la Invitación)</t>
  </si>
  <si>
    <t xml:space="preserve"> LUGAR DEL EVENTO</t>
  </si>
  <si>
    <t>MÚLTIPLE DESTINO</t>
  </si>
  <si>
    <t>NO</t>
  </si>
  <si>
    <t>PAÍS PRINCIPAL</t>
  </si>
  <si>
    <t>CIUDAD (ES)</t>
  </si>
  <si>
    <t>GRUPO</t>
  </si>
  <si>
    <t>RUTA DE LA COMISIÓN</t>
  </si>
  <si>
    <t>BOGOTÁ / COLOMBIA</t>
  </si>
  <si>
    <t xml:space="preserve">BOGOTÁ / COLOMBIA </t>
  </si>
  <si>
    <r>
      <t xml:space="preserve">FECHA DE INICIO DEL EVENTO
</t>
    </r>
    <r>
      <rPr>
        <sz val="8"/>
        <color theme="1"/>
        <rFont val="Arial Narrow"/>
        <family val="2"/>
      </rPr>
      <t>(DD/MM/AAAA)</t>
    </r>
  </si>
  <si>
    <r>
      <t xml:space="preserve">FECHA DE TERMINACIÓN DEL EVENTO
</t>
    </r>
    <r>
      <rPr>
        <sz val="8"/>
        <color theme="1"/>
        <rFont val="Arial Narrow"/>
        <family val="2"/>
      </rPr>
      <t>(DD/MM/AAAA)</t>
    </r>
  </si>
  <si>
    <t>¿Participa menos dias en el evento?</t>
  </si>
  <si>
    <r>
      <t xml:space="preserve">FECHA DE INICIO DE LA COMISIÓN 
</t>
    </r>
    <r>
      <rPr>
        <sz val="8"/>
        <color theme="1"/>
        <rFont val="Arial Narrow"/>
        <family val="2"/>
      </rPr>
      <t>(DD/MM/AAAA)</t>
    </r>
  </si>
  <si>
    <r>
      <t xml:space="preserve">FECHA DE TERMINACIÓN DE LA COMISIÓN 
</t>
    </r>
    <r>
      <rPr>
        <sz val="8"/>
        <color theme="1"/>
        <rFont val="Arial Narrow"/>
        <family val="2"/>
      </rPr>
      <t>(DD/MM/AAAA)</t>
    </r>
  </si>
  <si>
    <t>NÚMERO DE DIAS DE COMISION</t>
  </si>
  <si>
    <t>ENTIDAD QUE CUBRE
GASTOS DE TIQUETES AÉREOS</t>
  </si>
  <si>
    <t>ENTIDAD QUE CUBRE 
GASTOS DE VIÁTICOS</t>
  </si>
  <si>
    <t>PARA EL CASO DE COMISION DE ESTUDIOS DILIGENCIAR ESTE CAMPO</t>
  </si>
  <si>
    <t>VALOR TOTAL DE INSCRIPCIÓN O MATRÍCULA</t>
  </si>
  <si>
    <t xml:space="preserve"> ENTIDAD QUE CUBRE LOS GASTOS DE INSCRIPCION O MATRICULA</t>
  </si>
  <si>
    <t>3. SUMINISTRO DE PASAJES Y/O VIATICOS</t>
  </si>
  <si>
    <r>
      <t xml:space="preserve">Esta información será diligenciada </t>
    </r>
    <r>
      <rPr>
        <b/>
        <sz val="10"/>
        <color theme="1"/>
        <rFont val="Arial Narrow"/>
        <family val="2"/>
      </rPr>
      <t>UNICAMENTE</t>
    </r>
    <r>
      <rPr>
        <sz val="10"/>
        <color theme="1"/>
        <rFont val="Arial Narrow"/>
        <family val="2"/>
      </rPr>
      <t xml:space="preserve"> si el evento </t>
    </r>
    <r>
      <rPr>
        <b/>
        <sz val="10"/>
        <color theme="1"/>
        <rFont val="Arial Narrow"/>
        <family val="2"/>
      </rPr>
      <t>NO</t>
    </r>
    <r>
      <rPr>
        <sz val="10"/>
        <color theme="1"/>
        <rFont val="Arial Narrow"/>
        <family val="2"/>
      </rPr>
      <t xml:space="preserve"> cuenta con financiacion de gastos de tiquetes y/o viáticos</t>
    </r>
  </si>
  <si>
    <t>¿El solicitante requiere suministro de pasajes?</t>
  </si>
  <si>
    <t>¿El solicitante requiere viaticos?</t>
  </si>
  <si>
    <t>CLASE</t>
  </si>
  <si>
    <t>SALARIO / HONORARIOS</t>
  </si>
  <si>
    <t>NÚMERO DE DIAS A RECONOCER VIATICOS</t>
  </si>
  <si>
    <r>
      <t xml:space="preserve">VALOR TIQUETES 
</t>
    </r>
    <r>
      <rPr>
        <b/>
        <sz val="8"/>
        <color theme="1"/>
        <rFont val="Arial Narrow"/>
        <family val="2"/>
      </rPr>
      <t>(COTIZACIÓN EN LA TARIFA MAS ECONOMICA DEL MERCADO)</t>
    </r>
  </si>
  <si>
    <t>USD 100%</t>
  </si>
  <si>
    <t>PORCENTAJE FINANCIACION</t>
  </si>
  <si>
    <t>NOTA: Teniendo en cuenta la posible variación del valor de la cotización inicial, hasta la aprobación de la comisión y posterior expedición del tiquete, el valor estimado del tiquete corresponde a:</t>
  </si>
  <si>
    <t>USD CORRESPONDIENTE POR AUSTERIDAD EN EL GASTO</t>
  </si>
  <si>
    <t>TOTAL USD NETOS</t>
  </si>
  <si>
    <t>VALOR ESTIMADO CON  POSIBLE VARIACION</t>
  </si>
  <si>
    <t>APLICA PROPORCIONALIDAD</t>
  </si>
  <si>
    <t>N/A</t>
  </si>
  <si>
    <t xml:space="preserve">NUMERO DE CONTRATO </t>
  </si>
  <si>
    <t>% PROPORCIONAL</t>
  </si>
  <si>
    <t>NOMBRE DEL PROVEEDOR</t>
  </si>
  <si>
    <t>Fecha de TRM (DD/MM/AAAA)</t>
  </si>
  <si>
    <t>TRM</t>
  </si>
  <si>
    <t>VR TOTAL COP</t>
  </si>
  <si>
    <t>VR DIARIO COP</t>
  </si>
  <si>
    <t>Observaciones:</t>
  </si>
  <si>
    <t>NUMERO DE CDP</t>
  </si>
  <si>
    <t>Fecha  (DD/MM/AAAA)</t>
  </si>
  <si>
    <t xml:space="preserve">NOTA: No se reconocen viáticos cuando el comisionado pernocta en desplazamiento aéreo. Adicionalmente para el caso de los funcionarios de Ambiente o Adscritas, estos se pagarán con la TRM de la fecha de aprobación de la comisión en el aplicativo DAPRE, y para el caso de contratistas estos se pagarán con la fecha de registro en el aplicativo ULISES, por lo que el valor en pesos colombianos de los viáticos calculados en este documento, es un valor estimado y puede variar. </t>
  </si>
  <si>
    <t xml:space="preserve">4. GRUPO TALENTO HUMANO </t>
  </si>
  <si>
    <r>
      <t xml:space="preserve">Esta información será diligenciada </t>
    </r>
    <r>
      <rPr>
        <b/>
        <sz val="10"/>
        <color theme="1"/>
        <rFont val="Arial Narrow"/>
        <family val="2"/>
      </rPr>
      <t>UNICAMENTE</t>
    </r>
    <r>
      <rPr>
        <sz val="10"/>
        <color theme="1"/>
        <rFont val="Arial Narrow"/>
        <family val="2"/>
      </rPr>
      <t xml:space="preserve"> si durante la ausencia del solicitante el Ministerio debe efectuar un encargo de funciones o designación temporal de coordinación.</t>
    </r>
  </si>
  <si>
    <t>¿Se debe efectuar encargo de funciones o designación temporal de coordinación ?</t>
  </si>
  <si>
    <t>NOMBRE COMPLETO ENCARGADO:</t>
  </si>
  <si>
    <t xml:space="preserve">CARGO TITULAR:    </t>
  </si>
  <si>
    <t xml:space="preserve">FIRMA DEL FUNCIONARIO A ENCARGAR O DESIGNAR COORDINACION:    </t>
  </si>
  <si>
    <t xml:space="preserve">NÚMERO CÉDULA </t>
  </si>
  <si>
    <t xml:space="preserve">Verificación de requisitos para encargo de funciones
(Marque con X)                                                                                              </t>
  </si>
  <si>
    <t>Observaciones</t>
  </si>
  <si>
    <t>Designación temporal de coordinación 
(Marque con X)</t>
  </si>
  <si>
    <t xml:space="preserve">NOMBRE COMPLETO COORDINADOR DE TALENTO HUMANO O QUIEN HAGA SUS VECES </t>
  </si>
  <si>
    <t xml:space="preserve">FIRMA: </t>
  </si>
  <si>
    <r>
      <t xml:space="preserve">5. AGENDA PARA EL DESARROLLO COMISIÓN 
</t>
    </r>
    <r>
      <rPr>
        <b/>
        <sz val="9"/>
        <rFont val="Arial Narrow"/>
        <family val="2"/>
      </rPr>
      <t>(Se debe diligenciar de acuerdo al número de días aprobados para la comisión, desde el desplazamiento internacional )</t>
    </r>
  </si>
  <si>
    <t>FECHA (DD/MM/AAAA)</t>
  </si>
  <si>
    <t>HORA</t>
  </si>
  <si>
    <t>ACTIVIDAD A DESARROLLAR</t>
  </si>
  <si>
    <t>6. JUSTIFICACIÓN DE LA ORDEN DE COMISIÓN AL EXTERIOR</t>
  </si>
  <si>
    <t>FUNCIONES RELACIONADAS A LA DEPENDENCIA</t>
  </si>
  <si>
    <t>La comisión se enmarca dentro de las funciones asignadas a la (el)</t>
  </si>
  <si>
    <t xml:space="preserve">y con la misma busca el cumplimiento de: </t>
  </si>
  <si>
    <t xml:space="preserve">OBJETIVO (S) DE  COMISIÓN </t>
  </si>
  <si>
    <t>Participar activamente en el desarrollo de la agenda del evento denominado:</t>
  </si>
  <si>
    <t xml:space="preserve">Cuyo objeto esencial corresponde a: </t>
  </si>
  <si>
    <t xml:space="preserve"> IMPORTANCIA DE LA PARTICIPACIÓN DEL MINISTERIO O ENTIDAD ADSCRITA</t>
  </si>
  <si>
    <t xml:space="preserve">
IDONEIDAD DEL COMISIONADO
</t>
  </si>
  <si>
    <t>ES IDÓNEO/A PARA CUMPLIR CON EL OBJETO DE LA COMISIÓN Y DEL EVENTO por las siguientes razones:</t>
  </si>
  <si>
    <t>NOMBRE JEFE INMEDIATO (PLANTA) / SUPERVISOR (SECOP II)</t>
  </si>
  <si>
    <t xml:space="preserve"> NOMBRE DEL SOLICITANTE</t>
  </si>
  <si>
    <t>FIRMA JEFE INMEDIATO / SUPERVISOR</t>
  </si>
  <si>
    <t>FIRMA COMISIONADO</t>
  </si>
  <si>
    <t xml:space="preserve"> NOMBRE JEFE DEPENDENCIA</t>
  </si>
  <si>
    <t>FIRMA JEFE DEPENDENCIA</t>
  </si>
  <si>
    <t xml:space="preserve">Los arriba firmantes declaramos que hemos revisado el presente documento y lo encontramos ajustado a las normas y disposiciones legales y/o técnicas vigentes y, por lo tanto, bajo nuestra responsabilidad lo presentamos para el trámite correspondiente. </t>
  </si>
  <si>
    <t>INSTRUCTIVO</t>
  </si>
  <si>
    <r>
      <t xml:space="preserve">Es su responsabilidad diligenciar cuidadosamente toda la información de este formato y del jefe inmediato / supervisor revisar la misma.
</t>
    </r>
    <r>
      <rPr>
        <b/>
        <u/>
        <sz val="14"/>
        <color rgb="FFFF0000"/>
        <rFont val="Arial Narrow"/>
        <family val="2"/>
      </rPr>
      <t xml:space="preserve">La exactitud y precisión de la información NO es responsabilidad del Grupo de Comisiones y Apoyo Logístico. </t>
    </r>
  </si>
  <si>
    <r>
      <t xml:space="preserve">Versión: </t>
    </r>
    <r>
      <rPr>
        <sz val="11"/>
        <color theme="1"/>
        <rFont val="Arial Narrow"/>
        <family val="2"/>
      </rPr>
      <t>1</t>
    </r>
  </si>
  <si>
    <r>
      <t xml:space="preserve">Vigencia: </t>
    </r>
    <r>
      <rPr>
        <sz val="11"/>
        <color theme="1"/>
        <rFont val="Arial Narrow"/>
        <family val="2"/>
      </rPr>
      <t>16/04/2024</t>
    </r>
  </si>
  <si>
    <r>
      <t>Código:</t>
    </r>
    <r>
      <rPr>
        <sz val="11"/>
        <color theme="1"/>
        <rFont val="Arial Narrow"/>
        <family val="2"/>
      </rPr>
      <t xml:space="preserve"> F-A-CAL-11</t>
    </r>
  </si>
  <si>
    <r>
      <t xml:space="preserve">FECHA DE SOLICITUD </t>
    </r>
    <r>
      <rPr>
        <sz val="11"/>
        <color theme="1"/>
        <rFont val="Arial Narrow"/>
        <family val="2"/>
      </rPr>
      <t>(DD/MM/AAAA)</t>
    </r>
  </si>
  <si>
    <t>Fecha en la cual se diligencia el presente formato</t>
  </si>
  <si>
    <t xml:space="preserve">DILIGENCIE sus nombres y apellidos completos como aparece en su documento de identidad. </t>
  </si>
  <si>
    <t>DILIGENCIE el número de su documento de identidad.</t>
  </si>
  <si>
    <r>
      <t xml:space="preserve">TIPO VINCULACIÓN 
</t>
    </r>
    <r>
      <rPr>
        <sz val="11"/>
        <color theme="1"/>
        <rFont val="Arial Narrow"/>
        <family val="2"/>
      </rPr>
      <t xml:space="preserve"> ( Marque con X)</t>
    </r>
  </si>
  <si>
    <t xml:space="preserve">SÓLO SI APLICA debe marcar con una X, de lo contrario dejar vacío. </t>
  </si>
  <si>
    <t xml:space="preserve">SELECCIONE en la lista desplegable, la entidad a la que pertenece el solicitante (comisionado). </t>
  </si>
  <si>
    <t>(NO EDITAR)
Este campo se encuentra formulado</t>
  </si>
  <si>
    <t xml:space="preserve">SELECCIONE en la lista desplegable, la dependencia a la que pertenece el solicitante (comisionado). </t>
  </si>
  <si>
    <t>SELECCIONE en la lista desplegable, el cargo que desempeña el solicitante. Para el caso de Contratistas MinAmbiente, deberá seleccionar N/A</t>
  </si>
  <si>
    <t>Diligencie el número de contrato que le asignó el SECOP II</t>
  </si>
  <si>
    <t>Diligencie el valor de sus honorarios mensuales</t>
  </si>
  <si>
    <t>Corresponde a la fecha de cumplimiento de los requisitos de ejecución - SECOP II</t>
  </si>
  <si>
    <t>Registre la fecha de finalización de su contrato - SECOP II</t>
  </si>
  <si>
    <r>
      <t xml:space="preserve"> TIPO DE SOLICITUD
</t>
    </r>
    <r>
      <rPr>
        <sz val="11"/>
        <color theme="1"/>
        <rFont val="Arial Narrow"/>
        <family val="2"/>
      </rPr>
      <t xml:space="preserve"> ( Marque con X)</t>
    </r>
  </si>
  <si>
    <t>Este campo se encuentra formulado (NO EDITAR)</t>
  </si>
  <si>
    <t>Aplica SÓLO PARA FUNCIONARIOS caso en el que debe marcar con una X, de lo contrario dejar vacío.</t>
  </si>
  <si>
    <t>Aplica SÓLO PARA CONTRATISTAS MinAmbiente y debe marcar con una X, de lo contrario dejar vacío.</t>
  </si>
  <si>
    <t xml:space="preserve">SÓLO SI APLICA debe marcar con una X, de lo contrario dejar vacío.   </t>
  </si>
  <si>
    <t>De ser una prorroga, deberá anotar en este espacio el Numero de Radicado Autorización DAPRE para el caso de servidores públicos, o el consecutivo de ULISES para el caso de contratistas, de la comisión inicial.</t>
  </si>
  <si>
    <t>DILIGENCIE el nombre del invitante o el organizador del evento</t>
  </si>
  <si>
    <t>SELECCIONE en la lista desplegable: SI, NO o PARCIAL según sea el caso</t>
  </si>
  <si>
    <t>DILIGENCIE el nombre del evento, tal cual lo indique la carta de invitación o convocatoria</t>
  </si>
  <si>
    <t xml:space="preserve">DILIGENCIE el objeto del evento, tal cual lo indique la carta de invitación o convocatoria. </t>
  </si>
  <si>
    <t>SELECCIONE en la lista desplegable: SI o NO, según sea el caso</t>
  </si>
  <si>
    <t xml:space="preserve">En caso de ser múltiple destino, describir los países destino de la comisión con las respectivas ciudades, En caso que la comisión no sea financiada por organismo internacional o gobierno extranjero y requiera viáticos, esta información deberá ser diligenciada de manera manual, con el apoyo del GCAL. </t>
  </si>
  <si>
    <t xml:space="preserve">SELECCIONE en la lista desplegable, el país principal donde se desarrollará la comisión. </t>
  </si>
  <si>
    <t xml:space="preserve">DILIGENCIE la(s) ciudades donde se desarrollará la comisión. </t>
  </si>
  <si>
    <r>
      <t xml:space="preserve">FECHA DE INICIO DEL EVENTO
</t>
    </r>
    <r>
      <rPr>
        <sz val="11"/>
        <color theme="1"/>
        <rFont val="Arial Narrow"/>
        <family val="2"/>
      </rPr>
      <t>(DD/MM/AAAA)</t>
    </r>
  </si>
  <si>
    <t>Registrar la fecha de inicio del evento según carta de invitación.</t>
  </si>
  <si>
    <r>
      <t xml:space="preserve">FECHA DE TERMINACIÓN DEL EVENTO
</t>
    </r>
    <r>
      <rPr>
        <sz val="11"/>
        <color theme="1"/>
        <rFont val="Arial Narrow"/>
        <family val="2"/>
      </rPr>
      <t>(DD/MM/AAAA)</t>
    </r>
  </si>
  <si>
    <t>Registrar la fecha de terminación del evento según carta de invitación.</t>
  </si>
  <si>
    <t>¿Participa menos días en el evento?</t>
  </si>
  <si>
    <t>En dado caso que participe menos días de los previstos en el evento diligenciar SI, de lo contrario NO.</t>
  </si>
  <si>
    <r>
      <t xml:space="preserve">FECHA DE INICIO DE LA COMISIÓN 
</t>
    </r>
    <r>
      <rPr>
        <sz val="11"/>
        <color theme="1"/>
        <rFont val="Arial Narrow"/>
        <family val="2"/>
      </rPr>
      <t>(DD/MM/AAAA)</t>
    </r>
  </si>
  <si>
    <t xml:space="preserve">Corresponde a la fecha de salida del vuelo internacional. </t>
  </si>
  <si>
    <r>
      <t xml:space="preserve">FECHA DE TERMINACIÓN DE LA COMISIÓN 
</t>
    </r>
    <r>
      <rPr>
        <sz val="11"/>
        <color theme="1"/>
        <rFont val="Arial Narrow"/>
        <family val="2"/>
      </rPr>
      <t>(DD/MM/AAAA)</t>
    </r>
  </si>
  <si>
    <t xml:space="preserve">Corresponde a la fecha de llegada del vuelo internacional. </t>
  </si>
  <si>
    <t>Anotar el nombre del organismo internacional o gobierno extranjero que sufragara los tiquetes aéreos, de lo contrario N/A</t>
  </si>
  <si>
    <t>Anotar el nombre del organismo internacional o gobierno extranjero que sufragara los viáticos, de lo contrario N/A</t>
  </si>
  <si>
    <t xml:space="preserve">Registrar el valor de la matricula o inscripción, o de ser beneficiario de una beca, describir que cubre la misma. </t>
  </si>
  <si>
    <t xml:space="preserve">Describir el nombre de la entidad que sufragará los gastos de la comisión de estudios, de ser una beca, mencionar la institución que la patrocina.  </t>
  </si>
  <si>
    <r>
      <t xml:space="preserve">Esta información será diligenciada </t>
    </r>
    <r>
      <rPr>
        <b/>
        <sz val="11"/>
        <color theme="1"/>
        <rFont val="Arial Narrow"/>
        <family val="2"/>
      </rPr>
      <t>UNICAMENTE</t>
    </r>
    <r>
      <rPr>
        <sz val="11"/>
        <color theme="1"/>
        <rFont val="Arial Narrow"/>
        <family val="2"/>
      </rPr>
      <t xml:space="preserve"> si el evento </t>
    </r>
    <r>
      <rPr>
        <b/>
        <sz val="11"/>
        <color theme="1"/>
        <rFont val="Arial Narrow"/>
        <family val="2"/>
      </rPr>
      <t>NO</t>
    </r>
    <r>
      <rPr>
        <sz val="11"/>
        <color theme="1"/>
        <rFont val="Arial Narrow"/>
        <family val="2"/>
      </rPr>
      <t xml:space="preserve"> cuenta con financiación de gastos de tiquetes y/o viáticos</t>
    </r>
  </si>
  <si>
    <t>SELECCIONE en la lista desplegable: SI, en caso que el Ministerio o entidad Adscrita suministre los tiquetes aéreos, de lo contrario seleccionar NO</t>
  </si>
  <si>
    <t>¿El solicitante requiere viáticos?</t>
  </si>
  <si>
    <t>SELECCIONE en la lista desplegable: SI, en caso que el Ministerio o entidad Adscrita suministre los viáticos, de lo contrario seleccionar NO</t>
  </si>
  <si>
    <t>Diligenciar el número de días a reconocer viáticos.</t>
  </si>
  <si>
    <t>VALOR TIQUETES 
(COTIZACIÓN EN LA TARIFA MAS ECONOMICA DEL MERCADO)</t>
  </si>
  <si>
    <t>Debe diligenciar el valor de la cotización indicada por el Grupo de Comisiones, o la agencia correspondiente de IDEAM, ANLA, PNNC, según sea el caso.</t>
  </si>
  <si>
    <t>PORCENTAJE FINANCIACION
Funcionarios 90%
Contratistas 70%</t>
  </si>
  <si>
    <t>TOTAL USD</t>
  </si>
  <si>
    <t>SELECCIONE en la lista desplegable: la proporcionalidad que corresponda</t>
  </si>
  <si>
    <t>SÓLO APLICA PARA ENTIDADES ADSCRITAS (ANLA, IDEAM, PNNC). Diligenciar el número del contrato de suministro de tiquetes.</t>
  </si>
  <si>
    <t>SÓLO APLICA PARA ENTIDADES ADSCRITAS (ANLA, IDEAM, PNNC). Diligenciar el nombre del proveedor del contrato de suministro de tiquetes.</t>
  </si>
  <si>
    <t xml:space="preserve">Diligenciar la fecha de consulta de la TRM, link de consulta: https://www.banrep.gov.co/es/estadisticas/trm </t>
  </si>
  <si>
    <t xml:space="preserve">Diligenciar la Tasa de cambio representativa del mercado (TRM), conforme al registro del Link https://www.banrep.gov.co/es/estadisticas/trm </t>
  </si>
  <si>
    <t>Diligenciar en dado caso de tener alguna observación, de lo contrario NA</t>
  </si>
  <si>
    <t xml:space="preserve">SÓLO APLICA SI EL INVITANTE NO SUFRAGA VIÁTICOS Diligenciar el número de CDP, que se afectará presupuestalmente para reconocer los viáticos. </t>
  </si>
  <si>
    <t xml:space="preserve">SÓLO APLICA SI EL INVITANTE NO SUFRAGA VIÁTICOS. Diligenciar la fecha del CDP, que se afectará para reconocer los viáticos. </t>
  </si>
  <si>
    <t>Esta información será diligenciada UNICAMENTE si durante la ausencia del solicitante el Ministerio debe efectuar un encargo de funciones o designación temporal de coordinación.</t>
  </si>
  <si>
    <t>SELECCIONE en la lista desplegable: SI, en caso que durante la ausencia del solicitante se requiere efectuar un encargo de funciones o asignación de coordinación, de lo contrario seleccionar NO</t>
  </si>
  <si>
    <t>DILIGENCIE sus nombres y apellidos completos como aparece en su documento de identidad del encargado</t>
  </si>
  <si>
    <t>SELECCIONE en la lista desplegable, el cargo que desempeña el Funcionario a Encargar o Designar Coordinación.</t>
  </si>
  <si>
    <t>Una vez diligenciado por completo el presente formato, guardar en PDF y firmar de manera electrónica - Firma del Funcionario a Encargar o Designar Coordinación.</t>
  </si>
  <si>
    <t>DILIGENCIE el número de documento de identidad del Funcionario a Encargar o Designar Coordinación.</t>
  </si>
  <si>
    <t>Los siguientes campos deben ser diligenciados UNICAMENTE por el Grupo de Talento Humano</t>
  </si>
  <si>
    <t>SÓLO SI APLICA debe marcar con una X, de lo contrario dejar vacío y marcar una X la casilla NO</t>
  </si>
  <si>
    <t>DILIGENCIE nombre completo del (la) Coordinador (a) de Talento Humano o quien haga sus veces.</t>
  </si>
  <si>
    <t xml:space="preserve">Una vez diligenciado por completo el presente formato, guardar en PDF y firmar de manera electrónica. - Firma del Coordinador de Talento Humano o quien haga sus Veces </t>
  </si>
  <si>
    <t>AGENDA PARA EL DESARROLLO COMISIÓN 
(Se debe diligenciar de acuerdo al número de días aprobados para la comisión, desde el desplazamiento internacional )</t>
  </si>
  <si>
    <t>Describa de la fecha en que se realizará la actividad de la agenda, desde el inicio hasta la llegada del desplazamiento internacional.
En caso de NO ocupar todas las filas, diligenciar con la sigla de No Aplica (N/A), para que no queden espacios en blanco.</t>
  </si>
  <si>
    <t>Describa la franja horaria de participación según la agenda del evento. Ejemplo (6:00 a.m. – 8:00 pm), 
En caso de NO ocupar todas las filas, diligenciar con la sigla de No Aplica (N/A), para que no queden espacios en blanco.</t>
  </si>
  <si>
    <t>Describa de manera puntual, especifica y concreta  la actividad a realizar conforme a la agenda emitida para el evento a participar, desde el inicio hasta la llegada del desplazamiento internacional.
En caso de NO ocupar todas las filas, diligenciar con la sigla de No Aplica (N/A), para que no queden espacios en blanco.</t>
  </si>
  <si>
    <t>NA</t>
  </si>
  <si>
    <t>JUSTIFICACIÓN DE LA ORDEN DE COMISIÓN AL EXTERIOR</t>
  </si>
  <si>
    <r>
      <t>y con la misma busca el cumplimiento de:</t>
    </r>
    <r>
      <rPr>
        <b/>
        <sz val="11"/>
        <color theme="9" tint="-0.249977111117893"/>
        <rFont val="Arial Narrow"/>
        <family val="2"/>
      </rPr>
      <t xml:space="preserve"> (Indicar una o dos funciones de la dependencia y meta del plan de desarrollo o meta del plan de acción de la entidad que se pretende cumplir con la participación).</t>
    </r>
  </si>
  <si>
    <r>
      <t xml:space="preserve">Cuyo objeto esencial corresponde a: </t>
    </r>
    <r>
      <rPr>
        <b/>
        <sz val="11"/>
        <color theme="9" tint="-0.249977111117893"/>
        <rFont val="Arial Narrow"/>
        <family val="2"/>
      </rPr>
      <t>(Describir el objetivo principal de la comisión, ponencias, negociaciones, intercambio de experiencias, etc.; corresponde a la actividad principal que realizará el comisionado, siendo esta totalmente diferente al objeto del evento).</t>
    </r>
  </si>
  <si>
    <t>(Indicar el beneficio o impacto que el Ministerio o entidad Adscrita aportará con la participación del comisionado en dicho evento, y a su vez, cómo contribuirá el espacio en que va a participar a la misión del ministerio de ambiente, como por ejemplo: lograr cooperación, conseguir financiación, aprobación de proyectos)</t>
  </si>
  <si>
    <t>(Justificar la idoneidad del comisionado, basado en sus capacidades, experiencia profesional/técnica y las funciones u obligaciones que estén directamente relacionadas con el evento)</t>
  </si>
  <si>
    <t>NOMBRE JEFE INMEDIATO / SUPERVISOR</t>
  </si>
  <si>
    <t xml:space="preserve"> NOMBRE COMISIONADO</t>
  </si>
  <si>
    <t>Ministro/a, Viceministro/a, Jefe de Oficina, Director/a, Subdirector/a.
Para el caso de funcionarios de ANLA, IDEAM y PNN, firma el Director General según corresponda. 
Para el caso de contratistas quien firma es el supervisor del contrato, registrado en la Plataforma SECOP.</t>
  </si>
  <si>
    <t>FIRMA JEFE INMEDIATO</t>
  </si>
  <si>
    <t xml:space="preserve">Una vez diligenciado por completo el presente formato, guardar en PDF y firmar de manera electrónica. </t>
  </si>
  <si>
    <t xml:space="preserve">Esta fila, se diligencia por el jefe de la dependencia unicamene cuando es un contratista. </t>
  </si>
  <si>
    <t>AUTORIDAD NACIONAL DE LICENCIAS AMBIENTALES</t>
  </si>
  <si>
    <t xml:space="preserve">PARQUES NACIONALES NATURALES </t>
  </si>
  <si>
    <t>INSTITUTO DE HIDROLOGÍA METEOROLOGÍA Y ESTUDIOS AMBIENTALES</t>
  </si>
  <si>
    <t xml:space="preserve">Dada la tipología seleccionada, deberá anotar en este espacio el Numero de Radicado Autorización DAPRE para el caso de servidores públicos, ó el consecutivo de ULISES para el caso de contratistas. </t>
  </si>
  <si>
    <t>MinAmbiente</t>
  </si>
  <si>
    <t>ANLA</t>
  </si>
  <si>
    <t>PNNC</t>
  </si>
  <si>
    <t>IDEAM</t>
  </si>
  <si>
    <t>DESPACHO DEL MINISTRO</t>
  </si>
  <si>
    <t>DESPACHO DIRECCION GENERAL -DESPACHO DIRECCION GENERAL</t>
  </si>
  <si>
    <t>DIRECCION GENERAL</t>
  </si>
  <si>
    <t>DIRECCIÓN GENERAL</t>
  </si>
  <si>
    <t>DESPACHO DEL MINISTRO - GRUPO DE COMUNICACIONES</t>
  </si>
  <si>
    <t>DESPACHO DIRECCION GENERAL -GRUPO DE COMUNICACIONES</t>
  </si>
  <si>
    <t xml:space="preserve">DIRECCION GENERAL - GRUPO DE COMUNICACIONES </t>
  </si>
  <si>
    <t>DIRECCIÓN GENERAL -COOPERACIÓN Y ASUNTOS INTERNACIONALES</t>
  </si>
  <si>
    <t>DESPACHO DEL MINISTRO - GRUPO DE GESTION DOCUMENTAL</t>
  </si>
  <si>
    <t xml:space="preserve">OFICINA ASESORA DE PLANEACION -GRUPO DE INSTRUMENTOS DE PLANEACIÓN INSTITUCIONAL </t>
  </si>
  <si>
    <t>DIRECCION GENERAL - GRUPO DE TECNOLOGIAS DE LA INFORMACION Y LAS COMUNICACIONES</t>
  </si>
  <si>
    <t>OFICINA ASESORA DE PLANEACIÓN</t>
  </si>
  <si>
    <t>DESPACHO DEL MINISTRO - GRUPO DE TALENTO HUMANO</t>
  </si>
  <si>
    <t>OFICINA ASESORA DE PLANEACION -OFICINA ASESORA DE PLANEACION</t>
  </si>
  <si>
    <t>DIRECCION GENERAL - OFICINA ASESORA JURIDICA</t>
  </si>
  <si>
    <t>OFICINA ASESORA JURÍDICA</t>
  </si>
  <si>
    <t>DESPACHO VICEMINISTRO DE ORDENAMIENTO AMBIENTAL DEL TERRITORIO</t>
  </si>
  <si>
    <t>OFICINA ASESORA JURIDICA -DESPACHO OAJ</t>
  </si>
  <si>
    <t>DIRECCION GENERAL - GRUPO DE PREDIOS</t>
  </si>
  <si>
    <t>OFICINA DE CONTROL INTERNO</t>
  </si>
  <si>
    <t>DESPACHO VICEMINISTRO DE POLITICAS Y NORMALIZACION AMBIENTAL</t>
  </si>
  <si>
    <t>OFICINA ASESORA JURIDICA -GRUPO DE ACTUACIONES SANCIONATORIAS AMBIENTALES</t>
  </si>
  <si>
    <t>DIRECCION GENERAL - OFICINA CONTROL  DISCIPLINARIO INTERNO</t>
  </si>
  <si>
    <t>OFICINA DE INFORMÁTICA</t>
  </si>
  <si>
    <t>DESPACHO VICEMINISTRO DE POLITICAS Y NORMALIZACION AMBIENTAL - GRUPO DE CONTRATOS</t>
  </si>
  <si>
    <t xml:space="preserve">OFICINA ASESORA JURIDICA -GRUPO DE COBRO COACTIVO </t>
  </si>
  <si>
    <t>DIRECCION GENERAL - OFICINA ASESORA PLANEACION</t>
  </si>
  <si>
    <t>OFICINA DE INFORMÁTICA -GRUPO DE ARQUITECTURA EMPRESARIAL TI Y SEGURIDAD DE LA INFORMACIÓN</t>
  </si>
  <si>
    <t>DESPACHO VICEMINISTRO DE POLITICAS Y NORMALIZACION AMBIENTAL - GRUPO DE CONTROL INTERNO DISCIPLINARIO</t>
  </si>
  <si>
    <t xml:space="preserve">OFICINA ASESORA JURIDICA -GRUPO DE CONCEPTOS JURIDICOS </t>
  </si>
  <si>
    <t>DIRECCION GENERAL - OFICINA GESTION DEL RIESGO</t>
  </si>
  <si>
    <t>OFICINA DE INFORMÁTICA -GRUPO DE INFORMACIÓN</t>
  </si>
  <si>
    <t>DESPACHO VICEMINISTRO DE POLITICAS Y NORMALIZACION AMBIENTAL - GRUPO SINA</t>
  </si>
  <si>
    <t>OFICINA ASESORA JURIDICA -GRUPO DE DEFENSA JURÍDICA</t>
  </si>
  <si>
    <t>DIRECCION GENERAL - GRUPO DE CONTROL INTERNO</t>
  </si>
  <si>
    <t>OFICINA DE INFORMÁTICA -GRUPO DE TECNOLOGÍA Y COMUNICACIONES</t>
  </si>
  <si>
    <t xml:space="preserve">DIREC. DE ASUNTOS AMBIENTALES SECTORIAL Y URBANA </t>
  </si>
  <si>
    <t>OFICINA DE CONTROL DISCIPLINARIO INTERNO -OFICINA DE CONTROL INTERNO DISCIPLINARIO</t>
  </si>
  <si>
    <t>SUBDIRECCIÓN DE GESTION Y MANEJO DE AREAS PROTEGIDAS</t>
  </si>
  <si>
    <t>OFICINA DEL SERVICIO DE PRONÓSTICOS Y ALERTAS</t>
  </si>
  <si>
    <t>DIREC. DE ASUNTOS AMBIENTALES SECTORIAL Y URBANA - GRUPO DE PRODUCCIÓN Y CONSUMO RESPONSABLE Y SECTOR AGROPECUARIO</t>
  </si>
  <si>
    <t>OFICINA DE CONTROL INTERNO -OFICINA DE CONTROL INTERNO</t>
  </si>
  <si>
    <t>SUBDIRECCIÓN DE GESTION Y MANEJO DE AREAS PROTEGIDAS - GRUPO DE GESTION E INTEGRACION DEL SINAP</t>
  </si>
  <si>
    <t>OFICINA DEL SERVICIO DE PRONÓSTICOS Y ALERTAS -GRUPO DE ALERTAS AMBIENTALES</t>
  </si>
  <si>
    <t>DIREC. DE ASUNTOS AMBIENTALES SECTORIAL Y URBANA - GRUPO GESTIÓN INTEGRAL DE RESIDUOS Y PASIVOS AMBIENTALES</t>
  </si>
  <si>
    <t>OFICINA TECNOLOGIAS DE LA INFORMACION -GRUPO DE ARQUITECTURA DE LA INFORMACIÓN TI</t>
  </si>
  <si>
    <t>SUBDIRECCIÓN DE GESTION Y MANEJO DE AREAS PROTEGIDAS - GRUPO DE GESTION DEL CONOCIMIENTO E INNOVACION</t>
  </si>
  <si>
    <t>OFICINA DEL SERVICIO DE PRONÓSTICOS Y ALERTAS -GRUPO DE ANÁLISIS DE PRONÓSTICO DEL TIEMPO</t>
  </si>
  <si>
    <t>DIREC. DE ASUNTOS AMBIENTALES SECTORIAL Y URBANA - GRUPO DE HIDROCARBUROS, MINERIA Y ENERGETICO</t>
  </si>
  <si>
    <t>OFICINA TECNOLOGIAS DE LA INFORMACION -GRUPO DE INFRAESTRUCTURA TECNOLOGICA</t>
  </si>
  <si>
    <t>SUBDIRECCIÓN DE GESTION Y MANEJO DE AREAS PROTEGIDAS - GRUPO DE TRAMITES Y EVALUACION AMBIENTAL</t>
  </si>
  <si>
    <t>SECRETARÍA GENERAL</t>
  </si>
  <si>
    <t>DIREC. DE ASUNTOS AMBIENTALES SECTORIAL Y URBANA - GRUPO DE GESTIÓN AMBIENTAL URBANA</t>
  </si>
  <si>
    <t xml:space="preserve">OFICINA TECNOLOGIAS DE LA INFORMACION -GRUPO DE SISTEMAS DE INFORMACIÓN </t>
  </si>
  <si>
    <t>SUBDIRECCIÓN DE GESTION Y MANEJO DE AREAS PROTEGIDAS - GRUPO DE PLANEACIÓN Y MANEJO</t>
  </si>
  <si>
    <t>SECRETARÍA GENERAL -GRUPO DE ADMINISTRACIÓN Y DESARROLLO DEL TALENTO HUMANO</t>
  </si>
  <si>
    <t>DIREC. DE ASUNTOS AMBIENTALES SECTORIAL Y URBANA - GRUPO DE SUSTANCIAS QUIMICAS, RESIDUOS PELIGROSOS Y UNIDAD TECNICA DE OZONO - UTO</t>
  </si>
  <si>
    <t>OFICINA TECNOLOGIAS DE LA INFORMACION -OFICINA TECNOLOGIAS DE LA INFORMACION</t>
  </si>
  <si>
    <t>SUBDIRECCIÓN DE SOSTENIBILIDAD Y NEGOCIOS AMBIENTALES</t>
  </si>
  <si>
    <t>SECRETARÍA GENERAL -GRUPO DE COMUNICACIONES Y PRENSA</t>
  </si>
  <si>
    <t xml:space="preserve">DIREC. DE ASUNTOS MARINOS, COSTEROS Y RECURSOS ACUATICOS </t>
  </si>
  <si>
    <t>SUBDIRECCION ADMINISTRATIVA Y FINANCIERA -DESPACHO SAF</t>
  </si>
  <si>
    <t>SUBDIRECCIÓN ADMINISTRATIVA Y FINANCIERA</t>
  </si>
  <si>
    <t>SECRETARÍA GENERAL -GRUPO DE CONTABILIDAD</t>
  </si>
  <si>
    <t>DIREC. DE ASUNTOS MARINOS, COSTEROS Y RECURSOS ACUATICOS - GRUPO DE GESTION DE RIESGO, INFORMACION Y PARTICIPACION COMUNITARIA MARINO COSTERA</t>
  </si>
  <si>
    <t>SUBDIRECCION ADMINISTRATIVA Y FINANCIERA -GRUPO DE GESTION ADMINISTRATIVA</t>
  </si>
  <si>
    <t>SUBDIRECCIÓN ADMINISTRATIVA Y FINANCIERA - GRUPO DE PROCESOS CORPORATIVOS</t>
  </si>
  <si>
    <t>SECRETARÍA GENERAL -GRUPO DE GESTIÓN DOCUMENTAL Y CENTRO DE DOCUMENTACIÓN CORRESPONDENCIA Y ARCHIVO</t>
  </si>
  <si>
    <t xml:space="preserve">DIREC. DE BOSQUES, BIODIVERSIDAD Y SERVICIOS ECOSISTÉMICOS </t>
  </si>
  <si>
    <t>SUBDIRECCION ADMINISTRATIVA Y FINANCIERA -GRUPO DE GESTION CONTRACTUAL</t>
  </si>
  <si>
    <t>SUBDIRECCIÓN ADMINISTRATIVA Y FINANCIERA - GRUPO DE ATENCION AL CIUDADANO</t>
  </si>
  <si>
    <t>SECRETARÍA GENERAL -GRUPO DE INSTRUCCIÓN DE CONTROL DISCIPLINARIO INTERNO</t>
  </si>
  <si>
    <t>DIREC. DE BOSQUES, BIODIVERSIDAD Y SERVICIOS ECOSISTEMICOS - GRUPO DE GESTION EN BIODIVERSIDAD</t>
  </si>
  <si>
    <t>SUBDIRECCION ADMINISTRATIVA Y FINANCIERA -GRUPO DE GESTION DE NOTIFICACIONES</t>
  </si>
  <si>
    <t>SUBDIRECCIÓN ADMINISTRATIVA Y FINANCIERA - GRUPO DE INFRAESTRUCTURA</t>
  </si>
  <si>
    <t>SECRETARÍA GENERAL -GRUPO DE MANEJO Y CONTROL DE ALMACÉN E INVENTARIOS</t>
  </si>
  <si>
    <t>DIREC. DE BOSQUES, BIODIVERSIDAD Y SERVICIOS ECOSISTÉMICOS - GRUPO DE GESTION INTEGRAL BOSQUES Y RESERVAS FORESTALES NACIONALES</t>
  </si>
  <si>
    <t>SUBDIRECCION ADMINISTRATIVA Y FINANCIERA -GRUPO DE GESTION DOCUMENTAL</t>
  </si>
  <si>
    <t>SUBDIRECCIÓN ADMINISTRATIVA Y FINANCIERA - GRUPO DE CONTRATOS</t>
  </si>
  <si>
    <t>SECRETARÍA GENERAL -GRUPO DE PRESUPUESTO</t>
  </si>
  <si>
    <t>DIREC. DE BOSQUES, BIODIVERSIDAD Y SERVICIOS ECOSISTÉMICOS - GRUPO DE RECURSOS GENÉTICOS</t>
  </si>
  <si>
    <t>SUBDIRECCION ADMINISTRATIVA Y FINANCIERA -GRUPO DE GESTION FINANCIERA Y PRESUPUESTAL</t>
  </si>
  <si>
    <t>SUBDIRECCIÓN ADMINISTRATIVA Y FINANCIERA - GRUPO DE GESTIÓN FINANCIERA</t>
  </si>
  <si>
    <t>SECRETARÍA GENERAL -GRUPO DE SERVICIO AL CIUDADANO</t>
  </si>
  <si>
    <t>DIREC. DE BOSQUES, BIODIVERSIDAD Y SERVICIOS ECOSISTÉMICOS - GRUPO GESTIÓN EN BIODIVERSIDAD</t>
  </si>
  <si>
    <t>SUBDIRECCION ADMINISTRATIVA Y FINANCIERA -GRUPO DE GESTION HUMANA</t>
  </si>
  <si>
    <t>SUBDIRECCIÓN ADMINISTRATIVA Y FINANCIERA - GRUPO DE GESTIÓN HUMANA</t>
  </si>
  <si>
    <t>SECRETARÍA GENERAL -GRUPO DE SERVICIOS ADMINISTRATIVOS</t>
  </si>
  <si>
    <t xml:space="preserve">DIREC. DE CAMBIO CLIMATICO Y GESTION DEL RIESGO </t>
  </si>
  <si>
    <t>SUBDIRECCIÓN DE  MECANISMOS DE PARTICIPACION CIUDADANA AMBIENTAL -DESPACHO SMPCA</t>
  </si>
  <si>
    <t>DIRECCION TERRITORIAL AMAZONIA</t>
  </si>
  <si>
    <t>SECRETARÍA GENERAL -GRUPO DE TESORERÍA</t>
  </si>
  <si>
    <t>DIREC. DE CAMBIO CLIMATICO Y GESTION DEL RIESGO - GRUPO DE ADAPTACION AL CAMBIO CLIMATICO</t>
  </si>
  <si>
    <t xml:space="preserve">SUBDIRECCIÓN DE  MECANISMOS DE PARTICIPACION CIUDADANA AMBIENTAL -GRUPO DE PARTICIPACION CIUDADANA </t>
  </si>
  <si>
    <t>DIRECCION TERRITORIAL ANDES OCCIDENTALES</t>
  </si>
  <si>
    <t>SUBDIRECCIÓN DE ECOSISTEMAS E INFORMACIÓN AMBIENTAL</t>
  </si>
  <si>
    <t>DIREC. DE CAMBIO CLIMÁTICO Y GESTION DEL RIESGO - GRUPO DE GESTION INTEGRAL DEL RIESGO</t>
  </si>
  <si>
    <t>SUBDIRECCIÓN DE  MECANISMOS DE PARTICIPACION CIUDADANA AMBIENTAL -GRUPO DE SERVICIO AL CIUDADANO</t>
  </si>
  <si>
    <t>DIRECCION TERRITORIAL ANDES NORORIENTALES</t>
  </si>
  <si>
    <t>SUBDIRECCIÓN DE ECOSISTEMAS E INFORMACIÓN AMBIENTAL -GRUPO DE BOSQUES</t>
  </si>
  <si>
    <t>DIREC. DE CAMBIO CLIMATICO Y GESTION DEL RIESGO - GRUPO DE MITIGACION DEL CAMBIO CLIMATICO</t>
  </si>
  <si>
    <t>SUBDIRECCION DE EVALUACIÓN DE LICENCIAS AMBIENTALES - GRUPO DE HIDROCARBUROS</t>
  </si>
  <si>
    <t>DIRECCION TERRITORIAL CARIBE</t>
  </si>
  <si>
    <t>SUBDIRECCIÓN DE ECOSISTEMAS E INFORMACIÓN AMBIENTAL -GRUPO DE MONITOREO DE ECOSISTEMAS DE ALTA MONTAÑA</t>
  </si>
  <si>
    <t xml:space="preserve">DIREC. DE GESTIÓN INTEGRAL DEL RECURSO HIDRICO </t>
  </si>
  <si>
    <t>SUBDIRECCION DE EVALUACIÓN DE LICENCIAS AMBIENTALES -DESPACHO SELA</t>
  </si>
  <si>
    <t>DIRECCION TERRITORIAL ORINOQUIA</t>
  </si>
  <si>
    <t>SUBDIRECCIÓN DE ECOSISTEMAS E INFORMACIÓN AMBIENTAL -GRUPO DE SISTEMA DE INFORMACIÓN AMBIENTAL INSTITUCIONAL – SIA</t>
  </si>
  <si>
    <t>DIREC. DE GESTION INTEGRAL DEL RECURSO HIDRICO - GRUPO DE ADMINISTRACION DEL RECURSO HIDRICO</t>
  </si>
  <si>
    <t>SUBDIRECCION DE EVALUACIÓN DE LICENCIAS AMBIENTALES -GRUPO DE ENERGÍA, REPRESAS, TRASVASES, Y EMBALSES</t>
  </si>
  <si>
    <t>DIRECCION TERRITORIAL PACIFICO</t>
  </si>
  <si>
    <t>SUBDIRECCIÓN DE ECOSISTEMAS E INFORMACIÓN AMBIENTAL -GRUPO DE SUELOS Y TIERRAS</t>
  </si>
  <si>
    <t>DIREC. DE GESTIÓN INTEGRAL DEL RECURSO HIDRICO - GRUPO DE FORTALECIMIENTO Y GOBERNANZA DEL AGUA</t>
  </si>
  <si>
    <t>SUBDIRECCION DE EVALUACIÓN DE LICENCIAS AMBIENTALES -GRUPO DE EVALUACION DE AGROQUIMICOS Y PROYECTOS ESPECIALES</t>
  </si>
  <si>
    <t>SUBDIRECCIÓN DE ESTUDIOS AMBIENTALES</t>
  </si>
  <si>
    <t>DIREC. DE GESTIÓN INTEGRAL DEL RECURSO HIDRICO - GRUPO DE PLANIFICACION DE CUENCAS</t>
  </si>
  <si>
    <t>SUBDIRECCION DE EVALUACIÓN DE LICENCIAS AMBIENTALES -GRUPO DE INFRAESTRUCTURA</t>
  </si>
  <si>
    <t>SUBDIRECCIÓN DE ESTUDIOS AMBIENTALES -GRUPO DE AIRE</t>
  </si>
  <si>
    <t>DIREC. DE ORDENAMIENTO AMBIENTAL TERRITORIAL Y SISTEMA NACIONAL AMBIENTAL SINA</t>
  </si>
  <si>
    <t>SUBDIRECCION DE EVALUACIÓN DE LICENCIAS AMBIENTALES -GRUPO DE MINERIA</t>
  </si>
  <si>
    <t>SUBDIRECCIÓN DE ESTUDIOS AMBIENTALES -GRUPO DE ACREDITACIÓN DE LABORATORIOS</t>
  </si>
  <si>
    <t>OFICINA ASESORA DE PLANEACION</t>
  </si>
  <si>
    <t>SUBDIRECCION DE EVALUACIÓN DE LICENCIAS AMBIENTALES -GRUPO DE VALORACION Y MANEJO DE IMPACTOS EN TRAMITES DE EVALUACION</t>
  </si>
  <si>
    <t>SUBDIRECCIÓN DE ESTUDIOS AMBIENTALES -GRUPO DE CAMBIO GLOBAL</t>
  </si>
  <si>
    <t>OFICINA ASESORA DE PLANEACION - GRUPO DE APOYO TECNICO, EVALUACION Y SEGUIMIENTO A PROYECTOS DE INVERSION DEL SECTOR AMBIENTAL</t>
  </si>
  <si>
    <t>SUBDIRECCION DE INSTRUMENTOS, PERMISOS Y TRÁMITES AMBIENTALES - GRUPO DE CERTIFICACIONES Y VISTOS BUENOS</t>
  </si>
  <si>
    <t>SUBDIRECCIÓN DE ESTUDIOS AMBIENTALES -GRUPO DE ORDENAMIENTO AMBIENTAL DEL TERRITORIO</t>
  </si>
  <si>
    <t>OFICINA ASESORA DE PLANEACION - GRUPO DE GESTION DE PROYECTOS</t>
  </si>
  <si>
    <t>SUBDIRECCION DE INSTRUMENTOS, PERMISOS Y TRÁMITES AMBIENTALES - GRUPO DE REGIONALIZACIÓN Y CENTRO DE MONITOREO</t>
  </si>
  <si>
    <t>SUBDIRECCIÓN DE ESTUDIOS AMBIENTALES -GRUPO DE SEGUIMIENTO A LA SOSTENIBILIDAD DEL DESARROLLO</t>
  </si>
  <si>
    <t>OFICINA ASESORA DE PLANEACION - GRUPO DE GESTION PRESUPUESTAL</t>
  </si>
  <si>
    <t>SUBDIRECCION DE INSTRUMENTOS, PERMISOS Y TRÁMITES AMBIENTALES -DESPACHO SIPTA</t>
  </si>
  <si>
    <t>SUBDIRECCIÓN DE HIDROLOGÍA</t>
  </si>
  <si>
    <t>OFICINA ASESORA DE PLANEACION - GRUPO DE POLITICAS, PLANEACION Y SEGUIMIENTO</t>
  </si>
  <si>
    <t>SUBDIRECCION DE INSTRUMENTOS, PERMISOS Y TRÁMITES AMBIENTALES -GRUPO DE INSTRUMENTOS</t>
  </si>
  <si>
    <t>SUBDIRECCIÓN DE HIDROLOGÍA -ÁREA OPERATIVA Nº 1 – MEDELLÍN</t>
  </si>
  <si>
    <t>OFICINA ASESORA DE PLANEACION - GRUPO DEL SISTEMA INTEGRADO DE GESTION</t>
  </si>
  <si>
    <t>SUBDIRECCION DE INSTRUMENTOS, PERMISOS Y TRÁMITES AMBIENTALES -GRUPO DE PERMISOS Y TRÁMITES AMBIENTALES</t>
  </si>
  <si>
    <t>SUBDIRECCIÓN DE HIDROLOGÍA -ÁREA OPERATIVA Nº 10 – IBAGUÉ</t>
  </si>
  <si>
    <t>OFICINA ASESORA JURIDICA</t>
  </si>
  <si>
    <t>SUBDIRECCION DE SEGUIMIENTO DE LICENCIAS AMBIENTALES -DESPACHO SSLA</t>
  </si>
  <si>
    <t xml:space="preserve">SUBDIRECCIÓN DE HIDROLOGÍA -ÁREA OPERATIVA Nº 11 – BOGOTÁ </t>
  </si>
  <si>
    <t>OFICINA ASESORA JURIDICA - GRUPO DE CONCEPTOS Y NORMATIVIDAD EN BIODIVERSIDAD</t>
  </si>
  <si>
    <t>SUBDIRECCION DE SEGUIMIENTO DE LICENCIAS AMBIENTALES -GRUPO DE ALTO MAGDALENA - CAUCA</t>
  </si>
  <si>
    <t>SUBDIRECCIÓN DE HIDROLOGÍA -ÁREA OPERATIVA Nº 2- BARRANQUILLA</t>
  </si>
  <si>
    <t>OFICINA ASESORA JURÍDICA - GRUPO DE CONCEPTOS Y NORMATIVIDAD EN BIODIVERSIDAD</t>
  </si>
  <si>
    <t>SUBDIRECCION DE SEGUIMIENTO DE LICENCIAS AMBIENTALES -GRUPO DE CARIBE - PACIFICO</t>
  </si>
  <si>
    <t>SUBDIRECCIÓN DE HIDROLOGÍA -ÁREA OPERATIVA Nº 3 – VILLAVICENCIO</t>
  </si>
  <si>
    <t>OFICINA ASESORA JURÍDICA - GRUPO DE CONCEPTOS Y NORMATIVIDAD EN POLÍTICAS SECTORIALES</t>
  </si>
  <si>
    <t>SUBDIRECCION DE SEGUIMIENTO DE LICENCIAS AMBIENTALES -GRUPO DE MEDIO MAGDALENA - CAUCA - CATATUMBO</t>
  </si>
  <si>
    <t>SUBDIRECCIÓN DE HIDROLOGÍA -ÁREA OPERATIVA Nº 4 - NEIVA</t>
  </si>
  <si>
    <t>OFICINA ASESORA JURIDICA - GRUPO DE PROCESOS JUDICIALES</t>
  </si>
  <si>
    <t>SUBDIRECCION DE SEGUIMIENTO DE LICENCIAS AMBIENTALES -GRUPO DE NORTE ORINOQUIA</t>
  </si>
  <si>
    <t>SUBDIRECCIÓN DE HIDROLOGÍA -ÁREA OPERATIVA Nº 5 - SANTA MARTA</t>
  </si>
  <si>
    <t>OFICINA DE ASUNTOS INTERNACIONALES</t>
  </si>
  <si>
    <t>SUBDIRECCION DE SEGUIMIENTO DE LICENCIAS AMBIENTALES -GRUPO DE SEGUIMIENTO DE AGROQUÍMICOS Y PROYECTOS ESPECIALES</t>
  </si>
  <si>
    <t>SUBDIRECCIÓN DE HIDROLOGÍA -ÁREA OPERATIVA Nº 6 – DUITAMA</t>
  </si>
  <si>
    <t>SUBDIRECCION DE SEGUIMIENTO DE LICENCIAS AMBIENTALES -GRUPO DE SUR ORINOQUIA - AMAZONAS</t>
  </si>
  <si>
    <t>SUBDIRECCIÓN DE HIDROLOGÍA -ÁREA OPERATIVA Nº 7 – PASTO</t>
  </si>
  <si>
    <t xml:space="preserve">OFICINA DE NEGOCIOS VERDES Y SOSTENIBLES </t>
  </si>
  <si>
    <t>SUBDIRECCION DE SEGUIMIENTO DE LICENCIAS AMBIENTALES -GRUPO VALORACIÓN Y MANEJO DE IMPACTOS EN PROCESOS DE SEGUIMIENTO</t>
  </si>
  <si>
    <t>SUBDIRECCIÓN DE HIDROLOGÍA -ÁREA OPERATIVA Nº 8 – BUCARAMANGA</t>
  </si>
  <si>
    <t>OFICINA DE NEGOCIOS VERDES Y SOSTENIBLES - GRUPO DE ANALISIS ECONOMICOS PARA LA SOSTENIBILIDAD</t>
  </si>
  <si>
    <t>SUBDIRECCIÓN DE HIDROLOGÍA -ÁREA OPERATIVA Nº 9 – CALI</t>
  </si>
  <si>
    <t>OFICINA DE NEGOCIOS VERDES Y SOSTENIBLES - GRUPO DE COMPETITIVIDAD Y PROMOCION DE NEGOCIOS SOSTENIBLES</t>
  </si>
  <si>
    <t>SUBDIRECCIÓN DE HIDROLOGÍA -GRUPO DE AUTOMATIZACIÓN</t>
  </si>
  <si>
    <t>OFICINA DE TECNOLOGIAS DE LA INFORMACION Y LA COMUNICACIÓN</t>
  </si>
  <si>
    <t>SUBDIRECCIÓN DE HIDROLOGÍA -GRUPO DE EVALUACIÓN HIDROLÓGICA</t>
  </si>
  <si>
    <t>SECRETARIA GENERAL</t>
  </si>
  <si>
    <t>SUBDIRECCIÓN DE HIDROLOGÍA -GRUPO DE INSTRUMENTOS Y METALMECÁNICA</t>
  </si>
  <si>
    <t>SECRETARIA GENERAL - GRUPO CONTROL INTERNO DISCIPLINARIO</t>
  </si>
  <si>
    <t>SUBDIRECCIÓN DE HIDROLOGÍA -GRUPO DE LABORATORIO DE CALIDAD AMBIENTAL</t>
  </si>
  <si>
    <t>SECRETARIA GENERAL - GRUPO DE CONTRATOS</t>
  </si>
  <si>
    <t>SUBDIRECCIÓN DE HIDROLOGÍA -GRUPO DE MODELACIÓN Y PRONÓSTICOS HIDROLÓGICOS</t>
  </si>
  <si>
    <t>SECRETARIA GENERAL - GRUPO DE TALENTO HUMANO</t>
  </si>
  <si>
    <t>SUBDIRECCIÓN DE HIDROLOGÍA -GRUPO DE MONITOREO HIDROLÓGICO</t>
  </si>
  <si>
    <t>SECRETARIA GENERAL - UNIDAD COORDINADORA PARA EL GOBIERNO ABIERTO</t>
  </si>
  <si>
    <t>SUBDIRECCIÓN DE HIDROLOGÍA -GRUPO DE PLANEACIÓN OPERATIVA</t>
  </si>
  <si>
    <t>SINA - GRUPO MANEJO DE INFORMACION AMBIENTAL GEOGRAFICA</t>
  </si>
  <si>
    <t>SUBDIRECCIÓN DE METEOROLOGÍA</t>
  </si>
  <si>
    <t>SINA - GRUPO ORDENAMIENTO AMBIENTAL</t>
  </si>
  <si>
    <t>SUBDIRECCIÓN DE METEOROLOGÍA -GRUPO DE CLIMATOLOGÍA Y AGROMETEOROLOGÍA</t>
  </si>
  <si>
    <t>SINA - GRUPO SINA</t>
  </si>
  <si>
    <t>SUBDIRECCIÓN DE METEOROLOGÍA -GRUPO DE COORDINACIÓN DE METEOROLOGÍA AERONÁUTICA</t>
  </si>
  <si>
    <t xml:space="preserve">SUBDIREC. ADMINISTRATIVA Y FINANCIERA </t>
  </si>
  <si>
    <t>SUBDIRECCIÓN DE METEOROLOGÍA -GRUPO DE GESTIÓN DE DATOS Y RED METEOROLÓGICA</t>
  </si>
  <si>
    <t xml:space="preserve">SUBDIREC. ADMINISTRATIVA Y FINANCIERA - GRUPO CENTRAL DE CUENTAS </t>
  </si>
  <si>
    <t>SUBDIRECCIÓN DE METEOROLOGÍA -GRUPO DE METEOROLOGÍA AERONÁUTICA ZONA CENTRO</t>
  </si>
  <si>
    <t>SUBDIREC. ADMINISTRATIVA Y FINANCIERA - GRUPO DE COMISIONES Y APOYO LOGISTICO</t>
  </si>
  <si>
    <t>SUBDIRECCIÓN DE METEOROLOGÍA -GRUPO DE METEOROLOGÍA AERONÁUTICA ZONA INSULAR - ARCHIPIÉLAGO DE SAN ANDRÉS, PROVIDENCIA Y SANTA CATALINA</t>
  </si>
  <si>
    <t>SUBDIREC. ADMINISTRATIVA Y FINANCIERA - GRUPO DE CONTABILIDAD</t>
  </si>
  <si>
    <t>SUBDIRECCIÓN DE METEOROLOGÍA -GRUPO DE METEOROLOGÍA AERONÁUTICA ZONA NORTE</t>
  </si>
  <si>
    <t>SUBDIREC. ADMINISTRATIVA Y FINANCIERA - GRUPO DE GESTION DOCUMENTAL</t>
  </si>
  <si>
    <t>SUBDIRECCIÓN DE METEOROLOGÍA -GRUPO DE METEOROLOGÍA AERONÁUTICA ZONA OCCIDENTE</t>
  </si>
  <si>
    <t>SUBDIREC. ADMINISTRATIVA Y FINANCIERA - GRUPO DE PRESUPUESTO</t>
  </si>
  <si>
    <t>SUBDIRECCIÓN DE METEOROLOGÍA -GRUPO DE METEOROLOGÍA AERONÁUTICA ZONA ORIENTE</t>
  </si>
  <si>
    <t>SUBDIREC. ADMINISTRATIVA Y FINANCIERA - GRUPO DE SERVICIOS ADMINISTRATIVOS</t>
  </si>
  <si>
    <t>SUBDIRECCIÓN DE METEOROLOGÍA -GRUPO DE METEOROLOGÍA AERONÁUTICA ZONA SUR</t>
  </si>
  <si>
    <t>SUBDIREC. ADMINISTRATIVA Y FINANCIERA - GRUPO DE TESORERIA</t>
  </si>
  <si>
    <t>SUBDIRECCIÓN DE METEOROLOGÍA -GRUPO DE MODELAMIENTO NUMÉRICO DEL TIEMPO Y EL CLIMA</t>
  </si>
  <si>
    <t xml:space="preserve">SUBDIREC. DE EDUCACIÓN Y PARTICIPACIÓN </t>
  </si>
  <si>
    <t>SUBDIREC. DE EDUCACION Y PARTICIPACION - GRUPO DE DIVULGACIÓN DE CONOCIMIENTO Y CULTURA AMBIENTAL</t>
  </si>
  <si>
    <t>SUBDIREC. DE EDUCACION Y PARTICIPACION - GRUPO DE EDUCACION</t>
  </si>
  <si>
    <t>SUBDIREC. DE EDUCACIÓN Y PARTICIPACIÓN - GRUPO DE PARTICIPACIÓN</t>
  </si>
  <si>
    <t>SUBDIRECCION ADMINISTRATIVA Y FINANCIERA - GRUPO DE TESORERIA</t>
  </si>
  <si>
    <t>MinAmbientePlanta</t>
  </si>
  <si>
    <t>ASESOR CODIGO 1020 GRADO 08</t>
  </si>
  <si>
    <t>ASESOR CODIGO 1020 GRADO 09</t>
  </si>
  <si>
    <t>ASESOR CODIGO 1020 GRADO 10</t>
  </si>
  <si>
    <t>ASESOR CODIGO 1020 GRADO 11</t>
  </si>
  <si>
    <t>ASESOR CODIGO 1020 GRADO 12</t>
  </si>
  <si>
    <t>ASESOR CODIGO 1020 GRADO 13</t>
  </si>
  <si>
    <t>ASESOR CODIGO 1020 GRADO 16</t>
  </si>
  <si>
    <t>ASESOR CODIGO 1020 GRADO 18</t>
  </si>
  <si>
    <t>AUXILIAR ADMINISTRATIVO CODIGO 4044 GRADO 09</t>
  </si>
  <si>
    <t>AUXILIAR ADMINISTRATIVO CODIGO 4044 GRADO 10</t>
  </si>
  <si>
    <t>CONDUCTOR MECANICO CODIGO 4103 GRADO 13</t>
  </si>
  <si>
    <t>CONDUCTOR MECANICO CODIGO 4103 GRADO 15</t>
  </si>
  <si>
    <t>CONDUCTOR MECANICO CODIGO 4103 GRADO 19</t>
  </si>
  <si>
    <t>DIRECTIVO CODIGO 0035 GRADO 23 -  SECRETARIA GENERAL</t>
  </si>
  <si>
    <t xml:space="preserve"> VICEMINISTRO CODIGO 0020</t>
  </si>
  <si>
    <t xml:space="preserve"> DIRECTOR TECNICO CODIGO 0100 GRADO 22</t>
  </si>
  <si>
    <t>DIRECTIVO CODIGO 0137 GRADO 21 JEFE DE OFICINA</t>
  </si>
  <si>
    <t>DIRECTIVO CODIGO 0150 GRADO 21 SUBDIRECTOR ADM. FINA</t>
  </si>
  <si>
    <t>DIRECTIVO CODIGO 0150 GRADO 21 SUBDIRECTOR TECNICO</t>
  </si>
  <si>
    <t>JEFE DE OFICINA CODIGO 1045 GRADO 16</t>
  </si>
  <si>
    <t>MINISTRO</t>
  </si>
  <si>
    <t>PROFESIONAL ESPECIALIZADO CODIGO 2028 GRADO 13</t>
  </si>
  <si>
    <t>PROFESIONAL ESPECIALIZADO CODIGO 2028 GRADO 14</t>
  </si>
  <si>
    <t>PROFESIONAL ESPECIALIZADO CODIGO 2028 GRADO 15</t>
  </si>
  <si>
    <t>PROFESIONAL ESPECIALIZADO CODIGO 2028 GRADO 16</t>
  </si>
  <si>
    <t>PROFESIONAL ESPECIALIZADO CODIGO 2028 GRADO 17</t>
  </si>
  <si>
    <t>PROFESIONAL ESPECIALIZADO CODIGO 2028 GRADO 19</t>
  </si>
  <si>
    <t>PROFESIONAL ESPECIALIZADO CODIGO 2028 GRADO 21</t>
  </si>
  <si>
    <t>PROFESIONAL ESPECIALIZADO CODIGO 2028 GRADO 24</t>
  </si>
  <si>
    <t>PROFESIONAL UNIVERSITARIO CODIGO 2044 GRADO 05</t>
  </si>
  <si>
    <t>PROFESIONAL UNIVERSITARIO CODIGO 2044 GRADO 06</t>
  </si>
  <si>
    <t>PROFESIONAL UNIVERSITARIO CODIGO 2044 GRADO 07</t>
  </si>
  <si>
    <t>PROFESIONAL UNIVERSITARIO CODIGO 2044 GRADO 11</t>
  </si>
  <si>
    <t>SECRETARIO BILINGÜE CODIGO 4182 GRADO 26</t>
  </si>
  <si>
    <t>SECRETARIO EJECUTIVO CODIGO 4210 GRADO 17</t>
  </si>
  <si>
    <t>SECRETARIO EJECUTIVO CODIGO 4210 GRADO 20</t>
  </si>
  <si>
    <t>SECRETARIO EJECUTIVO CODIGO 4210 GRADO 21</t>
  </si>
  <si>
    <t>SECRETARIO EJECUTIVO CODIGO 4210 GRADO 22</t>
  </si>
  <si>
    <t>SECRETARIO EJECUTIVO CODIGO 4210 GRADO 23</t>
  </si>
  <si>
    <t>SECRETARIO EJECUTIVO DEL DESPA CODIGO 4212 GRADO 25</t>
  </si>
  <si>
    <t>SECRETARIO EJECUTIVO DEL DESPA CODIGO 4215 GRADO 24</t>
  </si>
  <si>
    <t>TECNICO ADMINISTRATIVO CODIGO 3134 GRADO 09</t>
  </si>
  <si>
    <t>TECNICO ADMINISTRATIVO CODIGO 3134 GRADO 14</t>
  </si>
  <si>
    <t>TECNICO ADMINISTRATIVO CODIGO 3134 GRADO 16</t>
  </si>
  <si>
    <t>TECNICO ADMINISTRATIVO CODIGO 3134 GRADO 17</t>
  </si>
  <si>
    <t>TECNICO ADMINISTRATIVO CODIGO 3134 GRADO 18</t>
  </si>
  <si>
    <t>IDEAMPlanta</t>
  </si>
  <si>
    <t>ASESOR CODIGO 1020 GRADO 07</t>
  </si>
  <si>
    <t>AUXILIAR ADMINISTRATIVO CODIGO 4044 GRADO 12</t>
  </si>
  <si>
    <t>AUXILIAR ADMINISTRATIVO CODIGO 4044 GRADO 14</t>
  </si>
  <si>
    <t>AUXILIAR ADMINISTRATIVO CODIGO 4044 GRADO 20</t>
  </si>
  <si>
    <t>AUXILIAR ADMINISTRATIVO CODIGO 4044 GRADO 22</t>
  </si>
  <si>
    <t>AUXILIAR DE PRONÓSTICO CODIGO 3046 GRADO 10</t>
  </si>
  <si>
    <t>AUXILIAR DE PRONÓSTICO CODIGO 3046 GRADO 11</t>
  </si>
  <si>
    <t>AUXILIAR DE PRONÓSTICO CODIGO 3046 GRADO 12</t>
  </si>
  <si>
    <t>AUXILIAR DE PRONÓSTICO CODIGO 3046 GRADO 13</t>
  </si>
  <si>
    <t>AUXILIAR DE PRONÓSTICO CODIGO 3046 GRADO 16</t>
  </si>
  <si>
    <t>AUXILIAR SERVICIOS GENERALES CODIGO 4064 GRADO 09</t>
  </si>
  <si>
    <t>DIRECTOR GENERAL IDEAM CODIGO 0015 GRADO 23</t>
  </si>
  <si>
    <t>JEFE DE OFICINA ASESORA DE PLANEACIÓN CODIGO 1045 GRADO 10</t>
  </si>
  <si>
    <t>JEFE DE OFICINA ASESORA JURÍDICA CODIGO 1045 GRADO 13</t>
  </si>
  <si>
    <t>JEFE DE OFICINA DE CONTROL INTERNO CODIGO 0137 GRADO 17</t>
  </si>
  <si>
    <t>JEFE DE OFICINA DE INFORMÁTICA CODIGO 0137 GRADO 17</t>
  </si>
  <si>
    <t>JEFE DE OFICINA DEL SERVICIO DE PRONÓSTICOS Y ALERTAS CODIGO 0137 GRADO 19</t>
  </si>
  <si>
    <t>OBSERVADOR DE SUPERFICIE CODIGO 3105 GRADO 05</t>
  </si>
  <si>
    <t>OBSERVADOR DE SUPERFICIE CODIGO 3105 GRADO 06</t>
  </si>
  <si>
    <t>OBSERVADOR DE SUPERFICIE CODIGO 3105 GRADO 07</t>
  </si>
  <si>
    <t>OBSERVADOR DE SUPERFICIE CODIGO 3105 GRADO 08</t>
  </si>
  <si>
    <t>OBSERVADOR DE SUPERFICIE CODIGO 3105 GRADO 09</t>
  </si>
  <si>
    <t>OPERARIO CALIFICADO CODIGO 4169 GRADO 11</t>
  </si>
  <si>
    <t>OPERARIO CALIFICADO CODIGO 4169 GRADO 15</t>
  </si>
  <si>
    <t>OPERARIO CALIFICADO CODIGO 4169 GRADO 19</t>
  </si>
  <si>
    <t>PROFESIONAL UNIVERSITARIO CODIGO 2044 GRADO 03</t>
  </si>
  <si>
    <t>PROFESIONAL UNIVERSITARIO CODIGO 2044 GRADO 04</t>
  </si>
  <si>
    <t>PROFESIONAL UNIVERSITARIO CODIGO 2044 GRADO 09</t>
  </si>
  <si>
    <t>PRONOSTICADOR CODIGO 3116 GRADO 12</t>
  </si>
  <si>
    <t>PRONOSTICADOR CODIGO 3116 GRADO 14</t>
  </si>
  <si>
    <t>PRONOSTICADOR CODIGO 3116 GRADO 16</t>
  </si>
  <si>
    <t>RADIOSONDISTA CODIGO 3118 GRADO 10</t>
  </si>
  <si>
    <t>RADIOSONDISTA CODIGO 3118 GRADO 11</t>
  </si>
  <si>
    <t>RADIOSONDISTA CODIGO 3118 GRADO 12</t>
  </si>
  <si>
    <t>SECRETARIO EJECUTIVO CODIGO 4210 GRADO 16</t>
  </si>
  <si>
    <t>SECRETARIO EJECUTIVO CODIGO 4210 GRADO 24</t>
  </si>
  <si>
    <t>SECRETARIO GENERAL ENTIDAD DESCENTRALIZADA CODIGO 0037 GRADO 21</t>
  </si>
  <si>
    <t>SUBDIRECTOR GENERAL ENTIDAD DESCENTRALIZADA CODIGO 0040 GRADO 19</t>
  </si>
  <si>
    <t>TÉCNICO ADMINISTRATIVO CODIGO 3124 GRADO 09</t>
  </si>
  <si>
    <t>TÉCNICO ADMINISTRATIVO CODIGO 3124 GRADO 10</t>
  </si>
  <si>
    <t>TÉCNICO ADMINISTRATIVO CODIGO 3124 GRADO 11</t>
  </si>
  <si>
    <t>TÉCNICO ADMINISTRATIVO CODIGO 3124 GRADO 12</t>
  </si>
  <si>
    <t>TÉCNICO ADMINISTRATIVO CODIGO 3124 GRADO 13</t>
  </si>
  <si>
    <t>TÉCNICO ADMINISTRATIVO CODIGO 3124 GRADO 14</t>
  </si>
  <si>
    <t>TÉCNICO ADMINISTRATIVO CODIGO 3124 GRADO 15</t>
  </si>
  <si>
    <t>TÉCNICO ADMINISTRATIVO CODIGO 3124 GRADO 16</t>
  </si>
  <si>
    <t>TÉCNICO OPERATIVO CODIGO 3132 GRADO 07</t>
  </si>
  <si>
    <t>TÉCNICO OPERATIVO CODIGO 3132 GRADO 09</t>
  </si>
  <si>
    <t>TÉCNICO OPERATIVO CODIGO 3132 GRADO 10</t>
  </si>
  <si>
    <t>ANLAPlanta</t>
  </si>
  <si>
    <t>ASESOR CODIGO 1020 GRADO 15</t>
  </si>
  <si>
    <t>DIRECTOR GENERAL ANLA CODIGO 0015</t>
  </si>
  <si>
    <t>JEFE DE OFICINA ASESORA DE PLANEACIÓN CODIGO 1045 GRADO 16</t>
  </si>
  <si>
    <t>JEFE DE OFICINA CODIGO 137 GRADO 18</t>
  </si>
  <si>
    <t>JEFE DE OFICINA CODIGO 137 GRADO 20</t>
  </si>
  <si>
    <t>JEFE OFICINA ASESORA JURÍDICA CODIGO 1045 GRADO 16</t>
  </si>
  <si>
    <t>PROFESIONAL UNIVERSITARIO CODIGO 2044 GRADO 01</t>
  </si>
  <si>
    <t>PROFESIONAL UNIVERSITARIO CODIGO 2044 GRADO 08</t>
  </si>
  <si>
    <t>SUBDIRECTOR ADMINISTRATIVO Y FINANCIERO CODIGO 150 GRADO 21</t>
  </si>
  <si>
    <t>SUBDIRECTOR TECNICO CODIGO 150 GRADO 21</t>
  </si>
  <si>
    <t>TÉCNICO ADMINISTRATIVO CODIGO 3124 GRADO 17</t>
  </si>
  <si>
    <t>PNNCPlanta</t>
  </si>
  <si>
    <t>AUXILIAR ADMINISTRATIVO CODIGO 4044 GRADO 11</t>
  </si>
  <si>
    <t>AUXILIAR ADMINISTRATIVO CODIGO 4044 GRADO 13</t>
  </si>
  <si>
    <t>DIRECTOR GENERAL PNNC CODIGO 0015 GRADO 23</t>
  </si>
  <si>
    <t>DIRECTOR TERRITORIAL CODIGO 042 GRADO 17</t>
  </si>
  <si>
    <t>JEFE DE ÁREA PROTEGIDA CODIGO 2025 GRADO 21</t>
  </si>
  <si>
    <t>JEFE DE OFICINA ASESORA DE PLANEACION CODIGO 1045 GRADO 15</t>
  </si>
  <si>
    <t>JEFE DE OFICINA ASESORA JURIDICA CODIGO 1045 GRADO 15</t>
  </si>
  <si>
    <t>JEFE DE OFICINA CODIGO 0137 GRADO 12</t>
  </si>
  <si>
    <t>JEFE DE OFICINA CODIGO 0137 GRADO 15</t>
  </si>
  <si>
    <t>OPERARIO CALIFICADO CODIGO 4169 GRADO 13</t>
  </si>
  <si>
    <t>PROFESIONAL ESPECIALIZADO CODIGO 2028 GRADO 18</t>
  </si>
  <si>
    <t>PROFESIONAL ESPECIALIZADO CODIGO 2028 GRADO 20</t>
  </si>
  <si>
    <t>PROFESIONAL ESPECIALIZADO CODIGO 2028 GRADO 22</t>
  </si>
  <si>
    <t>PROFESIONAL UNIVERSITARIO CODIGO 2044 GRADO 02</t>
  </si>
  <si>
    <t>SECRETARIO EJECUTIVO CODIGO 4210 GRADO 18</t>
  </si>
  <si>
    <t>SUBDIRECTOR ADMINISTRATIVO Y FINANCIERO CODIGO 0150 GRADO 17</t>
  </si>
  <si>
    <t>SUBDIRECTOR TÉCNICO CODIGO 0150 GRADO 17</t>
  </si>
  <si>
    <t>CARGOS</t>
  </si>
  <si>
    <t>SALARIO 2025</t>
  </si>
  <si>
    <t>DUPLICADO</t>
  </si>
  <si>
    <t>MNINISTERIO</t>
  </si>
  <si>
    <t>MINISTERIO</t>
  </si>
  <si>
    <t>-</t>
  </si>
  <si>
    <t>NIVEL TECNICO</t>
  </si>
  <si>
    <t>TÉCNICO OPERATIVO CODIGO 3132 GRADO 11</t>
  </si>
  <si>
    <t>TÉCNICO OPERATIVO CODIGO 3132 GRADO 12</t>
  </si>
  <si>
    <t>FINANCIACION</t>
  </si>
  <si>
    <t>NO APLICA</t>
  </si>
  <si>
    <t>PAISES</t>
  </si>
  <si>
    <t>NUMERO</t>
  </si>
  <si>
    <t>AFGANISTAN</t>
  </si>
  <si>
    <t>ALBANIA</t>
  </si>
  <si>
    <t>ALEMANIA</t>
  </si>
  <si>
    <t>ANDORRA</t>
  </si>
  <si>
    <t>ANGOLA</t>
  </si>
  <si>
    <t>ANGUILLA</t>
  </si>
  <si>
    <t>FINANCIACION2</t>
  </si>
  <si>
    <t>ANTIGUA Y BARBUDA</t>
  </si>
  <si>
    <t>ANTILLAS HOLANDESAS</t>
  </si>
  <si>
    <t>ARABIA SAUDITA</t>
  </si>
  <si>
    <t>PARCIAL</t>
  </si>
  <si>
    <t>ARGELIA</t>
  </si>
  <si>
    <t>ARGENTINA</t>
  </si>
  <si>
    <t>ARMENIA</t>
  </si>
  <si>
    <t>ARUBA</t>
  </si>
  <si>
    <t>AUSTRALIA</t>
  </si>
  <si>
    <t>AUSTRIA</t>
  </si>
  <si>
    <t>AZERBAIJAN</t>
  </si>
  <si>
    <t>BAHAMAS</t>
  </si>
  <si>
    <t>BAHREIN</t>
  </si>
  <si>
    <t xml:space="preserve">   /   </t>
  </si>
  <si>
    <t>BANGLADESH</t>
  </si>
  <si>
    <t>BARBADOS</t>
  </si>
  <si>
    <t>Describir los países destino de la comisión con las respectivas ciudades.</t>
  </si>
  <si>
    <t>BELARUS</t>
  </si>
  <si>
    <t>BELGICA</t>
  </si>
  <si>
    <t>BELICE</t>
  </si>
  <si>
    <t>BENIN</t>
  </si>
  <si>
    <t>BERMUDAS</t>
  </si>
  <si>
    <t>BOLIVIA</t>
  </si>
  <si>
    <t>BOSNIA Y HERZEGOVINA</t>
  </si>
  <si>
    <t>BOTSWANA</t>
  </si>
  <si>
    <t>BRASIL</t>
  </si>
  <si>
    <t>BRUNEI DARUSSALAM</t>
  </si>
  <si>
    <t>BULGARIA</t>
  </si>
  <si>
    <t>BURKINA FASO</t>
  </si>
  <si>
    <t>BURUNDI</t>
  </si>
  <si>
    <t>BUTAN</t>
  </si>
  <si>
    <t>CABO VERDE</t>
  </si>
  <si>
    <t>CAMBOYA</t>
  </si>
  <si>
    <t>CAMERUN</t>
  </si>
  <si>
    <t>CANADA</t>
  </si>
  <si>
    <t>CHAD</t>
  </si>
  <si>
    <t>CHILE</t>
  </si>
  <si>
    <t>CHINA</t>
  </si>
  <si>
    <t>CHIPRE</t>
  </si>
  <si>
    <t>COMORAS</t>
  </si>
  <si>
    <t>CONGO</t>
  </si>
  <si>
    <t>COREA DEL NORTE</t>
  </si>
  <si>
    <t>COREA DEL SUR</t>
  </si>
  <si>
    <t>COSTA DE MARFIL</t>
  </si>
  <si>
    <t>COSTA RICA</t>
  </si>
  <si>
    <t>CROACIA</t>
  </si>
  <si>
    <t>CUBA</t>
  </si>
  <si>
    <t>DINAMARCA</t>
  </si>
  <si>
    <t>DJIBOUTI</t>
  </si>
  <si>
    <t>DOMINICA</t>
  </si>
  <si>
    <t>ECUADOR</t>
  </si>
  <si>
    <t>EGIPTO</t>
  </si>
  <si>
    <t>EL SALVADOR</t>
  </si>
  <si>
    <t>EMIRATOS ARABES UNIDOS</t>
  </si>
  <si>
    <t>ERITREA</t>
  </si>
  <si>
    <t>ESCOCIA</t>
  </si>
  <si>
    <t>ESLOVAQUIA</t>
  </si>
  <si>
    <t>ESLOVENIA</t>
  </si>
  <si>
    <t>ESPAÑA</t>
  </si>
  <si>
    <t>ESTADOS UNIDOS</t>
  </si>
  <si>
    <t>ESTONIA</t>
  </si>
  <si>
    <t>ETIOPIA</t>
  </si>
  <si>
    <t>FIDJI</t>
  </si>
  <si>
    <t>FILIPINAS</t>
  </si>
  <si>
    <t>FINLANDIA</t>
  </si>
  <si>
    <t>FRANCIA</t>
  </si>
  <si>
    <t>GABON</t>
  </si>
  <si>
    <t>GAMBIA</t>
  </si>
  <si>
    <t>GEORGIA</t>
  </si>
  <si>
    <t>GHANA</t>
  </si>
  <si>
    <t>GIBRALTAR</t>
  </si>
  <si>
    <t>GRANADA</t>
  </si>
  <si>
    <t>GRECIA</t>
  </si>
  <si>
    <t>GROENLANDIA</t>
  </si>
  <si>
    <t>GUADALUPE</t>
  </si>
  <si>
    <t>GUAM</t>
  </si>
  <si>
    <t>GUATEMALA</t>
  </si>
  <si>
    <t>GUAYANA FRANCESA</t>
  </si>
  <si>
    <t>GUINEA</t>
  </si>
  <si>
    <t>GUINEA BISSAU</t>
  </si>
  <si>
    <t>GUINEA ECUATORIAL</t>
  </si>
  <si>
    <t>GUYANA</t>
  </si>
  <si>
    <t>HAITI</t>
  </si>
  <si>
    <t xml:space="preserve">HOLANDA </t>
  </si>
  <si>
    <t>HONDURAS</t>
  </si>
  <si>
    <t>HONG KONG</t>
  </si>
  <si>
    <t>HUNGRIA</t>
  </si>
  <si>
    <t>INDIA</t>
  </si>
  <si>
    <t>INDONESIA</t>
  </si>
  <si>
    <t>IRAK</t>
  </si>
  <si>
    <t>IRAN</t>
  </si>
  <si>
    <t>IRLANDA</t>
  </si>
  <si>
    <t>ISLA MONTSERRAT</t>
  </si>
  <si>
    <t>ISLA NAVIDAD</t>
  </si>
  <si>
    <t>ISLA NIUE</t>
  </si>
  <si>
    <t>ISLA NORFOLK</t>
  </si>
  <si>
    <t>ISLA PITCAIRN</t>
  </si>
  <si>
    <t>ISLANDIA</t>
  </si>
  <si>
    <t>ISLAS CAIMAN</t>
  </si>
  <si>
    <t>ISLAS COCOS (KEELING)</t>
  </si>
  <si>
    <t xml:space="preserve">ISLAS COOK </t>
  </si>
  <si>
    <t>ISLAS FEROE</t>
  </si>
  <si>
    <t xml:space="preserve">ISLAS MARIANAS DE NORTE </t>
  </si>
  <si>
    <t>ISLAS MARSHALL</t>
  </si>
  <si>
    <t>ISLAS PACIFICO</t>
  </si>
  <si>
    <t xml:space="preserve">ISLAS PALAU </t>
  </si>
  <si>
    <t xml:space="preserve">ISLAS SALOMON </t>
  </si>
  <si>
    <t xml:space="preserve">ISLAS TURCAS Y CAICOS </t>
  </si>
  <si>
    <t>ISLAS VIRGENES (ESTADOS UNIDOS)</t>
  </si>
  <si>
    <t>ISLAS VIRGENES (REINO UNIDO)</t>
  </si>
  <si>
    <t xml:space="preserve">ISLAS WALLIS Y FUTUNA </t>
  </si>
  <si>
    <t>ISRAEL</t>
  </si>
  <si>
    <t>ITALIA</t>
  </si>
  <si>
    <t>JAMAICA</t>
  </si>
  <si>
    <t>JAPON</t>
  </si>
  <si>
    <t>JORDANIA</t>
  </si>
  <si>
    <t>KAZAJSTAN</t>
  </si>
  <si>
    <t>KENIA</t>
  </si>
  <si>
    <t>KIRGUIZISTAN</t>
  </si>
  <si>
    <t>KIRIBATI</t>
  </si>
  <si>
    <t>KUWAIT</t>
  </si>
  <si>
    <t>LAOS</t>
  </si>
  <si>
    <t>LESOTHO</t>
  </si>
  <si>
    <t>LETONIA</t>
  </si>
  <si>
    <t>LIBANO</t>
  </si>
  <si>
    <t>LIBERIA</t>
  </si>
  <si>
    <t>LIBIA</t>
  </si>
  <si>
    <t>LIECHTENSTEIN</t>
  </si>
  <si>
    <t>LITUANIA</t>
  </si>
  <si>
    <t>LUXEMBURGO</t>
  </si>
  <si>
    <t>MACAO</t>
  </si>
  <si>
    <t>MACEDONIA</t>
  </si>
  <si>
    <t>MADAGASCAR</t>
  </si>
  <si>
    <t>MALASIA</t>
  </si>
  <si>
    <t>MALAWI</t>
  </si>
  <si>
    <t>MALDIVAS</t>
  </si>
  <si>
    <t>MALI</t>
  </si>
  <si>
    <t>MALTA</t>
  </si>
  <si>
    <t>MARRUECOS</t>
  </si>
  <si>
    <t>MARTINICA</t>
  </si>
  <si>
    <t>MAURICIO</t>
  </si>
  <si>
    <t>MAURITANIA</t>
  </si>
  <si>
    <t>MEXICO</t>
  </si>
  <si>
    <t>MICRONESIA</t>
  </si>
  <si>
    <t>MOLDAVIA</t>
  </si>
  <si>
    <t>MONACO</t>
  </si>
  <si>
    <t>MONGOLIA</t>
  </si>
  <si>
    <t>MOZAMBIQUE</t>
  </si>
  <si>
    <t xml:space="preserve">MYANMAR </t>
  </si>
  <si>
    <t>NAMIBIA</t>
  </si>
  <si>
    <t>NAURU</t>
  </si>
  <si>
    <t>NEPAL</t>
  </si>
  <si>
    <t>NICARAGUA</t>
  </si>
  <si>
    <t>NIGER</t>
  </si>
  <si>
    <t>NIGERIA</t>
  </si>
  <si>
    <t>NORUEGA</t>
  </si>
  <si>
    <t>NUEVA CALEDONIA</t>
  </si>
  <si>
    <t>NUEVA ZELANDA</t>
  </si>
  <si>
    <t>OMAN</t>
  </si>
  <si>
    <t>PAKISTAN</t>
  </si>
  <si>
    <t>PALESTINA</t>
  </si>
  <si>
    <t>PANAMA</t>
  </si>
  <si>
    <t>PAPUASIA NUEVA GUINEA</t>
  </si>
  <si>
    <t>PARAGUAY</t>
  </si>
  <si>
    <t>PERU</t>
  </si>
  <si>
    <t>POLINESIA FRANCESA</t>
  </si>
  <si>
    <t>POLONIA</t>
  </si>
  <si>
    <t>PORTUGAL</t>
  </si>
  <si>
    <t>PUERTO RICO</t>
  </si>
  <si>
    <t>QATAR</t>
  </si>
  <si>
    <t>REINO UNIDO</t>
  </si>
  <si>
    <t>REPUBLICA CENTROAFRICANA</t>
  </si>
  <si>
    <t>REPUBLICA CHECA</t>
  </si>
  <si>
    <t>REPUBLICA DOMINICANA</t>
  </si>
  <si>
    <t>REUNION</t>
  </si>
  <si>
    <t>RUANDA</t>
  </si>
  <si>
    <t>RUMANIA</t>
  </si>
  <si>
    <t>RUSIA</t>
  </si>
  <si>
    <t>SAMOA</t>
  </si>
  <si>
    <t>SAMOA AMERICANA</t>
  </si>
  <si>
    <t>SAN CRISTOBAL Y NIEVES</t>
  </si>
  <si>
    <t>SAN MARINO</t>
  </si>
  <si>
    <t>SAN PEDRO Y MIQUELON</t>
  </si>
  <si>
    <t>SAN VICENTE Y LAS GRANADINAS</t>
  </si>
  <si>
    <t>SANTA ELENA</t>
  </si>
  <si>
    <t>SANTA LUCIA</t>
  </si>
  <si>
    <t>SANTO TOME Y PRINCIPE</t>
  </si>
  <si>
    <t>SENEGAL</t>
  </si>
  <si>
    <t>SEYCHELLES</t>
  </si>
  <si>
    <t>SIERRA LEONA</t>
  </si>
  <si>
    <t>SINGAPUR</t>
  </si>
  <si>
    <t>SIRIA</t>
  </si>
  <si>
    <t>SOMALIA</t>
  </si>
  <si>
    <t>SRI LANKA</t>
  </si>
  <si>
    <t>SUDAFRICA</t>
  </si>
  <si>
    <t>SUDAN</t>
  </si>
  <si>
    <t>SUECIA</t>
  </si>
  <si>
    <t>SUIZA</t>
  </si>
  <si>
    <t>SURINAM</t>
  </si>
  <si>
    <t>SWASILANDIA</t>
  </si>
  <si>
    <t>TADJIKISTAN</t>
  </si>
  <si>
    <t>TAILANDIA</t>
  </si>
  <si>
    <t>TAIPEI CHINO</t>
  </si>
  <si>
    <t>TAIWAN</t>
  </si>
  <si>
    <t>TANZANIA</t>
  </si>
  <si>
    <t>TIMOR DEL ESTE</t>
  </si>
  <si>
    <t>TOGO</t>
  </si>
  <si>
    <t>TOKELAU</t>
  </si>
  <si>
    <t>TONGA</t>
  </si>
  <si>
    <t>TRINIDAD Y TOBAGO</t>
  </si>
  <si>
    <t>TUNICIA</t>
  </si>
  <si>
    <t>TURKMENISTAN</t>
  </si>
  <si>
    <t>TURQUIA</t>
  </si>
  <si>
    <t>TUVALU</t>
  </si>
  <si>
    <t>UCRANIA</t>
  </si>
  <si>
    <t>UGANDA</t>
  </si>
  <si>
    <t>URUGUAY</t>
  </si>
  <si>
    <t>UZBEKISTAN</t>
  </si>
  <si>
    <t>VANUATU</t>
  </si>
  <si>
    <t>VATICANO</t>
  </si>
  <si>
    <t>VENEZUELA</t>
  </si>
  <si>
    <t>VIETNAM</t>
  </si>
  <si>
    <t>YEMEN</t>
  </si>
  <si>
    <t>YIBUTI</t>
  </si>
  <si>
    <t>ZAMBIA</t>
  </si>
  <si>
    <t>ZIMBABWE</t>
  </si>
  <si>
    <t xml:space="preserve">DESDE </t>
  </si>
  <si>
    <t>HASTA</t>
  </si>
  <si>
    <t>ECONÓMICA</t>
  </si>
  <si>
    <t xml:space="preserve">EJECUTIVA </t>
  </si>
  <si>
    <t xml:space="preserve">CERTIFICAMOS QUE LA PRESENTE SOLICITUD DE AUTORIZACIÓN DE VIAJE AL EXTERIOR GUARDA RELACIÓN CON EL OBJETO DEL CONTRATO O CON LAS OBLIGACIONES CONTRACTUALES, ASI COMO QUE DICHA PARTICIPACIÓN NO SE PODRÁ REALIZAR POR MEDIOS VIRTUALES. </t>
  </si>
  <si>
    <t xml:space="preserve">CERTIFICAMOS QUE LA PRESENTE SOLICITUD DE COMISIÓN AL EXTERIOR GUARDA RELACIÓN CON LAS FUNCIONES DEL EMPLEO Y PROPOSITO DEL MISMO, ASI COMO QUE DICHA PARTICIPACIÓN NO SE PODRÁ REALIZAR POR MEDIOS VIRTUALES. </t>
  </si>
  <si>
    <t>SE DEJA CONSTANCIA DE QUE NO EXISTE PERSONAL DE PLANTA HABILITADO PARA ATENDER DICHO EVENTO INTERNACIONAL, PREVIO ANÁLISIS INTERNO DE LA DEPENDENCIA.</t>
  </si>
  <si>
    <t>Conceptos financiados</t>
  </si>
  <si>
    <t>Reconocimiento para funcionarios</t>
  </si>
  <si>
    <t>Reconocimiento para Contratistas</t>
  </si>
  <si>
    <t>Reconocimiento de los tres alimentos del día, sin sufragar ningún valor por concepto de alojamiento y transporte terrestre.</t>
  </si>
  <si>
    <t>Reconocimiento del costo de alojamiento, sin sufragar ningún valor por concepto de alimentación o transporte terrestre.</t>
  </si>
  <si>
    <t>Reconocimiento de alojamiento, transporte terrestre y uno (1) de los tres (3) alimentos del día.</t>
  </si>
  <si>
    <t>Reconocimiento de alojamiento, transporte terrestre y dos (2) de los tres (3) alimentos del día.</t>
  </si>
  <si>
    <t>Reconocimiento de alojamiento y uno (1) de los tres (3) alimentos del día, sin sufragar ningún valor por transporte terrestre.</t>
  </si>
  <si>
    <t>Reconocimiento de alojamiento y dos (2) de los tres (3) alimentos del día, sin sufragar ningún valor por transporte terrestre.</t>
  </si>
  <si>
    <t>Reconocimiento de alojamiento y de los tres (3) alimentos del día, sin ningún valor por concepto de transporte terrestre requerido.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</si>
</sst>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quot;$&quot;\ * #,##0.00_-;\-&quot;$&quot;\ * #,##0.00_-;_-&quot;$&quot;\ * &quot;-&quot;??_-;_-@_-"/>
    <numFmt numFmtId="43" formatCode="_-* #,##0.00_-;\-* #,##0.00_-;_-* &quot;-&quot;??_-;_-@_-"/>
    <numFmt numFmtId="164" formatCode="d/m/yyyy"/>
    <numFmt numFmtId="165" formatCode="_([$$-240A]\ * #,##0_);_([$$-240A]\ * \(#,##0\);_([$$-240A]\ * &quot;-&quot;_);_(@_)"/>
    <numFmt numFmtId="166" formatCode="_-* #,##0.0_-;\-* #,##0.0_-;_-* &quot;-&quot;??_-;_-@_-"/>
    <numFmt numFmtId="167" formatCode="&quot;$&quot;\ #,##0.00;[Red]&quot;$&quot;\ #,##0.00"/>
    <numFmt numFmtId="168" formatCode="_-&quot;$&quot;\ * #,##0_-;\-&quot;$&quot;\ * #,##0_-;_-&quot;$&quot;\ * &quot;-&quot;??_-;_-@_-"/>
    <numFmt numFmtId="169" formatCode="_-[$USD]\ * #,##0_-;\-[$USD]\ * #,##0_-;_-[$USD]\ * &quot;-&quot;??_-;_-@_-"/>
    <numFmt numFmtId="170" formatCode="_-[$USD]\ * #,##0.00_-;\-[$USD]\ * #,##0.00_-;_-[$USD]\ * &quot;-&quot;??_-;_-@_-"/>
    <numFmt numFmtId="171" formatCode="[$-240A]h:mm:ss\ AM/PM"/>
    <numFmt numFmtId="172" formatCode="_-* #,##0_-;\-* #,##0_-;_-* &quot;-&quot;??_-;_-@_-"/>
    <numFmt numFmtId="173" formatCode="[$-F400]h:mm:ss\ AM/PM"/>
  </numFmts>
  <fonts count="37" x14ac:knownFonts="1">
    <font>
      <sz val="10"/>
      <color rgb="FF000000"/>
      <name val="Arial"/>
    </font>
    <font>
      <sz val="9"/>
      <color theme="1"/>
      <name val="Arial Narrow"/>
      <family val="2"/>
    </font>
    <font>
      <b/>
      <sz val="9"/>
      <color theme="1"/>
      <name val="Arial Narrow"/>
      <family val="2"/>
    </font>
    <font>
      <sz val="10"/>
      <color rgb="FF000000"/>
      <name val="Arial"/>
      <family val="2"/>
    </font>
    <font>
      <sz val="10"/>
      <color rgb="FF000000"/>
      <name val="Arial"/>
      <family val="2"/>
    </font>
    <font>
      <sz val="10"/>
      <color rgb="FF000000"/>
      <name val="Arial"/>
      <family val="2"/>
    </font>
    <font>
      <sz val="10"/>
      <color theme="1"/>
      <name val="Arial Narrow"/>
      <family val="2"/>
    </font>
    <font>
      <sz val="11"/>
      <color rgb="FF000000"/>
      <name val="Calibri"/>
      <family val="2"/>
    </font>
    <font>
      <b/>
      <sz val="10"/>
      <color theme="1"/>
      <name val="Arial Narrow"/>
      <family val="2"/>
    </font>
    <font>
      <sz val="9"/>
      <color rgb="FFFF0000"/>
      <name val="Arial Narrow"/>
      <family val="2"/>
    </font>
    <font>
      <sz val="11"/>
      <color theme="1"/>
      <name val="Arial Narrow"/>
      <family val="2"/>
    </font>
    <font>
      <sz val="12"/>
      <color theme="1"/>
      <name val="Arial Narrow"/>
      <family val="2"/>
    </font>
    <font>
      <b/>
      <sz val="11"/>
      <name val="Arial Narrow"/>
      <family val="2"/>
    </font>
    <font>
      <b/>
      <sz val="12"/>
      <name val="Arial Narrow"/>
      <family val="2"/>
    </font>
    <font>
      <sz val="11"/>
      <color theme="2"/>
      <name val="Arial Narrow"/>
      <family val="2"/>
    </font>
    <font>
      <b/>
      <sz val="11"/>
      <color theme="2"/>
      <name val="Arial Narrow"/>
      <family val="2"/>
    </font>
    <font>
      <b/>
      <sz val="11"/>
      <color theme="1"/>
      <name val="Arial Narrow"/>
      <family val="2"/>
    </font>
    <font>
      <b/>
      <u/>
      <sz val="10"/>
      <color theme="1"/>
      <name val="Arial Narrow"/>
      <family val="2"/>
    </font>
    <font>
      <sz val="8"/>
      <color theme="1"/>
      <name val="Arial Narrow"/>
      <family val="2"/>
    </font>
    <font>
      <sz val="7"/>
      <color theme="1"/>
      <name val="Arial Narrow"/>
      <family val="2"/>
    </font>
    <font>
      <sz val="10"/>
      <color theme="0" tint="-0.34998626667073579"/>
      <name val="Arial Narrow"/>
      <family val="2"/>
    </font>
    <font>
      <b/>
      <sz val="8"/>
      <color theme="1"/>
      <name val="Arial Narrow"/>
      <family val="2"/>
    </font>
    <font>
      <b/>
      <sz val="10"/>
      <name val="Arial Narrow"/>
      <family val="2"/>
    </font>
    <font>
      <b/>
      <sz val="14"/>
      <color rgb="FFFF0000"/>
      <name val="Arial Narrow"/>
      <family val="2"/>
    </font>
    <font>
      <b/>
      <sz val="9"/>
      <name val="Arial Narrow"/>
      <family val="2"/>
    </font>
    <font>
      <b/>
      <sz val="11"/>
      <color theme="9" tint="-0.249977111117893"/>
      <name val="Arial Narrow"/>
      <family val="2"/>
    </font>
    <font>
      <b/>
      <sz val="11"/>
      <name val="Arial"/>
      <family val="2"/>
    </font>
    <font>
      <b/>
      <u/>
      <sz val="11"/>
      <color theme="1"/>
      <name val="Arial Narrow"/>
      <family val="2"/>
    </font>
    <font>
      <b/>
      <sz val="7"/>
      <color theme="1"/>
      <name val="Arial Narrow"/>
      <family val="2"/>
    </font>
    <font>
      <b/>
      <sz val="7"/>
      <color theme="9"/>
      <name val="Arial Narrow"/>
      <family val="2"/>
    </font>
    <font>
      <b/>
      <sz val="28"/>
      <name val="Arial Narrow"/>
      <family val="2"/>
    </font>
    <font>
      <b/>
      <u/>
      <sz val="14"/>
      <color rgb="FFFF0000"/>
      <name val="Arial Narrow"/>
      <family val="2"/>
    </font>
    <font>
      <b/>
      <sz val="7"/>
      <color theme="9" tint="-0.249977111117893"/>
      <name val="Arial Narrow"/>
      <family val="2"/>
    </font>
    <font>
      <sz val="9"/>
      <color indexed="81"/>
      <name val="Tahoma"/>
      <family val="2"/>
    </font>
    <font>
      <b/>
      <sz val="9"/>
      <color indexed="81"/>
      <name val="Tahoma"/>
      <family val="2"/>
    </font>
    <font>
      <b/>
      <sz val="11"/>
      <color rgb="FFFF0000"/>
      <name val="Arial Narrow"/>
      <family val="2"/>
    </font>
    <font>
      <sz val="6"/>
      <color rgb="FF000000"/>
      <name val="Arial"/>
      <family val="2"/>
    </font>
  </fonts>
  <fills count="13">
    <fill>
      <patternFill patternType="none"/>
    </fill>
    <fill>
      <patternFill patternType="gray125"/>
    </fill>
    <fill>
      <patternFill patternType="solid">
        <fgColor theme="0"/>
        <bgColor theme="0"/>
      </patternFill>
    </fill>
    <fill>
      <patternFill patternType="solid">
        <fgColor theme="2"/>
        <bgColor indexed="64"/>
      </patternFill>
    </fill>
    <fill>
      <patternFill patternType="solid">
        <fgColor rgb="FF94BC53"/>
      </patternFill>
    </fill>
    <fill>
      <patternFill patternType="solid">
        <fgColor theme="9"/>
        <bgColor indexed="64"/>
      </patternFill>
    </fill>
    <fill>
      <patternFill patternType="solid">
        <fgColor rgb="FF96BE55"/>
        <bgColor indexed="64"/>
      </patternFill>
    </fill>
    <fill>
      <patternFill patternType="solid">
        <fgColor rgb="FF4D4D4D"/>
        <bgColor indexed="64"/>
      </patternFill>
    </fill>
    <fill>
      <patternFill patternType="solid">
        <fgColor rgb="FFE6E6E6"/>
        <bgColor indexed="64"/>
      </patternFill>
    </fill>
    <fill>
      <patternFill patternType="solid">
        <fgColor rgb="FFFFFF66"/>
        <bgColor indexed="64"/>
      </patternFill>
    </fill>
    <fill>
      <patternFill patternType="solid">
        <fgColor rgb="FFFFC000"/>
        <bgColor indexed="64"/>
      </patternFill>
    </fill>
    <fill>
      <patternFill patternType="solid">
        <fgColor theme="9" tint="0.79998168889431442"/>
        <bgColor theme="0"/>
      </patternFill>
    </fill>
    <fill>
      <patternFill patternType="solid">
        <fgColor theme="9" tint="0.79998168889431442"/>
        <bgColor indexed="64"/>
      </patternFill>
    </fill>
  </fills>
  <borders count="101">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style="thin">
        <color rgb="FF000000"/>
      </top>
      <bottom/>
      <diagonal/>
    </border>
    <border>
      <left/>
      <right/>
      <top/>
      <bottom style="thin">
        <color rgb="FF000000"/>
      </bottom>
      <diagonal/>
    </border>
    <border>
      <left/>
      <right/>
      <top/>
      <bottom/>
      <diagonal/>
    </border>
    <border>
      <left style="thin">
        <color rgb="FF000000"/>
      </left>
      <right/>
      <top style="thin">
        <color rgb="FF000000"/>
      </top>
      <bottom/>
      <diagonal/>
    </border>
    <border>
      <left/>
      <right/>
      <top style="thin">
        <color rgb="FF000000"/>
      </top>
      <bottom/>
      <diagonal/>
    </border>
    <border>
      <left style="medium">
        <color rgb="FFCCCCCC"/>
      </left>
      <right style="medium">
        <color rgb="FFCCCCCC"/>
      </right>
      <top style="medium">
        <color rgb="FFCCCCCC"/>
      </top>
      <bottom style="medium">
        <color rgb="FFCCCCCC"/>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rgb="FF000000"/>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rgb="FF000000"/>
      </right>
      <top/>
      <bottom style="medium">
        <color indexed="64"/>
      </bottom>
      <diagonal/>
    </border>
    <border>
      <left/>
      <right/>
      <top style="thin">
        <color indexed="64"/>
      </top>
      <bottom style="thin">
        <color rgb="FF000000"/>
      </bottom>
      <diagonal/>
    </border>
    <border>
      <left/>
      <right/>
      <top style="thin">
        <color rgb="FF000000"/>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medium">
        <color rgb="FFCCCCCC"/>
      </left>
      <right style="medium">
        <color rgb="FFCCCCCC"/>
      </right>
      <top/>
      <bottom/>
      <diagonal/>
    </border>
    <border>
      <left style="thin">
        <color indexed="64"/>
      </left>
      <right style="thin">
        <color indexed="64"/>
      </right>
      <top/>
      <bottom/>
      <diagonal/>
    </border>
    <border>
      <left style="thin">
        <color indexed="64"/>
      </left>
      <right/>
      <top/>
      <bottom/>
      <diagonal/>
    </border>
    <border>
      <left style="medium">
        <color indexed="64"/>
      </left>
      <right/>
      <top/>
      <bottom/>
      <diagonal/>
    </border>
    <border>
      <left/>
      <right style="medium">
        <color indexed="64"/>
      </right>
      <top/>
      <bottom/>
      <diagonal/>
    </border>
    <border>
      <left style="medium">
        <color indexed="64"/>
      </left>
      <right/>
      <top/>
      <bottom style="thin">
        <color rgb="FF000000"/>
      </bottom>
      <diagonal/>
    </border>
    <border>
      <left/>
      <right style="medium">
        <color indexed="64"/>
      </right>
      <top/>
      <bottom style="thin">
        <color rgb="FF000000"/>
      </bottom>
      <diagonal/>
    </border>
    <border>
      <left style="medium">
        <color indexed="64"/>
      </left>
      <right/>
      <top style="thin">
        <color rgb="FF000000"/>
      </top>
      <bottom/>
      <diagonal/>
    </border>
    <border>
      <left/>
      <right style="medium">
        <color indexed="64"/>
      </right>
      <top style="thin">
        <color rgb="FF000000"/>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top style="thin">
        <color rgb="FF000000"/>
      </top>
      <bottom style="thin">
        <color indexed="64"/>
      </bottom>
      <diagonal/>
    </border>
    <border>
      <left/>
      <right style="medium">
        <color indexed="64"/>
      </right>
      <top style="thin">
        <color rgb="FF000000"/>
      </top>
      <bottom style="thin">
        <color indexed="64"/>
      </bottom>
      <diagonal/>
    </border>
    <border>
      <left style="medium">
        <color indexed="64"/>
      </left>
      <right/>
      <top style="thin">
        <color indexed="64"/>
      </top>
      <bottom style="thin">
        <color rgb="FF000000"/>
      </bottom>
      <diagonal/>
    </border>
    <border>
      <left/>
      <right style="medium">
        <color indexed="64"/>
      </right>
      <top style="thin">
        <color indexed="64"/>
      </top>
      <bottom style="thin">
        <color rgb="FF000000"/>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00"/>
      </left>
      <right/>
      <top style="thin">
        <color indexed="64"/>
      </top>
      <bottom/>
      <diagonal/>
    </border>
    <border>
      <left style="thin">
        <color indexed="64"/>
      </left>
      <right/>
      <top/>
      <bottom style="thin">
        <color rgb="FF000000"/>
      </bottom>
      <diagonal/>
    </border>
    <border>
      <left/>
      <right style="thin">
        <color indexed="64"/>
      </right>
      <top/>
      <bottom style="thin">
        <color rgb="FF000000"/>
      </bottom>
      <diagonal/>
    </border>
    <border>
      <left style="thin">
        <color indexed="64"/>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style="thin">
        <color indexed="64"/>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style="thin">
        <color rgb="FF000000"/>
      </top>
      <bottom/>
      <diagonal/>
    </border>
    <border>
      <left/>
      <right style="thin">
        <color indexed="64"/>
      </right>
      <top style="thin">
        <color rgb="FF000000"/>
      </top>
      <bottom/>
      <diagonal/>
    </border>
    <border>
      <left style="thin">
        <color indexed="64"/>
      </left>
      <right/>
      <top/>
      <bottom style="medium">
        <color indexed="64"/>
      </bottom>
      <diagonal/>
    </border>
    <border>
      <left style="thin">
        <color indexed="64"/>
      </left>
      <right/>
      <top style="medium">
        <color indexed="64"/>
      </top>
      <bottom style="thin">
        <color rgb="FF000000"/>
      </bottom>
      <diagonal/>
    </border>
    <border>
      <left/>
      <right style="thin">
        <color indexed="64"/>
      </right>
      <top style="medium">
        <color indexed="64"/>
      </top>
      <bottom style="thin">
        <color rgb="FF000000"/>
      </bottom>
      <diagonal/>
    </border>
    <border>
      <left style="thin">
        <color indexed="64"/>
      </left>
      <right/>
      <top style="thin">
        <color rgb="FF000000"/>
      </top>
      <bottom style="medium">
        <color indexed="64"/>
      </bottom>
      <diagonal/>
    </border>
    <border>
      <left/>
      <right style="thin">
        <color indexed="64"/>
      </right>
      <top style="thin">
        <color rgb="FF000000"/>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4">
    <xf numFmtId="0" fontId="0" fillId="0" borderId="0"/>
    <xf numFmtId="43" fontId="3" fillId="0" borderId="0" applyFont="0" applyFill="0" applyBorder="0" applyAlignment="0" applyProtection="0"/>
    <xf numFmtId="44" fontId="4" fillId="0" borderId="0" applyFont="0" applyFill="0" applyBorder="0" applyAlignment="0" applyProtection="0"/>
    <xf numFmtId="9" fontId="5" fillId="0" borderId="0" applyFont="0" applyFill="0" applyBorder="0" applyAlignment="0" applyProtection="0"/>
  </cellStyleXfs>
  <cellXfs count="531">
    <xf numFmtId="0" fontId="0" fillId="0" borderId="0" xfId="0"/>
    <xf numFmtId="0" fontId="1" fillId="0" borderId="0" xfId="0" applyFont="1" applyAlignment="1">
      <alignment vertical="center"/>
    </xf>
    <xf numFmtId="0" fontId="1" fillId="0" borderId="0" xfId="0" applyFont="1"/>
    <xf numFmtId="0" fontId="1" fillId="0" borderId="0" xfId="0" applyFont="1" applyAlignment="1">
      <alignment wrapText="1"/>
    </xf>
    <xf numFmtId="0" fontId="2" fillId="0" borderId="0" xfId="0" applyFont="1"/>
    <xf numFmtId="0" fontId="1" fillId="2" borderId="4" xfId="0" applyFont="1" applyFill="1" applyBorder="1" applyAlignment="1">
      <alignment vertical="center" wrapText="1"/>
    </xf>
    <xf numFmtId="0" fontId="3" fillId="0" borderId="0" xfId="0" applyFont="1"/>
    <xf numFmtId="0" fontId="1" fillId="0" borderId="9" xfId="0" applyFont="1" applyBorder="1"/>
    <xf numFmtId="0" fontId="0" fillId="0" borderId="0" xfId="0" applyAlignment="1">
      <alignment wrapText="1"/>
    </xf>
    <xf numFmtId="9" fontId="3" fillId="0" borderId="0" xfId="0" applyNumberFormat="1" applyFont="1"/>
    <xf numFmtId="0" fontId="0" fillId="0" borderId="0" xfId="0" applyAlignment="1">
      <alignment horizontal="center"/>
    </xf>
    <xf numFmtId="44" fontId="0" fillId="0" borderId="0" xfId="2" applyFont="1" applyAlignment="1">
      <alignment horizontal="center" vertical="center"/>
    </xf>
    <xf numFmtId="44" fontId="0" fillId="0" borderId="0" xfId="2" applyFont="1" applyAlignment="1">
      <alignment vertical="center"/>
    </xf>
    <xf numFmtId="44" fontId="0" fillId="0" borderId="0" xfId="2" applyFont="1" applyAlignment="1">
      <alignment vertical="center" wrapText="1"/>
    </xf>
    <xf numFmtId="0" fontId="0" fillId="0" borderId="0" xfId="0" applyAlignment="1">
      <alignment horizontal="left" vertical="center"/>
    </xf>
    <xf numFmtId="0" fontId="1" fillId="2" borderId="12" xfId="0" applyFont="1" applyFill="1" applyBorder="1" applyAlignment="1">
      <alignment horizontal="left" vertical="center" wrapText="1"/>
    </xf>
    <xf numFmtId="44" fontId="3" fillId="0" borderId="0" xfId="2" applyFont="1" applyAlignment="1">
      <alignment vertical="center" wrapText="1"/>
    </xf>
    <xf numFmtId="0" fontId="0" fillId="0" borderId="12" xfId="0" applyBorder="1" applyAlignment="1">
      <alignment horizontal="left" vertical="center"/>
    </xf>
    <xf numFmtId="0" fontId="1" fillId="2" borderId="9" xfId="0" applyFont="1" applyFill="1" applyBorder="1" applyAlignment="1">
      <alignment horizontal="left" vertical="center" wrapText="1"/>
    </xf>
    <xf numFmtId="0" fontId="1" fillId="0" borderId="12" xfId="0" applyFont="1" applyBorder="1" applyAlignment="1">
      <alignment horizontal="left" vertical="center" wrapText="1"/>
    </xf>
    <xf numFmtId="0" fontId="9" fillId="0" borderId="0" xfId="0" applyFont="1"/>
    <xf numFmtId="0" fontId="1" fillId="2" borderId="39" xfId="0" applyFont="1" applyFill="1" applyBorder="1" applyAlignment="1">
      <alignment horizontal="left" vertical="center" wrapText="1"/>
    </xf>
    <xf numFmtId="0" fontId="8" fillId="0" borderId="13" xfId="0" applyFont="1" applyBorder="1" applyAlignment="1">
      <alignment horizontal="center" vertical="center" wrapText="1"/>
    </xf>
    <xf numFmtId="166" fontId="8" fillId="0" borderId="13" xfId="1" applyNumberFormat="1" applyFont="1" applyFill="1" applyBorder="1" applyAlignment="1">
      <alignment horizontal="center" vertical="center"/>
    </xf>
    <xf numFmtId="0" fontId="8" fillId="8" borderId="40" xfId="0" applyFont="1" applyFill="1" applyBorder="1" applyAlignment="1">
      <alignment horizontal="center" vertical="center" wrapText="1"/>
    </xf>
    <xf numFmtId="0" fontId="8" fillId="8" borderId="17" xfId="0" applyFont="1" applyFill="1" applyBorder="1" applyAlignment="1">
      <alignment horizontal="center" wrapText="1"/>
    </xf>
    <xf numFmtId="0" fontId="8" fillId="8" borderId="30" xfId="0" applyFont="1" applyFill="1" applyBorder="1" applyAlignment="1">
      <alignment horizontal="center" vertical="top" wrapText="1"/>
    </xf>
    <xf numFmtId="14" fontId="22" fillId="0" borderId="13" xfId="0" applyNumberFormat="1" applyFont="1" applyBorder="1" applyAlignment="1" applyProtection="1">
      <alignment horizontal="center" vertical="center" wrapText="1"/>
      <protection locked="0"/>
    </xf>
    <xf numFmtId="0" fontId="8" fillId="0" borderId="13" xfId="0" applyFont="1" applyBorder="1" applyAlignment="1" applyProtection="1">
      <alignment horizontal="center" vertical="center" wrapText="1" readingOrder="1"/>
      <protection locked="0"/>
    </xf>
    <xf numFmtId="14" fontId="8" fillId="0" borderId="13" xfId="0" applyNumberFormat="1" applyFont="1" applyBorder="1" applyAlignment="1" applyProtection="1">
      <alignment vertical="center"/>
      <protection locked="0"/>
    </xf>
    <xf numFmtId="9" fontId="2" fillId="0" borderId="13" xfId="3" applyFont="1" applyBorder="1" applyAlignment="1" applyProtection="1">
      <alignment horizontal="center" vertical="center" wrapText="1"/>
      <protection hidden="1"/>
    </xf>
    <xf numFmtId="0" fontId="6" fillId="0" borderId="13" xfId="0" applyFont="1" applyBorder="1" applyAlignment="1">
      <alignment horizontal="center" vertical="center" wrapText="1"/>
    </xf>
    <xf numFmtId="0" fontId="16" fillId="8" borderId="30" xfId="0" applyFont="1" applyFill="1" applyBorder="1" applyAlignment="1">
      <alignment horizontal="center" vertical="center" wrapText="1"/>
    </xf>
    <xf numFmtId="0" fontId="16" fillId="8" borderId="13" xfId="0" applyFont="1" applyFill="1" applyBorder="1" applyAlignment="1">
      <alignment vertical="center" wrapText="1"/>
    </xf>
    <xf numFmtId="0" fontId="16" fillId="8" borderId="13" xfId="0" applyFont="1" applyFill="1" applyBorder="1" applyAlignment="1">
      <alignment horizontal="left" vertical="center" wrapText="1"/>
    </xf>
    <xf numFmtId="0" fontId="16" fillId="0" borderId="13" xfId="0" applyFont="1" applyBorder="1" applyAlignment="1">
      <alignment horizontal="center" vertical="center" wrapText="1"/>
    </xf>
    <xf numFmtId="0" fontId="29" fillId="0" borderId="13" xfId="0" applyFont="1" applyBorder="1" applyAlignment="1" applyProtection="1">
      <alignment horizontal="center" vertical="center" wrapText="1"/>
      <protection locked="0"/>
    </xf>
    <xf numFmtId="0" fontId="10" fillId="8" borderId="48" xfId="0" applyFont="1" applyFill="1" applyBorder="1" applyAlignment="1">
      <alignment horizontal="center" vertical="center" wrapText="1"/>
    </xf>
    <xf numFmtId="0" fontId="3" fillId="0" borderId="0" xfId="0" applyFont="1" applyProtection="1">
      <protection hidden="1"/>
    </xf>
    <xf numFmtId="0" fontId="0" fillId="0" borderId="0" xfId="0" applyProtection="1">
      <protection hidden="1"/>
    </xf>
    <xf numFmtId="0" fontId="7" fillId="0" borderId="0" xfId="0" applyFont="1" applyAlignment="1" applyProtection="1">
      <alignment vertical="center"/>
      <protection hidden="1"/>
    </xf>
    <xf numFmtId="168" fontId="0" fillId="0" borderId="0" xfId="2" applyNumberFormat="1" applyFont="1" applyProtection="1">
      <protection hidden="1"/>
    </xf>
    <xf numFmtId="0" fontId="0" fillId="0" borderId="0" xfId="0" applyAlignment="1" applyProtection="1">
      <alignment horizontal="center" vertical="center"/>
      <protection hidden="1"/>
    </xf>
    <xf numFmtId="0" fontId="0" fillId="0" borderId="0" xfId="0" applyAlignment="1" applyProtection="1">
      <alignment horizontal="center"/>
      <protection hidden="1"/>
    </xf>
    <xf numFmtId="0" fontId="0" fillId="5" borderId="0" xfId="0" applyFill="1" applyAlignment="1" applyProtection="1">
      <alignment horizontal="center"/>
      <protection hidden="1"/>
    </xf>
    <xf numFmtId="166" fontId="28" fillId="9" borderId="49" xfId="1" applyNumberFormat="1" applyFont="1" applyFill="1" applyBorder="1" applyAlignment="1">
      <alignment horizontal="center" vertical="center" wrapText="1"/>
    </xf>
    <xf numFmtId="0" fontId="28" fillId="9" borderId="13" xfId="0" applyFont="1" applyFill="1" applyBorder="1" applyAlignment="1">
      <alignment horizontal="center" vertical="center" wrapText="1"/>
    </xf>
    <xf numFmtId="168" fontId="28" fillId="9" borderId="13" xfId="0" applyNumberFormat="1" applyFont="1" applyFill="1" applyBorder="1" applyAlignment="1" applyProtection="1">
      <alignment horizontal="center" vertical="center" wrapText="1"/>
      <protection hidden="1"/>
    </xf>
    <xf numFmtId="168" fontId="28" fillId="9" borderId="49" xfId="0" applyNumberFormat="1" applyFont="1" applyFill="1" applyBorder="1" applyAlignment="1" applyProtection="1">
      <alignment horizontal="center" vertical="center" wrapText="1"/>
      <protection hidden="1"/>
    </xf>
    <xf numFmtId="14" fontId="32" fillId="0" borderId="13" xfId="0" applyNumberFormat="1" applyFont="1" applyBorder="1" applyAlignment="1" applyProtection="1">
      <alignment horizontal="center" vertical="center" wrapText="1"/>
      <protection locked="0"/>
    </xf>
    <xf numFmtId="0" fontId="32" fillId="0" borderId="13" xfId="0" applyFont="1" applyBorder="1" applyAlignment="1" applyProtection="1">
      <alignment horizontal="center" vertical="center" wrapText="1" readingOrder="1"/>
      <protection locked="0"/>
    </xf>
    <xf numFmtId="0" fontId="32" fillId="0" borderId="9" xfId="0" applyFont="1" applyBorder="1" applyAlignment="1">
      <alignment horizontal="center" vertical="center" wrapText="1"/>
    </xf>
    <xf numFmtId="0" fontId="32" fillId="0" borderId="43" xfId="0" applyFont="1" applyBorder="1" applyAlignment="1">
      <alignment horizontal="center" vertical="center" wrapText="1"/>
    </xf>
    <xf numFmtId="43" fontId="32" fillId="0" borderId="49" xfId="1" applyFont="1" applyFill="1" applyBorder="1" applyAlignment="1" applyProtection="1">
      <alignment horizontal="center" vertical="center" wrapText="1"/>
      <protection locked="0"/>
    </xf>
    <xf numFmtId="14" fontId="32" fillId="0" borderId="13" xfId="3" applyNumberFormat="1" applyFont="1" applyFill="1" applyBorder="1" applyAlignment="1" applyProtection="1">
      <alignment horizontal="center" vertical="center" wrapText="1"/>
      <protection locked="0"/>
    </xf>
    <xf numFmtId="168" fontId="32" fillId="0" borderId="49" xfId="2" applyNumberFormat="1" applyFont="1" applyBorder="1" applyAlignment="1" applyProtection="1">
      <alignment horizontal="center" vertical="center" wrapText="1"/>
      <protection locked="0"/>
    </xf>
    <xf numFmtId="172" fontId="32" fillId="0" borderId="13" xfId="1" applyNumberFormat="1" applyFont="1" applyBorder="1" applyAlignment="1" applyProtection="1">
      <alignment horizontal="center" vertical="center" wrapText="1"/>
      <protection locked="0"/>
    </xf>
    <xf numFmtId="172" fontId="32" fillId="0" borderId="49" xfId="1" applyNumberFormat="1" applyFont="1" applyBorder="1" applyAlignment="1" applyProtection="1">
      <alignment horizontal="center" vertical="center" wrapText="1"/>
      <protection locked="0"/>
    </xf>
    <xf numFmtId="0" fontId="32" fillId="0" borderId="49" xfId="0" applyFont="1" applyBorder="1" applyAlignment="1">
      <alignment horizontal="center" vertical="center" wrapText="1"/>
    </xf>
    <xf numFmtId="14" fontId="32" fillId="0" borderId="17" xfId="0" applyNumberFormat="1" applyFont="1" applyBorder="1" applyAlignment="1" applyProtection="1">
      <alignment horizontal="center" vertical="center" wrapText="1"/>
      <protection locked="0"/>
    </xf>
    <xf numFmtId="0" fontId="32" fillId="0" borderId="30" xfId="0" applyFont="1" applyBorder="1" applyAlignment="1" applyProtection="1">
      <alignment horizontal="center" vertical="center" wrapText="1"/>
      <protection locked="0"/>
    </xf>
    <xf numFmtId="0" fontId="16" fillId="8" borderId="73" xfId="0" applyFont="1" applyFill="1" applyBorder="1" applyAlignment="1">
      <alignment horizontal="center" vertical="center" wrapText="1"/>
    </xf>
    <xf numFmtId="0" fontId="16" fillId="8" borderId="67" xfId="0" applyFont="1" applyFill="1" applyBorder="1" applyAlignment="1">
      <alignment horizontal="center" wrapText="1"/>
    </xf>
    <xf numFmtId="0" fontId="32" fillId="0" borderId="76" xfId="0" applyFont="1" applyBorder="1" applyAlignment="1" applyProtection="1">
      <alignment horizontal="center" vertical="center" wrapText="1"/>
      <protection locked="0"/>
    </xf>
    <xf numFmtId="0" fontId="16" fillId="8" borderId="73" xfId="0" applyFont="1" applyFill="1" applyBorder="1" applyAlignment="1">
      <alignment horizontal="center" vertical="top" wrapText="1"/>
    </xf>
    <xf numFmtId="168" fontId="28" fillId="0" borderId="13" xfId="0" applyNumberFormat="1" applyFont="1" applyBorder="1" applyAlignment="1" applyProtection="1">
      <alignment horizontal="center" vertical="center" wrapText="1"/>
      <protection hidden="1"/>
    </xf>
    <xf numFmtId="169" fontId="28" fillId="0" borderId="13" xfId="0" applyNumberFormat="1" applyFont="1" applyBorder="1" applyAlignment="1" applyProtection="1">
      <alignment horizontal="center" vertical="center" wrapText="1"/>
      <protection hidden="1"/>
    </xf>
    <xf numFmtId="170" fontId="28" fillId="0" borderId="13" xfId="0" applyNumberFormat="1" applyFont="1" applyBorder="1" applyAlignment="1" applyProtection="1">
      <alignment horizontal="center" vertical="center" wrapText="1"/>
      <protection hidden="1"/>
    </xf>
    <xf numFmtId="14" fontId="28" fillId="0" borderId="13" xfId="3" applyNumberFormat="1" applyFont="1" applyFill="1" applyBorder="1" applyAlignment="1" applyProtection="1">
      <alignment horizontal="center" vertical="center" wrapText="1"/>
      <protection locked="0"/>
    </xf>
    <xf numFmtId="172" fontId="28" fillId="0" borderId="13" xfId="1" applyNumberFormat="1" applyFont="1" applyBorder="1" applyAlignment="1" applyProtection="1">
      <alignment horizontal="center" vertical="center" wrapText="1"/>
      <protection locked="0"/>
    </xf>
    <xf numFmtId="43" fontId="28" fillId="0" borderId="13" xfId="1" applyFont="1" applyFill="1" applyBorder="1" applyAlignment="1" applyProtection="1">
      <alignment horizontal="center" vertical="center" wrapText="1"/>
      <protection locked="0"/>
    </xf>
    <xf numFmtId="9" fontId="28" fillId="0" borderId="13" xfId="3" applyFont="1" applyBorder="1" applyAlignment="1" applyProtection="1">
      <alignment horizontal="center" vertical="center" wrapText="1"/>
      <protection hidden="1"/>
    </xf>
    <xf numFmtId="170" fontId="28" fillId="0" borderId="13" xfId="0" applyNumberFormat="1" applyFont="1" applyBorder="1" applyAlignment="1" applyProtection="1">
      <alignment horizontal="center" vertical="center"/>
      <protection hidden="1"/>
    </xf>
    <xf numFmtId="168" fontId="28" fillId="0" borderId="13" xfId="2" applyNumberFormat="1" applyFont="1" applyBorder="1" applyAlignment="1" applyProtection="1">
      <alignment horizontal="center" vertical="center" wrapText="1"/>
      <protection locked="0"/>
    </xf>
    <xf numFmtId="168" fontId="28" fillId="0" borderId="13" xfId="0" applyNumberFormat="1" applyFont="1" applyBorder="1" applyAlignment="1" applyProtection="1">
      <alignment horizontal="center" vertical="center"/>
      <protection hidden="1"/>
    </xf>
    <xf numFmtId="14" fontId="28" fillId="0" borderId="13" xfId="0" applyNumberFormat="1" applyFont="1" applyBorder="1" applyAlignment="1" applyProtection="1">
      <alignment horizontal="center" vertical="center"/>
      <protection locked="0"/>
    </xf>
    <xf numFmtId="0" fontId="1" fillId="0" borderId="4" xfId="0" applyFont="1" applyBorder="1" applyAlignment="1">
      <alignment vertical="center" wrapText="1"/>
    </xf>
    <xf numFmtId="0" fontId="0" fillId="0" borderId="0" xfId="0" applyAlignment="1" applyProtection="1">
      <alignment horizontal="center" vertical="center" wrapText="1"/>
      <protection hidden="1"/>
    </xf>
    <xf numFmtId="0" fontId="3" fillId="0" borderId="0" xfId="0" applyFont="1" applyAlignment="1" applyProtection="1">
      <alignment horizontal="center" vertical="center" wrapText="1"/>
      <protection hidden="1"/>
    </xf>
    <xf numFmtId="9" fontId="0" fillId="0" borderId="0" xfId="3" applyFont="1" applyProtection="1">
      <protection hidden="1"/>
    </xf>
    <xf numFmtId="0" fontId="36" fillId="5" borderId="0" xfId="0" applyFont="1" applyFill="1" applyAlignment="1" applyProtection="1">
      <alignment horizontal="center" vertical="center" wrapText="1"/>
      <protection hidden="1"/>
    </xf>
    <xf numFmtId="9" fontId="36" fillId="5" borderId="0" xfId="0" applyNumberFormat="1" applyFont="1" applyFill="1" applyAlignment="1" applyProtection="1">
      <alignment horizontal="center" vertical="center" wrapText="1"/>
      <protection hidden="1"/>
    </xf>
    <xf numFmtId="9" fontId="36" fillId="0" borderId="0" xfId="3" applyFont="1" applyAlignment="1" applyProtection="1">
      <alignment vertical="center"/>
      <protection hidden="1"/>
    </xf>
    <xf numFmtId="0" fontId="36" fillId="0" borderId="0" xfId="0" applyFont="1" applyAlignment="1" applyProtection="1">
      <alignment horizontal="center" vertical="center" wrapText="1"/>
      <protection hidden="1"/>
    </xf>
    <xf numFmtId="0" fontId="36" fillId="0" borderId="0" xfId="0" applyFont="1" applyProtection="1">
      <protection hidden="1"/>
    </xf>
    <xf numFmtId="9" fontId="28" fillId="0" borderId="14" xfId="3" applyFont="1" applyBorder="1" applyAlignment="1" applyProtection="1">
      <alignment horizontal="center" vertical="center" wrapText="1"/>
      <protection hidden="1"/>
    </xf>
    <xf numFmtId="3" fontId="0" fillId="10" borderId="0" xfId="0" applyNumberFormat="1" applyFill="1" applyProtection="1">
      <protection hidden="1"/>
    </xf>
    <xf numFmtId="0" fontId="0" fillId="10" borderId="0" xfId="0" applyFill="1" applyProtection="1">
      <protection hidden="1"/>
    </xf>
    <xf numFmtId="0" fontId="1" fillId="11" borderId="12" xfId="0" applyFont="1" applyFill="1" applyBorder="1" applyAlignment="1">
      <alignment horizontal="left" vertical="center" wrapText="1"/>
    </xf>
    <xf numFmtId="44" fontId="0" fillId="12" borderId="0" xfId="2" applyFont="1" applyFill="1" applyAlignment="1">
      <alignment vertical="center"/>
    </xf>
    <xf numFmtId="0" fontId="0" fillId="12" borderId="0" xfId="0" applyFill="1" applyAlignment="1">
      <alignment horizontal="center"/>
    </xf>
    <xf numFmtId="0" fontId="0" fillId="12" borderId="0" xfId="0" applyFill="1"/>
    <xf numFmtId="0" fontId="3" fillId="12" borderId="0" xfId="0" applyFont="1" applyFill="1"/>
    <xf numFmtId="44" fontId="0" fillId="12" borderId="0" xfId="0" applyNumberFormat="1" applyFill="1"/>
    <xf numFmtId="0" fontId="0" fillId="12" borderId="9" xfId="0" applyFill="1" applyBorder="1" applyAlignment="1">
      <alignment horizontal="center"/>
    </xf>
    <xf numFmtId="44" fontId="3" fillId="12" borderId="0" xfId="2" applyFont="1" applyFill="1" applyAlignment="1">
      <alignment vertical="center" wrapText="1"/>
    </xf>
    <xf numFmtId="44" fontId="0" fillId="12" borderId="0" xfId="2" applyFont="1" applyFill="1" applyAlignment="1">
      <alignment vertical="center" wrapText="1"/>
    </xf>
    <xf numFmtId="0" fontId="1" fillId="12" borderId="12" xfId="0" applyFont="1" applyFill="1" applyBorder="1" applyAlignment="1">
      <alignment horizontal="left" vertical="center" wrapText="1"/>
    </xf>
    <xf numFmtId="0" fontId="16" fillId="0" borderId="46" xfId="0" applyFont="1" applyBorder="1" applyAlignment="1">
      <alignment horizontal="center" vertical="center" wrapText="1"/>
    </xf>
    <xf numFmtId="0" fontId="6" fillId="0" borderId="13" xfId="0" applyFont="1" applyBorder="1" applyAlignment="1" applyProtection="1">
      <alignment horizontal="center" vertical="center" wrapText="1"/>
      <protection locked="0"/>
    </xf>
    <xf numFmtId="0" fontId="8" fillId="8" borderId="13" xfId="0" applyFont="1" applyFill="1" applyBorder="1" applyAlignment="1">
      <alignment horizontal="center" vertical="center" wrapText="1"/>
    </xf>
    <xf numFmtId="0" fontId="8" fillId="8" borderId="17" xfId="0" applyFont="1" applyFill="1" applyBorder="1" applyAlignment="1">
      <alignment horizontal="center" vertical="center" wrapText="1"/>
    </xf>
    <xf numFmtId="0" fontId="8" fillId="8" borderId="30" xfId="0" applyFont="1" applyFill="1" applyBorder="1" applyAlignment="1">
      <alignment horizontal="center" vertical="center" wrapText="1"/>
    </xf>
    <xf numFmtId="0" fontId="8" fillId="8" borderId="13" xfId="0" applyFont="1" applyFill="1" applyBorder="1" applyAlignment="1">
      <alignment vertical="center" wrapText="1"/>
    </xf>
    <xf numFmtId="0" fontId="8" fillId="0" borderId="17" xfId="0" applyFont="1" applyBorder="1" applyAlignment="1">
      <alignment horizontal="center" vertical="center" wrapText="1"/>
    </xf>
    <xf numFmtId="0" fontId="1" fillId="0" borderId="0" xfId="0" applyFont="1" applyAlignment="1">
      <alignment horizontal="center" vertical="center" wrapText="1"/>
    </xf>
    <xf numFmtId="0" fontId="8" fillId="0" borderId="13" xfId="0" applyFont="1" applyBorder="1" applyAlignment="1" applyProtection="1">
      <alignment horizontal="center" vertical="center" wrapText="1"/>
      <protection locked="0"/>
    </xf>
    <xf numFmtId="0" fontId="16" fillId="8" borderId="13" xfId="0" applyFont="1" applyFill="1" applyBorder="1" applyAlignment="1">
      <alignment horizontal="center" vertical="center" wrapText="1"/>
    </xf>
    <xf numFmtId="0" fontId="6" fillId="8" borderId="13" xfId="0" applyFont="1" applyFill="1" applyBorder="1" applyAlignment="1">
      <alignment horizontal="center" vertical="center" wrapText="1"/>
    </xf>
    <xf numFmtId="168" fontId="8" fillId="0" borderId="13" xfId="2" applyNumberFormat="1" applyFont="1" applyFill="1" applyBorder="1" applyAlignment="1" applyProtection="1">
      <alignment horizontal="center" vertical="center" wrapText="1"/>
      <protection locked="0"/>
    </xf>
    <xf numFmtId="0" fontId="8" fillId="8" borderId="13" xfId="0" applyFont="1" applyFill="1" applyBorder="1" applyAlignment="1">
      <alignment horizontal="left" vertical="center" wrapText="1"/>
    </xf>
    <xf numFmtId="0" fontId="16" fillId="0" borderId="54" xfId="0" applyFont="1" applyBorder="1" applyAlignment="1">
      <alignment horizontal="center" vertical="center" wrapText="1"/>
    </xf>
    <xf numFmtId="0" fontId="32" fillId="0" borderId="13" xfId="0" applyFont="1" applyBorder="1" applyAlignment="1" applyProtection="1">
      <alignment horizontal="center" vertical="center" wrapText="1"/>
      <protection locked="0"/>
    </xf>
    <xf numFmtId="168" fontId="32" fillId="0" borderId="13" xfId="2" applyNumberFormat="1" applyFont="1" applyFill="1" applyBorder="1" applyAlignment="1" applyProtection="1">
      <alignment horizontal="center" vertical="center" wrapText="1"/>
      <protection locked="0"/>
    </xf>
    <xf numFmtId="0" fontId="16" fillId="8" borderId="48" xfId="0" applyFont="1" applyFill="1" applyBorder="1" applyAlignment="1">
      <alignment horizontal="center" vertical="center" wrapText="1"/>
    </xf>
    <xf numFmtId="0" fontId="32" fillId="0" borderId="61" xfId="0" applyFont="1" applyBorder="1" applyAlignment="1" applyProtection="1">
      <alignment horizontal="center" vertical="center" wrapText="1"/>
      <protection locked="0"/>
    </xf>
    <xf numFmtId="0" fontId="10" fillId="0" borderId="11" xfId="0" applyFont="1" applyBorder="1"/>
    <xf numFmtId="0" fontId="10" fillId="0" borderId="47" xfId="0" applyFont="1" applyBorder="1"/>
    <xf numFmtId="164" fontId="1" fillId="0" borderId="85"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protection locked="0"/>
    </xf>
    <xf numFmtId="0" fontId="1" fillId="0" borderId="1" xfId="0" applyFont="1" applyBorder="1" applyAlignment="1" applyProtection="1">
      <alignment horizontal="justify" vertical="center" wrapText="1"/>
      <protection locked="0"/>
    </xf>
    <xf numFmtId="0" fontId="1" fillId="0" borderId="5" xfId="0" applyFont="1" applyBorder="1" applyAlignment="1" applyProtection="1">
      <alignment horizontal="justify" vertical="center" wrapText="1"/>
      <protection locked="0"/>
    </xf>
    <xf numFmtId="0" fontId="1" fillId="0" borderId="86" xfId="0" applyFont="1" applyBorder="1" applyAlignment="1" applyProtection="1">
      <alignment horizontal="justify" vertical="center" wrapText="1"/>
      <protection locked="0"/>
    </xf>
    <xf numFmtId="0" fontId="8" fillId="8" borderId="13" xfId="0" applyFont="1" applyFill="1" applyBorder="1" applyAlignment="1">
      <alignment horizontal="left" vertical="center" wrapText="1"/>
    </xf>
    <xf numFmtId="0" fontId="6" fillId="8" borderId="13" xfId="0" applyFont="1" applyFill="1" applyBorder="1" applyAlignment="1">
      <alignment horizontal="left"/>
    </xf>
    <xf numFmtId="0" fontId="6" fillId="0" borderId="13" xfId="0" applyFont="1" applyBorder="1" applyAlignment="1" applyProtection="1">
      <alignment horizontal="center" vertical="center" wrapText="1"/>
      <protection locked="0"/>
    </xf>
    <xf numFmtId="0" fontId="6" fillId="0" borderId="13" xfId="0" applyFont="1" applyBorder="1" applyAlignment="1" applyProtection="1">
      <alignment horizontal="center" vertical="center"/>
      <protection locked="0"/>
    </xf>
    <xf numFmtId="173" fontId="1" fillId="0" borderId="1" xfId="0" applyNumberFormat="1" applyFont="1" applyBorder="1" applyAlignment="1" applyProtection="1">
      <alignment horizontal="center" vertical="center" wrapText="1"/>
      <protection locked="0"/>
    </xf>
    <xf numFmtId="173" fontId="1" fillId="0" borderId="2" xfId="0" applyNumberFormat="1" applyFont="1" applyBorder="1" applyAlignment="1" applyProtection="1">
      <alignment horizontal="center" vertical="center" wrapText="1"/>
      <protection locked="0"/>
    </xf>
    <xf numFmtId="0" fontId="6" fillId="0" borderId="13" xfId="0" applyFont="1" applyBorder="1" applyAlignment="1" applyProtection="1">
      <alignment horizontal="center" vertical="center" wrapText="1"/>
      <protection hidden="1"/>
    </xf>
    <xf numFmtId="0" fontId="8" fillId="0" borderId="13" xfId="0" applyFont="1" applyBorder="1" applyAlignment="1" applyProtection="1">
      <alignment horizontal="left" vertical="center" wrapText="1"/>
      <protection locked="0"/>
    </xf>
    <xf numFmtId="0" fontId="6" fillId="3" borderId="13" xfId="0" applyFont="1" applyFill="1" applyBorder="1" applyAlignment="1">
      <alignment horizontal="center" vertical="center" wrapText="1"/>
    </xf>
    <xf numFmtId="164" fontId="8" fillId="0" borderId="13" xfId="0" applyNumberFormat="1" applyFont="1" applyBorder="1" applyAlignment="1" applyProtection="1">
      <alignment horizontal="center" vertical="center" wrapText="1"/>
      <protection locked="0"/>
    </xf>
    <xf numFmtId="0" fontId="8" fillId="8" borderId="13" xfId="0" applyFont="1" applyFill="1" applyBorder="1" applyAlignment="1">
      <alignment horizontal="center" vertical="center" wrapText="1"/>
    </xf>
    <xf numFmtId="0" fontId="8" fillId="8" borderId="13" xfId="0" applyFont="1" applyFill="1" applyBorder="1" applyAlignment="1">
      <alignment horizontal="center"/>
    </xf>
    <xf numFmtId="0" fontId="6" fillId="8" borderId="13" xfId="0" applyFont="1" applyFill="1" applyBorder="1" applyAlignment="1">
      <alignment horizontal="center"/>
    </xf>
    <xf numFmtId="167" fontId="8" fillId="8" borderId="13" xfId="0" applyNumberFormat="1" applyFont="1" applyFill="1" applyBorder="1" applyAlignment="1">
      <alignment horizontal="center" vertical="center" wrapText="1"/>
    </xf>
    <xf numFmtId="0" fontId="8" fillId="0" borderId="13" xfId="0" applyFont="1" applyBorder="1" applyAlignment="1" applyProtection="1">
      <alignment horizontal="right" vertical="center" wrapText="1"/>
      <protection locked="0"/>
    </xf>
    <xf numFmtId="168" fontId="8" fillId="0" borderId="13" xfId="2" applyNumberFormat="1" applyFont="1" applyFill="1" applyBorder="1" applyAlignment="1" applyProtection="1">
      <alignment horizontal="center" vertical="center" wrapText="1"/>
      <protection locked="0"/>
    </xf>
    <xf numFmtId="168" fontId="6" fillId="0" borderId="13" xfId="2" applyNumberFormat="1" applyFont="1" applyBorder="1" applyAlignment="1" applyProtection="1">
      <alignment horizontal="center" vertical="center" wrapText="1"/>
      <protection hidden="1"/>
    </xf>
    <xf numFmtId="0" fontId="8" fillId="0" borderId="13" xfId="0" applyFont="1" applyBorder="1" applyAlignment="1" applyProtection="1">
      <alignment horizontal="center" vertical="center" wrapText="1"/>
      <protection locked="0"/>
    </xf>
    <xf numFmtId="0" fontId="20" fillId="0" borderId="16" xfId="0" applyFont="1" applyBorder="1" applyAlignment="1">
      <alignment horizontal="center" vertical="center" wrapText="1"/>
    </xf>
    <xf numFmtId="0" fontId="20" fillId="0" borderId="18" xfId="0" applyFont="1" applyBorder="1" applyAlignment="1">
      <alignment horizontal="center" vertical="center" wrapText="1"/>
    </xf>
    <xf numFmtId="0" fontId="20" fillId="0" borderId="19" xfId="0" applyFont="1" applyBorder="1" applyAlignment="1">
      <alignment horizontal="center" vertical="center" wrapText="1"/>
    </xf>
    <xf numFmtId="0" fontId="20" fillId="0" borderId="37" xfId="0" applyFont="1" applyBorder="1" applyAlignment="1">
      <alignment horizontal="center" vertical="center" wrapText="1"/>
    </xf>
    <xf numFmtId="0" fontId="20" fillId="0" borderId="28" xfId="0" applyFont="1" applyBorder="1" applyAlignment="1">
      <alignment horizontal="center" vertical="center" wrapText="1"/>
    </xf>
    <xf numFmtId="0" fontId="20" fillId="0" borderId="29" xfId="0" applyFont="1" applyBorder="1" applyAlignment="1">
      <alignment horizontal="center" vertical="center" wrapText="1"/>
    </xf>
    <xf numFmtId="0" fontId="17" fillId="0" borderId="13" xfId="0" applyFont="1" applyBorder="1" applyAlignment="1" applyProtection="1">
      <alignment horizontal="center" vertical="center" wrapText="1"/>
      <protection locked="0"/>
    </xf>
    <xf numFmtId="0" fontId="6" fillId="0" borderId="14" xfId="0" applyFont="1" applyBorder="1" applyAlignment="1" applyProtection="1">
      <alignment horizontal="center" vertical="center"/>
      <protection locked="0"/>
    </xf>
    <xf numFmtId="0" fontId="6" fillId="0" borderId="15" xfId="0" applyFont="1" applyBorder="1" applyAlignment="1" applyProtection="1">
      <alignment horizontal="center" vertical="center"/>
      <protection locked="0"/>
    </xf>
    <xf numFmtId="0" fontId="8" fillId="0" borderId="13" xfId="0" applyFont="1" applyBorder="1" applyAlignment="1" applyProtection="1">
      <alignment horizontal="center" vertical="center" wrapText="1"/>
      <protection hidden="1"/>
    </xf>
    <xf numFmtId="0" fontId="6" fillId="0" borderId="13" xfId="0" applyFont="1" applyBorder="1" applyProtection="1">
      <protection hidden="1"/>
    </xf>
    <xf numFmtId="0" fontId="8" fillId="8" borderId="13" xfId="0" applyFont="1" applyFill="1" applyBorder="1" applyAlignment="1">
      <alignment horizontal="center" vertical="center" wrapText="1" readingOrder="1"/>
    </xf>
    <xf numFmtId="0" fontId="17" fillId="8" borderId="13" xfId="0" applyFont="1" applyFill="1" applyBorder="1" applyAlignment="1" applyProtection="1">
      <alignment horizontal="center" vertical="center"/>
      <protection locked="0"/>
    </xf>
    <xf numFmtId="0" fontId="1" fillId="0" borderId="13" xfId="0" applyFont="1" applyBorder="1" applyAlignment="1" applyProtection="1">
      <alignment horizontal="center" vertical="center" wrapText="1"/>
      <protection locked="0"/>
    </xf>
    <xf numFmtId="0" fontId="1" fillId="0" borderId="13" xfId="0" applyFont="1" applyBorder="1" applyAlignment="1" applyProtection="1">
      <alignment horizontal="center" vertical="center"/>
      <protection locked="0"/>
    </xf>
    <xf numFmtId="0" fontId="1" fillId="0" borderId="13" xfId="0" applyFont="1" applyBorder="1" applyAlignment="1" applyProtection="1">
      <alignment horizontal="justify" vertical="center" wrapText="1"/>
      <protection locked="0"/>
    </xf>
    <xf numFmtId="0" fontId="2" fillId="0" borderId="13" xfId="0" applyFont="1" applyBorder="1" applyAlignment="1" applyProtection="1">
      <alignment horizontal="center" vertical="center" wrapText="1"/>
      <protection locked="0"/>
    </xf>
    <xf numFmtId="0" fontId="8" fillId="8" borderId="16" xfId="0" applyFont="1" applyFill="1" applyBorder="1" applyAlignment="1">
      <alignment horizontal="center" vertical="center" wrapText="1" readingOrder="1"/>
    </xf>
    <xf numFmtId="0" fontId="8" fillId="8" borderId="41" xfId="0" applyFont="1" applyFill="1" applyBorder="1" applyAlignment="1">
      <alignment horizontal="center" vertical="center" wrapText="1" readingOrder="1"/>
    </xf>
    <xf numFmtId="0" fontId="8" fillId="8" borderId="40" xfId="0" applyFont="1" applyFill="1" applyBorder="1" applyAlignment="1">
      <alignment horizontal="center" vertical="center" wrapText="1" readingOrder="1"/>
    </xf>
    <xf numFmtId="0" fontId="8" fillId="8" borderId="17" xfId="0" applyFont="1" applyFill="1" applyBorder="1" applyAlignment="1">
      <alignment horizontal="center" vertical="center" wrapText="1"/>
    </xf>
    <xf numFmtId="0" fontId="8" fillId="8" borderId="30" xfId="0" applyFont="1" applyFill="1" applyBorder="1" applyAlignment="1">
      <alignment horizontal="center" vertical="center" wrapText="1"/>
    </xf>
    <xf numFmtId="0" fontId="8" fillId="0" borderId="19" xfId="0" applyFont="1" applyBorder="1" applyAlignment="1" applyProtection="1">
      <alignment horizontal="center" vertical="center" wrapText="1"/>
      <protection locked="0"/>
    </xf>
    <xf numFmtId="0" fontId="8" fillId="0" borderId="29" xfId="0" applyFont="1" applyBorder="1" applyAlignment="1" applyProtection="1">
      <alignment horizontal="center" vertical="center" wrapText="1"/>
      <protection locked="0"/>
    </xf>
    <xf numFmtId="0" fontId="6" fillId="3" borderId="14" xfId="0" applyFont="1" applyFill="1" applyBorder="1" applyAlignment="1" applyProtection="1">
      <alignment horizontal="center" vertical="center" wrapText="1"/>
      <protection locked="0"/>
    </xf>
    <xf numFmtId="0" fontId="6" fillId="3" borderId="38" xfId="0" applyFont="1" applyFill="1" applyBorder="1" applyAlignment="1" applyProtection="1">
      <alignment horizontal="center" vertical="center" wrapText="1"/>
      <protection locked="0"/>
    </xf>
    <xf numFmtId="0" fontId="6" fillId="3" borderId="15" xfId="0" applyFont="1" applyFill="1" applyBorder="1" applyAlignment="1" applyProtection="1">
      <alignment horizontal="center" vertical="center" wrapText="1"/>
      <protection locked="0"/>
    </xf>
    <xf numFmtId="168" fontId="8" fillId="0" borderId="13" xfId="2" applyNumberFormat="1" applyFont="1" applyBorder="1" applyAlignment="1" applyProtection="1">
      <alignment horizontal="center" vertical="center" wrapText="1"/>
      <protection locked="0"/>
    </xf>
    <xf numFmtId="0" fontId="8" fillId="8" borderId="13" xfId="0" applyFont="1" applyFill="1" applyBorder="1" applyAlignment="1">
      <alignment horizontal="center" vertical="center"/>
    </xf>
    <xf numFmtId="0" fontId="22" fillId="4" borderId="13" xfId="0" applyFont="1" applyFill="1" applyBorder="1" applyAlignment="1">
      <alignment horizontal="center" vertical="center" wrapText="1"/>
    </xf>
    <xf numFmtId="0" fontId="6" fillId="8" borderId="13" xfId="0" applyFont="1" applyFill="1" applyBorder="1"/>
    <xf numFmtId="0" fontId="16" fillId="8" borderId="13" xfId="0" applyFont="1" applyFill="1" applyBorder="1" applyAlignment="1">
      <alignment horizontal="center" vertical="center" wrapText="1"/>
    </xf>
    <xf numFmtId="0" fontId="10" fillId="8" borderId="17" xfId="0" applyFont="1" applyFill="1" applyBorder="1"/>
    <xf numFmtId="0" fontId="6" fillId="0" borderId="14" xfId="0" applyFont="1" applyBorder="1" applyAlignment="1" applyProtection="1">
      <alignment horizontal="center" vertical="center" wrapText="1"/>
      <protection locked="0"/>
    </xf>
    <xf numFmtId="0" fontId="6" fillId="0" borderId="38" xfId="0" applyFont="1" applyBorder="1" applyAlignment="1" applyProtection="1">
      <alignment horizontal="center" vertical="center" wrapText="1"/>
      <protection locked="0"/>
    </xf>
    <xf numFmtId="0" fontId="6" fillId="0" borderId="15" xfId="0" applyFont="1" applyBorder="1" applyAlignment="1" applyProtection="1">
      <alignment horizontal="center" vertical="center" wrapText="1"/>
      <protection locked="0"/>
    </xf>
    <xf numFmtId="0" fontId="8" fillId="8" borderId="14" xfId="0" applyFont="1" applyFill="1" applyBorder="1" applyAlignment="1">
      <alignment horizontal="center" vertical="center" wrapText="1"/>
    </xf>
    <xf numFmtId="0" fontId="8" fillId="8" borderId="15" xfId="0" applyFont="1" applyFill="1" applyBorder="1" applyAlignment="1">
      <alignment horizontal="center" vertical="center" wrapText="1"/>
    </xf>
    <xf numFmtId="0" fontId="8" fillId="0" borderId="14" xfId="0" applyFont="1" applyBorder="1" applyAlignment="1" applyProtection="1">
      <alignment horizontal="center" vertical="center" wrapText="1"/>
      <protection hidden="1"/>
    </xf>
    <xf numFmtId="0" fontId="8" fillId="0" borderId="15" xfId="0" applyFont="1" applyBorder="1" applyAlignment="1" applyProtection="1">
      <alignment horizontal="center" vertical="center" wrapText="1"/>
      <protection hidden="1"/>
    </xf>
    <xf numFmtId="0" fontId="10" fillId="0" borderId="25" xfId="0" applyFont="1" applyBorder="1" applyAlignment="1" applyProtection="1">
      <alignment horizontal="center" vertical="center"/>
      <protection locked="0"/>
    </xf>
    <xf numFmtId="0" fontId="10" fillId="0" borderId="26" xfId="0" applyFont="1" applyBorder="1" applyProtection="1">
      <protection locked="0"/>
    </xf>
    <xf numFmtId="0" fontId="10" fillId="0" borderId="97" xfId="0" applyFont="1" applyBorder="1" applyProtection="1">
      <protection locked="0"/>
    </xf>
    <xf numFmtId="0" fontId="16" fillId="0" borderId="94" xfId="0" applyFont="1" applyBorder="1" applyAlignment="1">
      <alignment horizontal="center" vertical="center" wrapText="1"/>
    </xf>
    <xf numFmtId="0" fontId="10" fillId="0" borderId="21" xfId="0" applyFont="1" applyBorder="1"/>
    <xf numFmtId="0" fontId="10" fillId="0" borderId="22" xfId="0" applyFont="1" applyBorder="1"/>
    <xf numFmtId="0" fontId="22" fillId="6" borderId="87" xfId="0" applyFont="1" applyFill="1" applyBorder="1" applyAlignment="1">
      <alignment horizontal="center" vertical="center" wrapText="1"/>
    </xf>
    <xf numFmtId="0" fontId="22" fillId="6" borderId="36" xfId="0" applyFont="1" applyFill="1" applyBorder="1" applyAlignment="1">
      <alignment horizontal="center" vertical="center" wrapText="1"/>
    </xf>
    <xf numFmtId="0" fontId="22" fillId="6" borderId="88" xfId="0" applyFont="1" applyFill="1" applyBorder="1" applyAlignment="1">
      <alignment horizontal="center" vertical="center" wrapText="1"/>
    </xf>
    <xf numFmtId="0" fontId="8" fillId="0" borderId="83" xfId="0" applyFont="1" applyBorder="1" applyAlignment="1">
      <alignment horizontal="center" vertical="center" wrapText="1"/>
    </xf>
    <xf numFmtId="0" fontId="6" fillId="0" borderId="6" xfId="0" applyFont="1" applyBorder="1" applyAlignment="1">
      <alignment vertical="center"/>
    </xf>
    <xf numFmtId="0" fontId="8" fillId="0" borderId="3" xfId="0" applyFont="1" applyBorder="1" applyAlignment="1">
      <alignment horizontal="center" vertical="center" wrapText="1"/>
    </xf>
    <xf numFmtId="0" fontId="8" fillId="0" borderId="2" xfId="0" applyFont="1" applyBorder="1" applyAlignment="1">
      <alignment horizontal="center" vertical="center" wrapText="1"/>
    </xf>
    <xf numFmtId="0" fontId="8" fillId="0" borderId="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86" xfId="0" applyFont="1" applyBorder="1" applyAlignment="1">
      <alignment horizontal="center" vertical="center" wrapText="1"/>
    </xf>
    <xf numFmtId="0" fontId="1" fillId="0" borderId="0" xfId="0" applyFont="1" applyAlignment="1">
      <alignment horizontal="center" vertical="center" wrapText="1"/>
    </xf>
    <xf numFmtId="0" fontId="11" fillId="0" borderId="16" xfId="0" applyFont="1" applyBorder="1" applyAlignment="1">
      <alignment horizontal="center" vertical="center" wrapText="1"/>
    </xf>
    <xf numFmtId="0" fontId="11" fillId="0" borderId="18" xfId="0" applyFont="1" applyBorder="1"/>
    <xf numFmtId="0" fontId="11" fillId="0" borderId="83" xfId="0" applyFont="1" applyBorder="1"/>
    <xf numFmtId="0" fontId="11" fillId="0" borderId="8" xfId="0" applyFont="1" applyBorder="1"/>
    <xf numFmtId="0" fontId="13" fillId="6" borderId="80" xfId="0" applyFont="1" applyFill="1" applyBorder="1" applyAlignment="1">
      <alignment horizontal="center" vertical="center" wrapText="1"/>
    </xf>
    <xf numFmtId="0" fontId="13" fillId="6" borderId="35" xfId="0" applyFont="1" applyFill="1" applyBorder="1" applyAlignment="1">
      <alignment horizontal="center" vertical="center" wrapText="1"/>
    </xf>
    <xf numFmtId="0" fontId="13" fillId="6" borderId="81" xfId="0" applyFont="1" applyFill="1" applyBorder="1" applyAlignment="1">
      <alignment horizontal="center" vertical="center" wrapText="1"/>
    </xf>
    <xf numFmtId="0" fontId="2" fillId="2" borderId="82" xfId="0" applyFont="1" applyFill="1" applyBorder="1" applyAlignment="1">
      <alignment horizontal="center" vertical="center" wrapText="1" readingOrder="1"/>
    </xf>
    <xf numFmtId="0" fontId="1" fillId="0" borderId="18" xfId="0" applyFont="1" applyBorder="1"/>
    <xf numFmtId="0" fontId="1" fillId="0" borderId="19" xfId="0" applyFont="1" applyBorder="1"/>
    <xf numFmtId="0" fontId="1" fillId="0" borderId="3" xfId="0" applyFont="1" applyBorder="1"/>
    <xf numFmtId="0" fontId="1" fillId="0" borderId="8" xfId="0" applyFont="1" applyBorder="1"/>
    <xf numFmtId="0" fontId="1" fillId="0" borderId="84" xfId="0" applyFont="1" applyBorder="1"/>
    <xf numFmtId="0" fontId="14" fillId="7" borderId="1" xfId="0" applyFont="1" applyFill="1" applyBorder="1" applyAlignment="1">
      <alignment horizontal="center" vertical="center" wrapText="1"/>
    </xf>
    <xf numFmtId="0" fontId="14" fillId="7" borderId="5" xfId="0" applyFont="1" applyFill="1" applyBorder="1" applyAlignment="1">
      <alignment horizontal="center" vertical="center" wrapText="1"/>
    </xf>
    <xf numFmtId="0" fontId="14" fillId="7" borderId="2" xfId="0" applyFont="1" applyFill="1" applyBorder="1" applyAlignment="1">
      <alignment horizontal="center" vertical="center" wrapText="1"/>
    </xf>
    <xf numFmtId="0" fontId="8" fillId="2" borderId="85" xfId="0" applyFont="1" applyFill="1" applyBorder="1" applyAlignment="1">
      <alignment horizontal="center" vertical="center" wrapText="1"/>
    </xf>
    <xf numFmtId="0" fontId="8" fillId="0" borderId="2" xfId="0" applyFont="1" applyBorder="1"/>
    <xf numFmtId="0" fontId="8" fillId="2" borderId="1" xfId="0" applyFont="1" applyFill="1" applyBorder="1" applyAlignment="1">
      <alignment horizontal="center" vertical="center" wrapText="1"/>
    </xf>
    <xf numFmtId="0" fontId="8" fillId="0" borderId="5" xfId="0" applyFont="1" applyBorder="1"/>
    <xf numFmtId="0" fontId="8" fillId="0" borderId="86" xfId="0" applyFont="1" applyBorder="1"/>
    <xf numFmtId="0" fontId="1" fillId="0" borderId="0" xfId="0" applyFont="1" applyAlignment="1">
      <alignment horizontal="center" wrapText="1"/>
    </xf>
    <xf numFmtId="0" fontId="1" fillId="0" borderId="0" xfId="0" applyFont="1"/>
    <xf numFmtId="0" fontId="22" fillId="6" borderId="13" xfId="0" applyFont="1" applyFill="1" applyBorder="1" applyAlignment="1">
      <alignment horizontal="center" vertical="center" wrapText="1"/>
    </xf>
    <xf numFmtId="168" fontId="8" fillId="0" borderId="13" xfId="2" applyNumberFormat="1" applyFont="1" applyBorder="1" applyAlignment="1" applyProtection="1">
      <alignment horizontal="center" vertical="center" wrapText="1"/>
      <protection hidden="1"/>
    </xf>
    <xf numFmtId="0" fontId="10" fillId="0" borderId="93" xfId="0" applyFont="1" applyBorder="1" applyAlignment="1" applyProtection="1">
      <alignment horizontal="center" vertical="center" wrapText="1"/>
      <protection locked="0"/>
    </xf>
    <xf numFmtId="0" fontId="10" fillId="0" borderId="32" xfId="0" applyFont="1" applyBorder="1" applyAlignment="1" applyProtection="1">
      <alignment horizontal="center" vertical="center" wrapText="1"/>
      <protection locked="0"/>
    </xf>
    <xf numFmtId="0" fontId="10" fillId="0" borderId="34" xfId="0" applyFont="1" applyBorder="1" applyAlignment="1" applyProtection="1">
      <alignment horizontal="center" vertical="center" wrapText="1"/>
      <protection locked="0"/>
    </xf>
    <xf numFmtId="0" fontId="10" fillId="0" borderId="31" xfId="0" applyFont="1" applyBorder="1" applyAlignment="1">
      <alignment horizontal="center" vertical="center"/>
    </xf>
    <xf numFmtId="0" fontId="10" fillId="0" borderId="32" xfId="0" applyFont="1" applyBorder="1" applyAlignment="1">
      <alignment horizontal="center" vertical="center"/>
    </xf>
    <xf numFmtId="0" fontId="10" fillId="0" borderId="78" xfId="0" applyFont="1" applyBorder="1" applyAlignment="1">
      <alignment horizontal="center" vertical="center"/>
    </xf>
    <xf numFmtId="0" fontId="16" fillId="0" borderId="85" xfId="0" applyFont="1" applyBorder="1" applyAlignment="1">
      <alignment horizontal="center" vertical="center" wrapText="1"/>
    </xf>
    <xf numFmtId="0" fontId="10" fillId="0" borderId="5" xfId="0" applyFont="1" applyBorder="1"/>
    <xf numFmtId="0" fontId="10" fillId="0" borderId="24" xfId="0" applyFont="1" applyBorder="1"/>
    <xf numFmtId="0" fontId="16" fillId="0" borderId="23" xfId="0" applyFont="1" applyBorder="1" applyAlignment="1">
      <alignment horizontal="center" vertical="center" wrapText="1"/>
    </xf>
    <xf numFmtId="0" fontId="10" fillId="0" borderId="86" xfId="0" applyFont="1" applyBorder="1"/>
    <xf numFmtId="0" fontId="2"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30" xfId="0" applyFont="1" applyBorder="1" applyAlignment="1">
      <alignment horizontal="center" vertical="center" wrapText="1"/>
    </xf>
    <xf numFmtId="0" fontId="10" fillId="0" borderId="85" xfId="0" applyFont="1" applyBorder="1" applyAlignment="1" applyProtection="1">
      <alignment horizontal="center" vertical="center" wrapText="1"/>
      <protection locked="0"/>
    </xf>
    <xf numFmtId="0" fontId="10" fillId="0" borderId="5" xfId="0" applyFont="1" applyBorder="1" applyAlignment="1" applyProtection="1">
      <alignment horizontal="center" vertical="center" wrapText="1"/>
      <protection locked="0"/>
    </xf>
    <xf numFmtId="0" fontId="10" fillId="0" borderId="24" xfId="0" applyFont="1" applyBorder="1" applyAlignment="1" applyProtection="1">
      <alignment horizontal="center" vertical="center" wrapText="1"/>
      <protection locked="0"/>
    </xf>
    <xf numFmtId="0" fontId="10" fillId="0" borderId="23" xfId="0" applyFont="1" applyBorder="1" applyAlignment="1" applyProtection="1">
      <alignment horizontal="center" vertical="center"/>
      <protection locked="0"/>
    </xf>
    <xf numFmtId="0" fontId="10" fillId="0" borderId="5" xfId="0" applyFont="1" applyBorder="1" applyAlignment="1" applyProtection="1">
      <alignment horizontal="center" vertical="center"/>
      <protection locked="0"/>
    </xf>
    <xf numFmtId="0" fontId="10" fillId="0" borderId="86" xfId="0" applyFont="1" applyBorder="1" applyAlignment="1" applyProtection="1">
      <alignment horizontal="center" vertical="center"/>
      <protection locked="0"/>
    </xf>
    <xf numFmtId="164" fontId="1" fillId="0" borderId="14" xfId="0" applyNumberFormat="1" applyFont="1" applyBorder="1" applyAlignment="1" applyProtection="1">
      <alignment horizontal="justify" vertical="center" wrapText="1"/>
      <protection locked="0"/>
    </xf>
    <xf numFmtId="164" fontId="1" fillId="0" borderId="38" xfId="0" applyNumberFormat="1" applyFont="1" applyBorder="1" applyAlignment="1" applyProtection="1">
      <alignment horizontal="justify" vertical="center" wrapText="1"/>
      <protection locked="0"/>
    </xf>
    <xf numFmtId="164" fontId="1" fillId="0" borderId="15" xfId="0" applyNumberFormat="1" applyFont="1" applyBorder="1" applyAlignment="1" applyProtection="1">
      <alignment horizontal="justify" vertical="center" wrapText="1"/>
      <protection locked="0"/>
    </xf>
    <xf numFmtId="0" fontId="2" fillId="0" borderId="16" xfId="0" applyFont="1" applyBorder="1" applyAlignment="1">
      <alignment horizontal="center" vertical="center" wrapText="1"/>
    </xf>
    <xf numFmtId="164" fontId="1" fillId="0" borderId="18" xfId="0" applyNumberFormat="1" applyFont="1" applyBorder="1" applyAlignment="1">
      <alignment horizontal="center" vertical="center" wrapText="1"/>
    </xf>
    <xf numFmtId="164" fontId="1" fillId="0" borderId="19" xfId="0" applyNumberFormat="1" applyFont="1" applyBorder="1" applyAlignment="1">
      <alignment horizontal="center" vertical="center" wrapText="1"/>
    </xf>
    <xf numFmtId="164" fontId="1" fillId="0" borderId="37" xfId="0" applyNumberFormat="1" applyFont="1" applyBorder="1" applyAlignment="1" applyProtection="1">
      <alignment horizontal="justify" vertical="center" wrapText="1"/>
      <protection locked="0"/>
    </xf>
    <xf numFmtId="164" fontId="1" fillId="0" borderId="28" xfId="0" applyNumberFormat="1" applyFont="1" applyBorder="1" applyAlignment="1" applyProtection="1">
      <alignment horizontal="justify" vertical="center" wrapText="1"/>
      <protection locked="0"/>
    </xf>
    <xf numFmtId="164" fontId="1" fillId="0" borderId="29" xfId="0" applyNumberFormat="1" applyFont="1" applyBorder="1" applyAlignment="1" applyProtection="1">
      <alignment horizontal="justify" vertical="center" wrapText="1"/>
      <protection locked="0"/>
    </xf>
    <xf numFmtId="164" fontId="1" fillId="0" borderId="16" xfId="0" applyNumberFormat="1" applyFont="1" applyBorder="1" applyAlignment="1">
      <alignment horizontal="center" vertical="center" wrapText="1"/>
    </xf>
    <xf numFmtId="0" fontId="1" fillId="0" borderId="18" xfId="0" applyFont="1" applyBorder="1" applyAlignment="1">
      <alignment horizontal="center" vertical="center" wrapText="1"/>
    </xf>
    <xf numFmtId="0" fontId="1" fillId="0" borderId="19" xfId="0" applyFont="1" applyBorder="1" applyAlignment="1">
      <alignment horizontal="center" vertical="center" wrapText="1"/>
    </xf>
    <xf numFmtId="0" fontId="8" fillId="8" borderId="13" xfId="0" applyFont="1" applyFill="1" applyBorder="1" applyAlignment="1">
      <alignment vertical="center"/>
    </xf>
    <xf numFmtId="0" fontId="8" fillId="0" borderId="14" xfId="0" applyFont="1" applyBorder="1" applyAlignment="1" applyProtection="1">
      <alignment horizontal="center" vertical="center"/>
      <protection locked="0"/>
    </xf>
    <xf numFmtId="0" fontId="8" fillId="0" borderId="38" xfId="0" applyFont="1" applyBorder="1" applyAlignment="1" applyProtection="1">
      <alignment horizontal="center" vertical="center"/>
      <protection locked="0"/>
    </xf>
    <xf numFmtId="0" fontId="8" fillId="0" borderId="15" xfId="0" applyFont="1" applyBorder="1" applyAlignment="1" applyProtection="1">
      <alignment horizontal="center" vertical="center"/>
      <protection locked="0"/>
    </xf>
    <xf numFmtId="165" fontId="6" fillId="0" borderId="13" xfId="0" applyNumberFormat="1" applyFont="1" applyBorder="1" applyAlignment="1" applyProtection="1">
      <alignment horizontal="center" vertical="center" wrapText="1"/>
      <protection locked="0"/>
    </xf>
    <xf numFmtId="0" fontId="6" fillId="0" borderId="13" xfId="0" applyFont="1" applyBorder="1" applyProtection="1">
      <protection locked="0"/>
    </xf>
    <xf numFmtId="0" fontId="19" fillId="0" borderId="13" xfId="0" applyFont="1" applyBorder="1" applyAlignment="1">
      <alignment horizontal="center" vertical="center" wrapText="1"/>
    </xf>
    <xf numFmtId="168" fontId="8" fillId="0" borderId="16" xfId="2" applyNumberFormat="1" applyFont="1" applyFill="1" applyBorder="1" applyAlignment="1" applyProtection="1">
      <alignment horizontal="center" vertical="center" wrapText="1"/>
      <protection locked="0"/>
    </xf>
    <xf numFmtId="168" fontId="8" fillId="0" borderId="18" xfId="2" applyNumberFormat="1" applyFont="1" applyFill="1" applyBorder="1" applyAlignment="1" applyProtection="1">
      <alignment horizontal="center" vertical="center" wrapText="1"/>
      <protection locked="0"/>
    </xf>
    <xf numFmtId="168" fontId="8" fillId="0" borderId="19" xfId="2" applyNumberFormat="1" applyFont="1" applyFill="1" applyBorder="1" applyAlignment="1" applyProtection="1">
      <alignment horizontal="center" vertical="center" wrapText="1"/>
      <protection locked="0"/>
    </xf>
    <xf numFmtId="168" fontId="8" fillId="0" borderId="37" xfId="2" applyNumberFormat="1" applyFont="1" applyFill="1" applyBorder="1" applyAlignment="1" applyProtection="1">
      <alignment horizontal="center" vertical="center" wrapText="1"/>
      <protection locked="0"/>
    </xf>
    <xf numFmtId="168" fontId="8" fillId="0" borderId="28" xfId="2" applyNumberFormat="1" applyFont="1" applyFill="1" applyBorder="1" applyAlignment="1" applyProtection="1">
      <alignment horizontal="center" vertical="center" wrapText="1"/>
      <protection locked="0"/>
    </xf>
    <xf numFmtId="168" fontId="8" fillId="0" borderId="29" xfId="2" applyNumberFormat="1" applyFont="1" applyFill="1" applyBorder="1" applyAlignment="1" applyProtection="1">
      <alignment horizontal="center" vertical="center" wrapText="1"/>
      <protection locked="0"/>
    </xf>
    <xf numFmtId="170" fontId="28" fillId="0" borderId="14" xfId="0" applyNumberFormat="1" applyFont="1" applyBorder="1" applyAlignment="1" applyProtection="1">
      <alignment horizontal="center" vertical="center" wrapText="1"/>
      <protection locked="0"/>
    </xf>
    <xf numFmtId="170" fontId="28" fillId="0" borderId="38" xfId="0" applyNumberFormat="1" applyFont="1" applyBorder="1" applyAlignment="1" applyProtection="1">
      <alignment horizontal="center" vertical="center" wrapText="1"/>
      <protection locked="0"/>
    </xf>
    <xf numFmtId="170" fontId="28" fillId="0" borderId="15" xfId="0" applyNumberFormat="1" applyFont="1" applyBorder="1" applyAlignment="1" applyProtection="1">
      <alignment horizontal="center" vertical="center" wrapText="1"/>
      <protection locked="0"/>
    </xf>
    <xf numFmtId="0" fontId="1" fillId="0" borderId="16" xfId="0" applyFont="1" applyBorder="1" applyAlignment="1" applyProtection="1">
      <alignment horizontal="center" vertical="center"/>
      <protection locked="0"/>
    </xf>
    <xf numFmtId="0" fontId="1" fillId="0" borderId="18" xfId="0" applyFont="1" applyBorder="1" applyAlignment="1" applyProtection="1">
      <alignment horizontal="center" vertical="center"/>
      <protection locked="0"/>
    </xf>
    <xf numFmtId="0" fontId="1" fillId="0" borderId="19" xfId="0" applyFont="1" applyBorder="1" applyAlignment="1" applyProtection="1">
      <alignment horizontal="center" vertical="center"/>
      <protection locked="0"/>
    </xf>
    <xf numFmtId="0" fontId="1" fillId="0" borderId="37" xfId="0" applyFont="1" applyBorder="1" applyAlignment="1" applyProtection="1">
      <alignment horizontal="center" vertical="center"/>
      <protection locked="0"/>
    </xf>
    <xf numFmtId="0" fontId="1" fillId="0" borderId="28" xfId="0" applyFont="1" applyBorder="1" applyAlignment="1" applyProtection="1">
      <alignment horizontal="center" vertical="center"/>
      <protection locked="0"/>
    </xf>
    <xf numFmtId="0" fontId="1" fillId="0" borderId="29" xfId="0" applyFont="1" applyBorder="1" applyAlignment="1" applyProtection="1">
      <alignment horizontal="center" vertical="center"/>
      <protection locked="0"/>
    </xf>
    <xf numFmtId="0" fontId="6" fillId="8" borderId="13" xfId="0" applyFont="1" applyFill="1" applyBorder="1" applyAlignment="1">
      <alignment horizontal="center" vertical="center" wrapText="1"/>
    </xf>
    <xf numFmtId="0" fontId="12" fillId="4" borderId="91" xfId="0" applyFont="1" applyFill="1" applyBorder="1" applyAlignment="1">
      <alignment horizontal="center" vertical="center" wrapText="1"/>
    </xf>
    <xf numFmtId="0" fontId="12" fillId="4" borderId="11" xfId="0" applyFont="1" applyFill="1" applyBorder="1" applyAlignment="1">
      <alignment horizontal="center" vertical="center" wrapText="1"/>
    </xf>
    <xf numFmtId="0" fontId="12" fillId="4" borderId="7" xfId="0" applyFont="1" applyFill="1" applyBorder="1" applyAlignment="1">
      <alignment horizontal="center" vertical="center" wrapText="1"/>
    </xf>
    <xf numFmtId="0" fontId="12" fillId="4" borderId="10" xfId="0" applyFont="1" applyFill="1" applyBorder="1" applyAlignment="1">
      <alignment horizontal="center" vertical="center" wrapText="1"/>
    </xf>
    <xf numFmtId="0" fontId="12" fillId="4" borderId="92" xfId="0" applyFont="1" applyFill="1" applyBorder="1" applyAlignment="1">
      <alignment horizontal="center" vertical="center" wrapText="1"/>
    </xf>
    <xf numFmtId="0" fontId="1" fillId="0" borderId="13" xfId="0" applyFont="1" applyBorder="1" applyProtection="1">
      <protection locked="0"/>
    </xf>
    <xf numFmtId="0" fontId="21" fillId="0" borderId="89" xfId="0" applyFont="1" applyBorder="1" applyAlignment="1" applyProtection="1">
      <alignment horizontal="center" vertical="center" wrapText="1"/>
      <protection hidden="1"/>
    </xf>
    <xf numFmtId="0" fontId="21" fillId="0" borderId="35" xfId="0" applyFont="1" applyBorder="1" applyAlignment="1" applyProtection="1">
      <alignment horizontal="center" vertical="center" wrapText="1"/>
      <protection hidden="1"/>
    </xf>
    <xf numFmtId="0" fontId="21" fillId="0" borderId="90" xfId="0" applyFont="1" applyBorder="1" applyAlignment="1" applyProtection="1">
      <alignment horizontal="center" vertical="center" wrapText="1"/>
      <protection hidden="1"/>
    </xf>
    <xf numFmtId="0" fontId="8" fillId="8" borderId="13" xfId="0" applyFont="1" applyFill="1" applyBorder="1" applyAlignment="1">
      <alignment vertical="center" wrapText="1"/>
    </xf>
    <xf numFmtId="0" fontId="6" fillId="3" borderId="14" xfId="0" applyFont="1" applyFill="1" applyBorder="1" applyAlignment="1">
      <alignment horizontal="center" vertical="center" wrapText="1"/>
    </xf>
    <xf numFmtId="0" fontId="6" fillId="3" borderId="38" xfId="0" applyFont="1" applyFill="1" applyBorder="1" applyAlignment="1">
      <alignment horizontal="center" vertical="center" wrapText="1"/>
    </xf>
    <xf numFmtId="0" fontId="1" fillId="0" borderId="37" xfId="0" applyFont="1" applyBorder="1" applyAlignment="1" applyProtection="1">
      <alignment horizontal="justify" vertical="center" wrapText="1"/>
      <protection locked="0"/>
    </xf>
    <xf numFmtId="0" fontId="1" fillId="0" borderId="28" xfId="0" applyFont="1" applyBorder="1" applyAlignment="1" applyProtection="1">
      <alignment horizontal="justify" vertical="center" wrapText="1"/>
      <protection locked="0"/>
    </xf>
    <xf numFmtId="0" fontId="1" fillId="0" borderId="29" xfId="0" applyFont="1" applyBorder="1" applyAlignment="1" applyProtection="1">
      <alignment horizontal="justify" vertical="center" wrapText="1"/>
      <protection locked="0"/>
    </xf>
    <xf numFmtId="0" fontId="10" fillId="0" borderId="96" xfId="0" applyFont="1" applyBorder="1" applyAlignment="1" applyProtection="1">
      <alignment horizontal="center" vertical="center" wrapText="1"/>
      <protection locked="0"/>
    </xf>
    <xf numFmtId="0" fontId="10" fillId="0" borderId="27" xfId="0" applyFont="1" applyBorder="1" applyProtection="1">
      <protection locked="0"/>
    </xf>
    <xf numFmtId="167" fontId="8" fillId="8" borderId="14" xfId="0" applyNumberFormat="1" applyFont="1" applyFill="1" applyBorder="1" applyAlignment="1">
      <alignment horizontal="center" vertical="center" wrapText="1"/>
    </xf>
    <xf numFmtId="167" fontId="8" fillId="8" borderId="15" xfId="0" applyNumberFormat="1" applyFont="1" applyFill="1" applyBorder="1" applyAlignment="1">
      <alignment horizontal="center" vertical="center" wrapText="1"/>
    </xf>
    <xf numFmtId="167" fontId="8" fillId="8" borderId="38" xfId="0" applyNumberFormat="1" applyFont="1" applyFill="1" applyBorder="1" applyAlignment="1">
      <alignment horizontal="center" vertical="center" wrapText="1"/>
    </xf>
    <xf numFmtId="0" fontId="17" fillId="3" borderId="18" xfId="0" applyFont="1" applyFill="1" applyBorder="1" applyAlignment="1">
      <alignment horizontal="center" vertical="center" wrapText="1"/>
    </xf>
    <xf numFmtId="0" fontId="17" fillId="3" borderId="9" xfId="0" applyFont="1" applyFill="1" applyBorder="1" applyAlignment="1">
      <alignment horizontal="center" vertical="center" wrapText="1"/>
    </xf>
    <xf numFmtId="0" fontId="10" fillId="0" borderId="31" xfId="0" applyFont="1" applyBorder="1" applyAlignment="1" applyProtection="1">
      <alignment horizontal="center" vertical="center"/>
      <protection locked="0"/>
    </xf>
    <xf numFmtId="0" fontId="10" fillId="0" borderId="32" xfId="0" applyFont="1" applyBorder="1" applyAlignment="1" applyProtection="1">
      <alignment horizontal="center" vertical="center"/>
      <protection locked="0"/>
    </xf>
    <xf numFmtId="0" fontId="10" fillId="0" borderId="78" xfId="0" applyFont="1" applyBorder="1" applyAlignment="1" applyProtection="1">
      <alignment horizontal="center" vertical="center"/>
      <protection locked="0"/>
    </xf>
    <xf numFmtId="0" fontId="16" fillId="0" borderId="20" xfId="0" applyFont="1" applyBorder="1" applyAlignment="1">
      <alignment horizontal="center" vertical="center" wrapText="1"/>
    </xf>
    <xf numFmtId="0" fontId="16" fillId="0" borderId="21" xfId="0" applyFont="1" applyBorder="1" applyAlignment="1">
      <alignment horizontal="center" vertical="center" wrapText="1"/>
    </xf>
    <xf numFmtId="0" fontId="16" fillId="0" borderId="95" xfId="0" applyFont="1" applyBorder="1" applyAlignment="1">
      <alignment horizontal="center" vertical="center" wrapText="1"/>
    </xf>
    <xf numFmtId="0" fontId="16" fillId="0" borderId="98" xfId="0" applyFont="1" applyBorder="1" applyAlignment="1">
      <alignment horizontal="center" vertical="center" wrapText="1"/>
    </xf>
    <xf numFmtId="0" fontId="16" fillId="0" borderId="99" xfId="0" applyFont="1" applyBorder="1" applyAlignment="1">
      <alignment horizontal="center" vertical="center" wrapText="1"/>
    </xf>
    <xf numFmtId="0" fontId="16" fillId="0" borderId="100" xfId="0" applyFont="1" applyBorder="1" applyAlignment="1">
      <alignment horizontal="center" vertical="center" wrapText="1"/>
    </xf>
    <xf numFmtId="0" fontId="16" fillId="0" borderId="41" xfId="0" applyFont="1" applyBorder="1" applyAlignment="1">
      <alignment horizontal="center" vertical="center" wrapText="1"/>
    </xf>
    <xf numFmtId="0" fontId="16" fillId="0" borderId="9" xfId="0" applyFont="1" applyBorder="1" applyAlignment="1">
      <alignment horizontal="center" vertical="center" wrapText="1"/>
    </xf>
    <xf numFmtId="0" fontId="16" fillId="0" borderId="43" xfId="0" applyFont="1" applyBorder="1" applyAlignment="1">
      <alignment horizontal="center" vertical="center" wrapText="1"/>
    </xf>
    <xf numFmtId="0" fontId="16" fillId="0" borderId="93" xfId="0" applyFont="1" applyBorder="1" applyAlignment="1">
      <alignment horizontal="center" vertical="center" wrapText="1"/>
    </xf>
    <xf numFmtId="0" fontId="16" fillId="0" borderId="32" xfId="0" applyFont="1" applyBorder="1" applyAlignment="1">
      <alignment horizontal="center" vertical="center" wrapText="1"/>
    </xf>
    <xf numFmtId="0" fontId="16" fillId="0" borderId="33" xfId="0" applyFont="1" applyBorder="1" applyAlignment="1">
      <alignment horizontal="center" vertical="center" wrapText="1"/>
    </xf>
    <xf numFmtId="0" fontId="22" fillId="4" borderId="87" xfId="0" applyFont="1" applyFill="1" applyBorder="1" applyAlignment="1">
      <alignment horizontal="center" vertical="center" wrapText="1"/>
    </xf>
    <xf numFmtId="0" fontId="22" fillId="4" borderId="36" xfId="0" applyFont="1" applyFill="1" applyBorder="1" applyAlignment="1">
      <alignment horizontal="center" vertical="center" wrapText="1"/>
    </xf>
    <xf numFmtId="0" fontId="22" fillId="4" borderId="88" xfId="0" applyFont="1" applyFill="1" applyBorder="1" applyAlignment="1">
      <alignment horizontal="center" vertical="center" wrapText="1"/>
    </xf>
    <xf numFmtId="0" fontId="35" fillId="9" borderId="79" xfId="0" applyFont="1" applyFill="1" applyBorder="1" applyAlignment="1">
      <alignment horizontal="center" vertical="center" wrapText="1"/>
    </xf>
    <xf numFmtId="0" fontId="35" fillId="9" borderId="38" xfId="0" applyFont="1" applyFill="1" applyBorder="1" applyAlignment="1">
      <alignment horizontal="center" vertical="center" wrapText="1"/>
    </xf>
    <xf numFmtId="0" fontId="35" fillId="9" borderId="51" xfId="0" applyFont="1" applyFill="1" applyBorder="1" applyAlignment="1">
      <alignment horizontal="center" vertical="center" wrapText="1"/>
    </xf>
    <xf numFmtId="0" fontId="16" fillId="2" borderId="23" xfId="0" applyFont="1" applyFill="1" applyBorder="1" applyAlignment="1">
      <alignment horizontal="center" vertical="center" wrapText="1"/>
    </xf>
    <xf numFmtId="0" fontId="16" fillId="0" borderId="2" xfId="0" applyFont="1" applyBorder="1"/>
    <xf numFmtId="0" fontId="16" fillId="0" borderId="1"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2" xfId="0" applyFont="1" applyBorder="1" applyAlignment="1">
      <alignment horizontal="center" vertical="center" wrapText="1"/>
    </xf>
    <xf numFmtId="0" fontId="16" fillId="2" borderId="1" xfId="0" applyFont="1" applyFill="1" applyBorder="1" applyAlignment="1">
      <alignment horizontal="center" vertical="center" wrapText="1"/>
    </xf>
    <xf numFmtId="0" fontId="16" fillId="0" borderId="5" xfId="0" applyFont="1" applyBorder="1"/>
    <xf numFmtId="0" fontId="16" fillId="0" borderId="24" xfId="0" applyFont="1" applyBorder="1"/>
    <xf numFmtId="0" fontId="12" fillId="4" borderId="48" xfId="0" applyFont="1" applyFill="1" applyBorder="1" applyAlignment="1">
      <alignment horizontal="center" vertical="center" wrapText="1"/>
    </xf>
    <xf numFmtId="0" fontId="12" fillId="4" borderId="13" xfId="0" applyFont="1" applyFill="1" applyBorder="1" applyAlignment="1">
      <alignment horizontal="center" vertical="center" wrapText="1"/>
    </xf>
    <xf numFmtId="0" fontId="12" fillId="4" borderId="49" xfId="0" applyFont="1" applyFill="1" applyBorder="1" applyAlignment="1">
      <alignment horizontal="center" vertical="center" wrapText="1"/>
    </xf>
    <xf numFmtId="0" fontId="16" fillId="8" borderId="48" xfId="0" applyFont="1" applyFill="1" applyBorder="1" applyAlignment="1">
      <alignment horizontal="center" vertical="center" wrapText="1"/>
    </xf>
    <xf numFmtId="0" fontId="16" fillId="8" borderId="17"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16" fillId="8" borderId="17" xfId="0" applyFont="1" applyFill="1" applyBorder="1" applyAlignment="1">
      <alignment horizontal="center" vertical="center"/>
    </xf>
    <xf numFmtId="0" fontId="32" fillId="0" borderId="66" xfId="0" applyFont="1" applyBorder="1" applyAlignment="1" applyProtection="1">
      <alignment horizontal="center" vertical="center" wrapText="1"/>
      <protection locked="0"/>
    </xf>
    <xf numFmtId="0" fontId="10" fillId="0" borderId="46" xfId="0" applyFont="1" applyBorder="1" applyAlignment="1">
      <alignment horizontal="center" vertical="center" wrapText="1"/>
    </xf>
    <xf numFmtId="0" fontId="10" fillId="0" borderId="11" xfId="0" applyFont="1" applyBorder="1"/>
    <xf numFmtId="0" fontId="10" fillId="0" borderId="44" xfId="0" applyFont="1" applyBorder="1"/>
    <xf numFmtId="0" fontId="10" fillId="0" borderId="8" xfId="0" applyFont="1" applyBorder="1"/>
    <xf numFmtId="0" fontId="12" fillId="6" borderId="1"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2" xfId="0" applyFont="1" applyFill="1" applyBorder="1" applyAlignment="1">
      <alignment horizontal="center" vertical="center" wrapText="1"/>
    </xf>
    <xf numFmtId="0" fontId="16" fillId="2" borderId="10" xfId="0" applyFont="1" applyFill="1" applyBorder="1" applyAlignment="1">
      <alignment horizontal="center" vertical="center" wrapText="1" readingOrder="1"/>
    </xf>
    <xf numFmtId="0" fontId="10" fillId="0" borderId="47" xfId="0" applyFont="1" applyBorder="1"/>
    <xf numFmtId="0" fontId="10" fillId="0" borderId="3" xfId="0" applyFont="1" applyBorder="1"/>
    <xf numFmtId="0" fontId="10" fillId="0" borderId="45" xfId="0" applyFont="1" applyBorder="1"/>
    <xf numFmtId="0" fontId="16" fillId="8" borderId="50" xfId="0" applyFont="1" applyFill="1" applyBorder="1" applyAlignment="1">
      <alignment horizontal="center" vertical="center" wrapText="1" readingOrder="1"/>
    </xf>
    <xf numFmtId="0" fontId="16" fillId="8" borderId="42" xfId="0" applyFont="1" applyFill="1" applyBorder="1" applyAlignment="1">
      <alignment horizontal="center" vertical="center" wrapText="1" readingOrder="1"/>
    </xf>
    <xf numFmtId="0" fontId="16" fillId="8" borderId="67" xfId="0" applyFont="1" applyFill="1" applyBorder="1" applyAlignment="1">
      <alignment horizontal="center" vertical="center" wrapText="1"/>
    </xf>
    <xf numFmtId="0" fontId="16" fillId="8" borderId="55" xfId="0" applyFont="1" applyFill="1" applyBorder="1" applyAlignment="1">
      <alignment horizontal="center" vertical="center" wrapText="1"/>
    </xf>
    <xf numFmtId="0" fontId="32" fillId="0" borderId="68" xfId="0" applyFont="1" applyBorder="1" applyAlignment="1" applyProtection="1">
      <alignment horizontal="center" vertical="center" wrapText="1"/>
      <protection locked="0"/>
    </xf>
    <xf numFmtId="0" fontId="32" fillId="0" borderId="29" xfId="0" applyFont="1" applyBorder="1" applyAlignment="1" applyProtection="1">
      <alignment horizontal="center" vertical="center" wrapText="1"/>
      <protection locked="0"/>
    </xf>
    <xf numFmtId="0" fontId="16" fillId="8" borderId="69" xfId="0" applyFont="1" applyFill="1" applyBorder="1" applyAlignment="1">
      <alignment horizontal="center" vertical="center" wrapText="1"/>
    </xf>
    <xf numFmtId="0" fontId="16" fillId="8" borderId="70" xfId="0" applyFont="1" applyFill="1" applyBorder="1" applyAlignment="1">
      <alignment horizontal="center" vertical="center" wrapText="1"/>
    </xf>
    <xf numFmtId="0" fontId="32" fillId="3" borderId="69" xfId="0" applyFont="1" applyFill="1" applyBorder="1" applyAlignment="1" applyProtection="1">
      <alignment horizontal="center" vertical="center" wrapText="1"/>
      <protection locked="0"/>
    </xf>
    <xf numFmtId="0" fontId="32" fillId="3" borderId="71" xfId="0" applyFont="1" applyFill="1" applyBorder="1" applyAlignment="1" applyProtection="1">
      <alignment horizontal="center" vertical="center" wrapText="1"/>
      <protection locked="0"/>
    </xf>
    <xf numFmtId="0" fontId="32" fillId="3" borderId="70" xfId="0" applyFont="1" applyFill="1" applyBorder="1" applyAlignment="1" applyProtection="1">
      <alignment horizontal="center" vertical="center" wrapText="1"/>
      <protection locked="0"/>
    </xf>
    <xf numFmtId="0" fontId="28" fillId="9" borderId="69" xfId="0" applyFont="1" applyFill="1" applyBorder="1" applyAlignment="1" applyProtection="1">
      <alignment horizontal="center" vertical="center" wrapText="1"/>
      <protection hidden="1"/>
    </xf>
    <xf numFmtId="0" fontId="28" fillId="9" borderId="72" xfId="0" applyFont="1" applyFill="1" applyBorder="1" applyAlignment="1" applyProtection="1">
      <alignment horizontal="center" vertical="center" wrapText="1"/>
      <protection hidden="1"/>
    </xf>
    <xf numFmtId="0" fontId="16" fillId="8" borderId="14" xfId="0" applyFont="1" applyFill="1" applyBorder="1" applyAlignment="1">
      <alignment horizontal="center" vertical="center" wrapText="1"/>
    </xf>
    <xf numFmtId="0" fontId="16" fillId="8" borderId="15" xfId="0" applyFont="1" applyFill="1" applyBorder="1" applyAlignment="1">
      <alignment horizontal="center" vertical="center" wrapText="1"/>
    </xf>
    <xf numFmtId="0" fontId="32" fillId="0" borderId="14" xfId="0" applyFont="1" applyBorder="1" applyAlignment="1" applyProtection="1">
      <alignment horizontal="center" vertical="center" wrapText="1"/>
      <protection locked="0"/>
    </xf>
    <xf numFmtId="0" fontId="32" fillId="0" borderId="38" xfId="0" applyFont="1" applyBorder="1" applyAlignment="1" applyProtection="1">
      <alignment horizontal="center" vertical="center" wrapText="1"/>
      <protection locked="0"/>
    </xf>
    <xf numFmtId="0" fontId="32" fillId="0" borderId="51" xfId="0" applyFont="1" applyBorder="1" applyAlignment="1" applyProtection="1">
      <alignment horizontal="center" vertical="center" wrapText="1"/>
      <protection locked="0"/>
    </xf>
    <xf numFmtId="0" fontId="16" fillId="8" borderId="61" xfId="0" applyFont="1" applyFill="1" applyBorder="1" applyAlignment="1">
      <alignment horizontal="center" vertical="center" wrapText="1"/>
    </xf>
    <xf numFmtId="0" fontId="32" fillId="0" borderId="74" xfId="0" applyFont="1" applyBorder="1" applyAlignment="1">
      <alignment horizontal="center" vertical="center" wrapText="1"/>
    </xf>
    <xf numFmtId="0" fontId="32" fillId="0" borderId="75" xfId="0" applyFont="1" applyBorder="1" applyAlignment="1">
      <alignment horizontal="center" vertical="center" wrapText="1"/>
    </xf>
    <xf numFmtId="0" fontId="16" fillId="8" borderId="61" xfId="0" applyFont="1" applyFill="1" applyBorder="1" applyAlignment="1">
      <alignment horizontal="center" vertical="center"/>
    </xf>
    <xf numFmtId="168" fontId="28" fillId="9" borderId="61" xfId="2" applyNumberFormat="1" applyFont="1" applyFill="1" applyBorder="1" applyAlignment="1" applyProtection="1">
      <alignment horizontal="center" vertical="center" wrapText="1"/>
      <protection hidden="1"/>
    </xf>
    <xf numFmtId="168" fontId="28" fillId="9" borderId="62" xfId="2" applyNumberFormat="1" applyFont="1" applyFill="1" applyBorder="1" applyAlignment="1" applyProtection="1">
      <alignment horizontal="center" vertical="center" wrapText="1"/>
      <protection hidden="1"/>
    </xf>
    <xf numFmtId="0" fontId="32" fillId="0" borderId="78" xfId="0" applyFont="1" applyBorder="1" applyAlignment="1" applyProtection="1">
      <alignment horizontal="center" vertical="center" wrapText="1"/>
      <protection locked="0"/>
    </xf>
    <xf numFmtId="0" fontId="16" fillId="8" borderId="76" xfId="0" applyFont="1" applyFill="1" applyBorder="1" applyAlignment="1">
      <alignment horizontal="center" vertical="center" wrapText="1"/>
    </xf>
    <xf numFmtId="168" fontId="32" fillId="0" borderId="76" xfId="2" applyNumberFormat="1" applyFont="1" applyBorder="1" applyAlignment="1" applyProtection="1">
      <alignment horizontal="center" vertical="center" wrapText="1"/>
      <protection locked="0"/>
    </xf>
    <xf numFmtId="168" fontId="32" fillId="0" borderId="77" xfId="2" applyNumberFormat="1" applyFont="1" applyBorder="1" applyAlignment="1" applyProtection="1">
      <alignment horizontal="center" vertical="center" wrapText="1"/>
      <protection locked="0"/>
    </xf>
    <xf numFmtId="0" fontId="32" fillId="0" borderId="61" xfId="0" applyFont="1" applyBorder="1" applyAlignment="1" applyProtection="1">
      <alignment horizontal="center" vertical="center" wrapText="1"/>
      <protection locked="0"/>
    </xf>
    <xf numFmtId="0" fontId="32" fillId="0" borderId="62" xfId="0" applyFont="1" applyBorder="1" applyAlignment="1" applyProtection="1">
      <alignment horizontal="center" vertical="center" wrapText="1"/>
      <protection locked="0"/>
    </xf>
    <xf numFmtId="0" fontId="32" fillId="0" borderId="13" xfId="0" applyFont="1" applyBorder="1" applyAlignment="1" applyProtection="1">
      <alignment horizontal="center" vertical="center"/>
      <protection locked="0"/>
    </xf>
    <xf numFmtId="0" fontId="10" fillId="8" borderId="13" xfId="0" applyFont="1" applyFill="1" applyBorder="1" applyAlignment="1">
      <alignment horizontal="center"/>
    </xf>
    <xf numFmtId="0" fontId="32" fillId="0" borderId="13" xfId="0" applyFont="1" applyBorder="1" applyAlignment="1" applyProtection="1">
      <alignment horizontal="center" vertical="center" wrapText="1"/>
      <protection locked="0"/>
    </xf>
    <xf numFmtId="0" fontId="32" fillId="0" borderId="49" xfId="0" applyFont="1" applyBorder="1" applyAlignment="1" applyProtection="1">
      <alignment horizontal="center" vertical="center"/>
      <protection locked="0"/>
    </xf>
    <xf numFmtId="0" fontId="16" fillId="8" borderId="48" xfId="0" applyFont="1" applyFill="1" applyBorder="1" applyAlignment="1">
      <alignment horizontal="center" vertical="center" wrapText="1" readingOrder="1"/>
    </xf>
    <xf numFmtId="0" fontId="28" fillId="9" borderId="41" xfId="0" applyFont="1" applyFill="1" applyBorder="1" applyAlignment="1">
      <alignment horizontal="center" vertical="center" wrapText="1"/>
    </xf>
    <xf numFmtId="0" fontId="28" fillId="9" borderId="9" xfId="0" applyFont="1" applyFill="1" applyBorder="1" applyAlignment="1">
      <alignment horizontal="center" vertical="center" wrapText="1"/>
    </xf>
    <xf numFmtId="0" fontId="28" fillId="9" borderId="43" xfId="0" applyFont="1" applyFill="1" applyBorder="1" applyAlignment="1">
      <alignment horizontal="center" vertical="center" wrapText="1"/>
    </xf>
    <xf numFmtId="0" fontId="28" fillId="9" borderId="37" xfId="0" applyFont="1" applyFill="1" applyBorder="1" applyAlignment="1">
      <alignment horizontal="center" vertical="center" wrapText="1"/>
    </xf>
    <xf numFmtId="0" fontId="28" fillId="9" borderId="28" xfId="0" applyFont="1" applyFill="1" applyBorder="1" applyAlignment="1">
      <alignment horizontal="center" vertical="center" wrapText="1"/>
    </xf>
    <xf numFmtId="0" fontId="28" fillId="9" borderId="53" xfId="0" applyFont="1" applyFill="1" applyBorder="1" applyAlignment="1">
      <alignment horizontal="center" vertical="center" wrapText="1"/>
    </xf>
    <xf numFmtId="0" fontId="28" fillId="9" borderId="16" xfId="0" applyFont="1" applyFill="1" applyBorder="1" applyAlignment="1">
      <alignment horizontal="center" vertical="center" wrapText="1"/>
    </xf>
    <xf numFmtId="0" fontId="28" fillId="9" borderId="18" xfId="0" applyFont="1" applyFill="1" applyBorder="1" applyAlignment="1">
      <alignment horizontal="center" vertical="center" wrapText="1"/>
    </xf>
    <xf numFmtId="0" fontId="28" fillId="9" borderId="52" xfId="0" applyFont="1" applyFill="1" applyBorder="1" applyAlignment="1">
      <alignment horizontal="center" vertical="center" wrapText="1"/>
    </xf>
    <xf numFmtId="0" fontId="32" fillId="0" borderId="49" xfId="0" applyFont="1" applyBorder="1" applyAlignment="1" applyProtection="1">
      <alignment horizontal="center" vertical="center" wrapText="1"/>
      <protection locked="0"/>
    </xf>
    <xf numFmtId="0" fontId="12" fillId="6" borderId="4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9" xfId="0" applyFont="1" applyFill="1" applyBorder="1" applyAlignment="1">
      <alignment horizontal="center" vertical="center" wrapText="1"/>
    </xf>
    <xf numFmtId="0" fontId="16" fillId="8" borderId="13" xfId="0" applyFont="1" applyFill="1" applyBorder="1" applyAlignment="1">
      <alignment horizontal="center" vertical="center" wrapText="1" readingOrder="1"/>
    </xf>
    <xf numFmtId="0" fontId="16" fillId="8" borderId="13" xfId="0" applyFont="1" applyFill="1" applyBorder="1" applyAlignment="1">
      <alignment horizontal="center" vertical="center"/>
    </xf>
    <xf numFmtId="0" fontId="16" fillId="8" borderId="13" xfId="0" applyFont="1" applyFill="1" applyBorder="1" applyAlignment="1">
      <alignment vertical="center"/>
    </xf>
    <xf numFmtId="0" fontId="16" fillId="8" borderId="49" xfId="0" applyFont="1" applyFill="1" applyBorder="1" applyAlignment="1">
      <alignment vertical="center"/>
    </xf>
    <xf numFmtId="0" fontId="32" fillId="0" borderId="14" xfId="0" applyFont="1" applyBorder="1" applyAlignment="1">
      <alignment horizontal="center" vertical="center" wrapText="1"/>
    </xf>
    <xf numFmtId="0" fontId="32" fillId="0" borderId="38" xfId="0" applyFont="1" applyBorder="1" applyAlignment="1">
      <alignment horizontal="center" vertical="center" wrapText="1"/>
    </xf>
    <xf numFmtId="0" fontId="32" fillId="0" borderId="15" xfId="0" applyFont="1" applyBorder="1" applyAlignment="1">
      <alignment horizontal="center" vertical="center" wrapText="1"/>
    </xf>
    <xf numFmtId="0" fontId="32" fillId="0" borderId="15" xfId="0" applyFont="1" applyBorder="1" applyAlignment="1" applyProtection="1">
      <alignment horizontal="center" vertical="center" wrapText="1"/>
      <protection locked="0"/>
    </xf>
    <xf numFmtId="0" fontId="28" fillId="9" borderId="13" xfId="0" applyFont="1" applyFill="1" applyBorder="1" applyAlignment="1" applyProtection="1">
      <alignment horizontal="center" vertical="center" wrapText="1"/>
      <protection hidden="1"/>
    </xf>
    <xf numFmtId="0" fontId="19" fillId="9" borderId="13" xfId="0" applyFont="1" applyFill="1" applyBorder="1" applyProtection="1">
      <protection hidden="1"/>
    </xf>
    <xf numFmtId="0" fontId="19" fillId="9" borderId="49" xfId="0" applyFont="1" applyFill="1" applyBorder="1" applyProtection="1">
      <protection hidden="1"/>
    </xf>
    <xf numFmtId="0" fontId="16" fillId="0" borderId="13" xfId="0" applyFont="1" applyBorder="1" applyAlignment="1">
      <alignment horizontal="right" vertical="center" wrapText="1"/>
    </xf>
    <xf numFmtId="0" fontId="16" fillId="0" borderId="13" xfId="0" applyFont="1" applyBorder="1" applyAlignment="1">
      <alignment horizontal="left" vertical="center" wrapText="1"/>
    </xf>
    <xf numFmtId="0" fontId="16" fillId="0" borderId="49" xfId="0" applyFont="1" applyBorder="1" applyAlignment="1">
      <alignment horizontal="left" vertical="center" wrapText="1"/>
    </xf>
    <xf numFmtId="164" fontId="32" fillId="0" borderId="13" xfId="0" applyNumberFormat="1" applyFont="1" applyBorder="1" applyAlignment="1" applyProtection="1">
      <alignment horizontal="center" vertical="center" wrapText="1"/>
      <protection locked="0"/>
    </xf>
    <xf numFmtId="0" fontId="10" fillId="8" borderId="13" xfId="0" applyFont="1" applyFill="1" applyBorder="1" applyAlignment="1">
      <alignment horizontal="center" vertical="center" wrapText="1"/>
    </xf>
    <xf numFmtId="0" fontId="16" fillId="8" borderId="49" xfId="0" applyFont="1" applyFill="1" applyBorder="1" applyAlignment="1">
      <alignment horizontal="center" vertical="center" wrapText="1"/>
    </xf>
    <xf numFmtId="165" fontId="32" fillId="0" borderId="13" xfId="0" applyNumberFormat="1" applyFont="1" applyBorder="1" applyAlignment="1" applyProtection="1">
      <alignment horizontal="center" vertical="center" wrapText="1"/>
      <protection locked="0"/>
    </xf>
    <xf numFmtId="0" fontId="32" fillId="0" borderId="13" xfId="0" applyFont="1" applyBorder="1" applyProtection="1">
      <protection locked="0"/>
    </xf>
    <xf numFmtId="0" fontId="32" fillId="0" borderId="49" xfId="0" applyFont="1" applyBorder="1" applyProtection="1">
      <protection locked="0"/>
    </xf>
    <xf numFmtId="0" fontId="10" fillId="3" borderId="48"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49" xfId="0" applyFont="1" applyFill="1" applyBorder="1" applyAlignment="1">
      <alignment horizontal="center" vertical="center" wrapText="1"/>
    </xf>
    <xf numFmtId="0" fontId="16" fillId="8" borderId="13" xfId="0" applyFont="1" applyFill="1" applyBorder="1" applyAlignment="1">
      <alignment horizontal="center"/>
    </xf>
    <xf numFmtId="0" fontId="18" fillId="0" borderId="48" xfId="0" applyFont="1" applyBorder="1" applyAlignment="1">
      <alignment horizontal="center" vertical="center" wrapText="1"/>
    </xf>
    <xf numFmtId="0" fontId="18" fillId="0" borderId="13" xfId="0" applyFont="1" applyBorder="1" applyAlignment="1">
      <alignment horizontal="center" vertical="center" wrapText="1"/>
    </xf>
    <xf numFmtId="167" fontId="16" fillId="8" borderId="13" xfId="0" applyNumberFormat="1" applyFont="1" applyFill="1" applyBorder="1" applyAlignment="1">
      <alignment horizontal="center" vertical="center" wrapText="1"/>
    </xf>
    <xf numFmtId="168" fontId="28" fillId="9" borderId="13" xfId="2" applyNumberFormat="1" applyFont="1" applyFill="1" applyBorder="1" applyAlignment="1" applyProtection="1">
      <alignment horizontal="center" vertical="center" wrapText="1"/>
      <protection hidden="1"/>
    </xf>
    <xf numFmtId="168" fontId="32" fillId="0" borderId="13" xfId="2" applyNumberFormat="1" applyFont="1" applyFill="1" applyBorder="1" applyAlignment="1" applyProtection="1">
      <alignment horizontal="center" vertical="center" wrapText="1"/>
      <protection locked="0"/>
    </xf>
    <xf numFmtId="0" fontId="16" fillId="8" borderId="38" xfId="0" applyFont="1" applyFill="1" applyBorder="1" applyAlignment="1">
      <alignment horizontal="center" vertical="center" wrapText="1"/>
    </xf>
    <xf numFmtId="167" fontId="16" fillId="8" borderId="14" xfId="0" applyNumberFormat="1" applyFont="1" applyFill="1" applyBorder="1" applyAlignment="1">
      <alignment horizontal="center" vertical="center" wrapText="1"/>
    </xf>
    <xf numFmtId="167" fontId="16" fillId="8" borderId="38" xfId="0" applyNumberFormat="1" applyFont="1" applyFill="1" applyBorder="1" applyAlignment="1">
      <alignment horizontal="center" vertical="center" wrapText="1"/>
    </xf>
    <xf numFmtId="167" fontId="16" fillId="8" borderId="15" xfId="0" applyNumberFormat="1" applyFont="1" applyFill="1" applyBorder="1" applyAlignment="1">
      <alignment horizontal="center" vertical="center" wrapText="1"/>
    </xf>
    <xf numFmtId="43" fontId="32" fillId="0" borderId="14" xfId="1" applyFont="1" applyFill="1" applyBorder="1" applyAlignment="1" applyProtection="1">
      <alignment horizontal="center" vertical="center" wrapText="1"/>
      <protection locked="0"/>
    </xf>
    <xf numFmtId="43" fontId="32" fillId="0" borderId="38" xfId="1" applyFont="1" applyFill="1" applyBorder="1" applyAlignment="1" applyProtection="1">
      <alignment horizontal="center" vertical="center" wrapText="1"/>
      <protection locked="0"/>
    </xf>
    <xf numFmtId="43" fontId="32" fillId="0" borderId="51" xfId="1" applyFont="1" applyFill="1" applyBorder="1" applyAlignment="1" applyProtection="1">
      <alignment horizontal="center" vertical="center" wrapText="1"/>
      <protection locked="0"/>
    </xf>
    <xf numFmtId="0" fontId="16" fillId="8" borderId="48" xfId="0" applyFont="1" applyFill="1" applyBorder="1" applyAlignment="1">
      <alignment vertical="center" wrapText="1"/>
    </xf>
    <xf numFmtId="0" fontId="10" fillId="8" borderId="13" xfId="0" applyFont="1" applyFill="1" applyBorder="1"/>
    <xf numFmtId="0" fontId="16" fillId="8" borderId="54" xfId="0" applyFont="1" applyFill="1" applyBorder="1" applyAlignment="1">
      <alignment horizontal="center" vertical="center" wrapText="1"/>
    </xf>
    <xf numFmtId="168" fontId="32" fillId="0" borderId="16" xfId="2" applyNumberFormat="1" applyFont="1" applyFill="1" applyBorder="1" applyAlignment="1" applyProtection="1">
      <alignment horizontal="center" vertical="center" wrapText="1"/>
      <protection locked="0"/>
    </xf>
    <xf numFmtId="168" fontId="32" fillId="0" borderId="18" xfId="2" applyNumberFormat="1" applyFont="1" applyFill="1" applyBorder="1" applyAlignment="1" applyProtection="1">
      <alignment horizontal="center" vertical="center" wrapText="1"/>
      <protection locked="0"/>
    </xf>
    <xf numFmtId="168" fontId="32" fillId="0" borderId="19" xfId="2" applyNumberFormat="1" applyFont="1" applyFill="1" applyBorder="1" applyAlignment="1" applyProtection="1">
      <alignment horizontal="center" vertical="center" wrapText="1"/>
      <protection locked="0"/>
    </xf>
    <xf numFmtId="168" fontId="32" fillId="0" borderId="37" xfId="2" applyNumberFormat="1" applyFont="1" applyFill="1" applyBorder="1" applyAlignment="1" applyProtection="1">
      <alignment horizontal="center" vertical="center" wrapText="1"/>
      <protection locked="0"/>
    </xf>
    <xf numFmtId="168" fontId="32" fillId="0" borderId="28" xfId="2" applyNumberFormat="1" applyFont="1" applyFill="1" applyBorder="1" applyAlignment="1" applyProtection="1">
      <alignment horizontal="center" vertical="center" wrapText="1"/>
      <protection locked="0"/>
    </xf>
    <xf numFmtId="168" fontId="32" fillId="0" borderId="29" xfId="2" applyNumberFormat="1" applyFont="1" applyFill="1" applyBorder="1" applyAlignment="1" applyProtection="1">
      <alignment horizontal="center" vertical="center" wrapText="1"/>
      <protection locked="0"/>
    </xf>
    <xf numFmtId="0" fontId="18" fillId="0" borderId="49" xfId="0" applyFont="1" applyBorder="1" applyAlignment="1">
      <alignment horizontal="center" vertical="center" wrapText="1"/>
    </xf>
    <xf numFmtId="0" fontId="26" fillId="4" borderId="48" xfId="0" applyFont="1" applyFill="1" applyBorder="1" applyAlignment="1">
      <alignment horizontal="center" vertical="center" wrapText="1"/>
    </xf>
    <xf numFmtId="0" fontId="26" fillId="4" borderId="13" xfId="0" applyFont="1" applyFill="1" applyBorder="1" applyAlignment="1">
      <alignment horizontal="center" vertical="center" wrapText="1"/>
    </xf>
    <xf numFmtId="0" fontId="26" fillId="4" borderId="49" xfId="0" applyFont="1" applyFill="1" applyBorder="1" applyAlignment="1">
      <alignment horizontal="center" vertical="center" wrapText="1"/>
    </xf>
    <xf numFmtId="0" fontId="32" fillId="3" borderId="48" xfId="0" applyFont="1" applyFill="1" applyBorder="1" applyAlignment="1">
      <alignment horizontal="center" vertical="center" wrapText="1"/>
    </xf>
    <xf numFmtId="0" fontId="32" fillId="3" borderId="13" xfId="0" applyFont="1" applyFill="1" applyBorder="1" applyAlignment="1">
      <alignment horizontal="center" vertical="center" wrapText="1"/>
    </xf>
    <xf numFmtId="0" fontId="32" fillId="3" borderId="14" xfId="0" applyFont="1" applyFill="1" applyBorder="1" applyAlignment="1">
      <alignment horizontal="center" vertical="center" wrapText="1"/>
    </xf>
    <xf numFmtId="0" fontId="32" fillId="3" borderId="38" xfId="0" applyFont="1" applyFill="1" applyBorder="1" applyAlignment="1">
      <alignment horizontal="center" vertical="center" wrapText="1"/>
    </xf>
    <xf numFmtId="0" fontId="16" fillId="0" borderId="44" xfId="0" applyFont="1" applyBorder="1" applyAlignment="1">
      <alignment horizontal="center" vertical="center" wrapText="1"/>
    </xf>
    <xf numFmtId="0" fontId="10" fillId="0" borderId="6" xfId="0" applyFont="1" applyBorder="1" applyAlignment="1">
      <alignment vertical="center"/>
    </xf>
    <xf numFmtId="0" fontId="16" fillId="0" borderId="3" xfId="0" applyFont="1" applyBorder="1" applyAlignment="1">
      <alignment horizontal="center" vertical="center" wrapText="1"/>
    </xf>
    <xf numFmtId="0" fontId="16" fillId="0" borderId="24" xfId="0" applyFont="1" applyBorder="1" applyAlignment="1">
      <alignment horizontal="center" vertical="center" wrapText="1"/>
    </xf>
    <xf numFmtId="0" fontId="32" fillId="0" borderId="23" xfId="0" applyFont="1" applyBorder="1" applyAlignment="1" applyProtection="1">
      <alignment horizontal="center" vertical="center" wrapText="1"/>
      <protection locked="0"/>
    </xf>
    <xf numFmtId="0" fontId="32" fillId="0" borderId="5" xfId="0" applyFont="1" applyBorder="1" applyAlignment="1" applyProtection="1">
      <alignment horizontal="center" vertical="center" wrapText="1"/>
      <protection locked="0"/>
    </xf>
    <xf numFmtId="0" fontId="32" fillId="0" borderId="1" xfId="0" applyFont="1" applyBorder="1" applyAlignment="1" applyProtection="1">
      <alignment horizontal="center" vertical="center" wrapText="1"/>
      <protection locked="0"/>
    </xf>
    <xf numFmtId="0" fontId="32" fillId="0" borderId="24" xfId="0" applyFont="1" applyBorder="1" applyAlignment="1" applyProtection="1">
      <alignment horizontal="center" vertical="center" wrapText="1"/>
      <protection locked="0"/>
    </xf>
    <xf numFmtId="0" fontId="16" fillId="8" borderId="48" xfId="0" applyFont="1" applyFill="1" applyBorder="1" applyAlignment="1">
      <alignment horizontal="left" vertical="center" wrapText="1"/>
    </xf>
    <xf numFmtId="0" fontId="10" fillId="8" borderId="13" xfId="0" applyFont="1" applyFill="1" applyBorder="1" applyAlignment="1">
      <alignment horizontal="left"/>
    </xf>
    <xf numFmtId="0" fontId="12" fillId="6" borderId="56" xfId="0" applyFont="1" applyFill="1" applyBorder="1" applyAlignment="1">
      <alignment horizontal="center" vertical="center" wrapText="1"/>
    </xf>
    <xf numFmtId="0" fontId="12" fillId="6" borderId="36" xfId="0" applyFont="1" applyFill="1" applyBorder="1" applyAlignment="1">
      <alignment horizontal="center" vertical="center" wrapText="1"/>
    </xf>
    <xf numFmtId="0" fontId="12" fillId="6" borderId="57" xfId="0" applyFont="1" applyFill="1" applyBorder="1" applyAlignment="1">
      <alignment horizontal="center" vertical="center" wrapText="1"/>
    </xf>
    <xf numFmtId="164" fontId="25" fillId="0" borderId="23" xfId="0" applyNumberFormat="1" applyFont="1" applyBorder="1" applyAlignment="1" applyProtection="1">
      <alignment horizontal="center" vertical="center" wrapText="1"/>
      <protection locked="0"/>
    </xf>
    <xf numFmtId="0" fontId="25" fillId="0" borderId="2" xfId="0" applyFont="1" applyBorder="1" applyAlignment="1" applyProtection="1">
      <alignment vertical="center"/>
      <protection locked="0"/>
    </xf>
    <xf numFmtId="171" fontId="25" fillId="0" borderId="1" xfId="0" applyNumberFormat="1" applyFont="1" applyBorder="1" applyAlignment="1" applyProtection="1">
      <alignment horizontal="center" vertical="center" wrapText="1"/>
      <protection locked="0"/>
    </xf>
    <xf numFmtId="171" fontId="25" fillId="0" borderId="2" xfId="0" applyNumberFormat="1" applyFont="1" applyBorder="1" applyAlignment="1" applyProtection="1">
      <alignment horizontal="center" vertical="center" wrapText="1"/>
      <protection locked="0"/>
    </xf>
    <xf numFmtId="0" fontId="25" fillId="0" borderId="1" xfId="0" applyFont="1" applyBorder="1" applyAlignment="1" applyProtection="1">
      <alignment horizontal="center" vertical="center" wrapText="1"/>
      <protection locked="0"/>
    </xf>
    <xf numFmtId="0" fontId="25" fillId="0" borderId="5" xfId="0" applyFont="1" applyBorder="1" applyAlignment="1" applyProtection="1">
      <alignment horizontal="center" vertical="center" wrapText="1"/>
      <protection locked="0"/>
    </xf>
    <xf numFmtId="0" fontId="25" fillId="0" borderId="24" xfId="0" applyFont="1" applyBorder="1" applyAlignment="1" applyProtection="1">
      <alignment horizontal="center" vertical="center" wrapText="1"/>
      <protection locked="0"/>
    </xf>
    <xf numFmtId="164" fontId="25" fillId="0" borderId="37" xfId="0" applyNumberFormat="1" applyFont="1" applyBorder="1" applyAlignment="1" applyProtection="1">
      <alignment horizontal="center" vertical="center" wrapText="1"/>
      <protection locked="0"/>
    </xf>
    <xf numFmtId="164" fontId="25" fillId="0" borderId="28" xfId="0" applyNumberFormat="1" applyFont="1" applyBorder="1" applyAlignment="1" applyProtection="1">
      <alignment horizontal="center" vertical="center" wrapText="1"/>
      <protection locked="0"/>
    </xf>
    <xf numFmtId="164" fontId="25" fillId="0" borderId="53" xfId="0" applyNumberFormat="1" applyFont="1" applyBorder="1" applyAlignment="1" applyProtection="1">
      <alignment horizontal="center" vertical="center" wrapText="1"/>
      <protection locked="0"/>
    </xf>
    <xf numFmtId="0" fontId="12" fillId="4" borderId="56" xfId="0" applyFont="1" applyFill="1" applyBorder="1" applyAlignment="1">
      <alignment horizontal="center" vertical="center" wrapText="1"/>
    </xf>
    <xf numFmtId="0" fontId="12" fillId="4" borderId="36" xfId="0" applyFont="1" applyFill="1" applyBorder="1" applyAlignment="1">
      <alignment horizontal="center" vertical="center" wrapText="1"/>
    </xf>
    <xf numFmtId="0" fontId="12" fillId="4" borderId="57" xfId="0" applyFont="1" applyFill="1" applyBorder="1" applyAlignment="1">
      <alignment horizontal="center" vertical="center" wrapText="1"/>
    </xf>
    <xf numFmtId="0" fontId="16" fillId="0" borderId="54" xfId="0" applyFont="1" applyBorder="1" applyAlignment="1">
      <alignment horizontal="center" vertical="center" wrapText="1"/>
    </xf>
    <xf numFmtId="0" fontId="16" fillId="0" borderId="55" xfId="0" applyFont="1" applyBorder="1" applyAlignment="1">
      <alignment horizontal="center" vertical="center" wrapText="1"/>
    </xf>
    <xf numFmtId="164" fontId="10" fillId="0" borderId="16" xfId="0" applyNumberFormat="1" applyFont="1" applyBorder="1" applyAlignment="1">
      <alignment horizontal="center" vertical="center" wrapText="1"/>
    </xf>
    <xf numFmtId="164" fontId="10" fillId="0" borderId="18" xfId="0" applyNumberFormat="1" applyFont="1" applyBorder="1" applyAlignment="1">
      <alignment horizontal="center" vertical="center" wrapText="1"/>
    </xf>
    <xf numFmtId="0" fontId="16" fillId="9" borderId="18" xfId="0" applyFont="1" applyFill="1" applyBorder="1" applyAlignment="1">
      <alignment horizontal="center" vertical="center" wrapText="1"/>
    </xf>
    <xf numFmtId="0" fontId="16" fillId="9" borderId="52" xfId="0" applyFont="1" applyFill="1" applyBorder="1" applyAlignment="1">
      <alignment horizontal="center" vertical="center" wrapText="1"/>
    </xf>
    <xf numFmtId="164" fontId="10" fillId="0" borderId="37" xfId="0" applyNumberFormat="1" applyFont="1" applyBorder="1" applyAlignment="1" applyProtection="1">
      <alignment horizontal="center" vertical="center" wrapText="1"/>
      <protection locked="0"/>
    </xf>
    <xf numFmtId="164" fontId="10" fillId="0" borderId="28" xfId="0" applyNumberFormat="1" applyFont="1" applyBorder="1" applyAlignment="1" applyProtection="1">
      <alignment horizontal="center" vertical="center" wrapText="1"/>
      <protection locked="0"/>
    </xf>
    <xf numFmtId="164" fontId="10" fillId="0" borderId="53" xfId="0" applyNumberFormat="1" applyFont="1" applyBorder="1" applyAlignment="1" applyProtection="1">
      <alignment horizontal="center" vertical="center" wrapText="1"/>
      <protection locked="0"/>
    </xf>
    <xf numFmtId="0" fontId="27" fillId="3" borderId="60" xfId="0" applyFont="1" applyFill="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30" fillId="6" borderId="63" xfId="0" applyFont="1" applyFill="1" applyBorder="1" applyAlignment="1">
      <alignment horizontal="center" vertical="center"/>
    </xf>
    <xf numFmtId="0" fontId="30" fillId="6" borderId="64" xfId="0" applyFont="1" applyFill="1" applyBorder="1" applyAlignment="1">
      <alignment horizontal="center" vertical="center"/>
    </xf>
    <xf numFmtId="0" fontId="30" fillId="6" borderId="65" xfId="0" applyFont="1" applyFill="1" applyBorder="1" applyAlignment="1">
      <alignment horizontal="center" vertical="center"/>
    </xf>
    <xf numFmtId="0" fontId="23" fillId="9" borderId="42" xfId="0" applyFont="1" applyFill="1" applyBorder="1" applyAlignment="1">
      <alignment horizontal="center" vertical="center" wrapText="1"/>
    </xf>
    <xf numFmtId="0" fontId="23" fillId="9" borderId="9" xfId="0" applyFont="1" applyFill="1" applyBorder="1" applyAlignment="1">
      <alignment horizontal="center" vertical="center"/>
    </xf>
    <xf numFmtId="0" fontId="23" fillId="9" borderId="43" xfId="0" applyFont="1" applyFill="1" applyBorder="1" applyAlignment="1">
      <alignment horizontal="center" vertical="center"/>
    </xf>
    <xf numFmtId="0" fontId="23" fillId="9" borderId="44" xfId="0" applyFont="1" applyFill="1" applyBorder="1" applyAlignment="1">
      <alignment horizontal="center" vertical="center"/>
    </xf>
    <xf numFmtId="0" fontId="23" fillId="9" borderId="8" xfId="0" applyFont="1" applyFill="1" applyBorder="1" applyAlignment="1">
      <alignment horizontal="center" vertical="center"/>
    </xf>
    <xf numFmtId="0" fontId="23" fillId="9" borderId="45" xfId="0" applyFont="1" applyFill="1" applyBorder="1" applyAlignment="1">
      <alignment horizontal="center" vertical="center"/>
    </xf>
    <xf numFmtId="0" fontId="10" fillId="0" borderId="23" xfId="0" applyFont="1" applyBorder="1" applyAlignment="1" applyProtection="1">
      <alignment horizontal="center" vertical="center" wrapText="1"/>
      <protection locked="0"/>
    </xf>
    <xf numFmtId="0" fontId="10" fillId="0" borderId="24" xfId="0" applyFont="1" applyBorder="1" applyAlignment="1" applyProtection="1">
      <alignment horizontal="center" vertical="center"/>
      <protection locked="0"/>
    </xf>
    <xf numFmtId="0" fontId="25" fillId="0" borderId="25" xfId="0" applyFont="1" applyBorder="1" applyAlignment="1" applyProtection="1">
      <alignment horizontal="center" vertical="center" wrapText="1"/>
      <protection locked="0"/>
    </xf>
    <xf numFmtId="0" fontId="25" fillId="0" borderId="26" xfId="0" applyFont="1" applyBorder="1" applyProtection="1">
      <protection locked="0"/>
    </xf>
    <xf numFmtId="0" fontId="25" fillId="0" borderId="27" xfId="0" applyFont="1" applyBorder="1" applyProtection="1">
      <protection locked="0"/>
    </xf>
    <xf numFmtId="0" fontId="25" fillId="0" borderId="26" xfId="0" applyFont="1" applyBorder="1" applyAlignment="1" applyProtection="1">
      <alignment horizontal="center" vertical="center" wrapText="1"/>
      <protection locked="0"/>
    </xf>
    <xf numFmtId="0" fontId="25" fillId="0" borderId="27" xfId="0" applyFont="1" applyBorder="1" applyAlignment="1" applyProtection="1">
      <alignment horizontal="center" vertical="center" wrapText="1"/>
      <protection locked="0"/>
    </xf>
    <xf numFmtId="0" fontId="16" fillId="9" borderId="58" xfId="0" applyFont="1" applyFill="1" applyBorder="1" applyAlignment="1" applyProtection="1">
      <alignment horizontal="center" vertical="center" wrapText="1"/>
      <protection hidden="1"/>
    </xf>
    <xf numFmtId="0" fontId="16" fillId="9" borderId="35" xfId="0" applyFont="1" applyFill="1" applyBorder="1" applyAlignment="1" applyProtection="1">
      <alignment horizontal="center" vertical="center" wrapText="1"/>
      <protection hidden="1"/>
    </xf>
    <xf numFmtId="0" fontId="16" fillId="9" borderId="59" xfId="0" applyFont="1" applyFill="1" applyBorder="1" applyAlignment="1" applyProtection="1">
      <alignment horizontal="center" vertical="center" wrapText="1"/>
      <protection hidden="1"/>
    </xf>
    <xf numFmtId="0" fontId="12" fillId="4" borderId="46" xfId="0" applyFont="1" applyFill="1" applyBorder="1" applyAlignment="1">
      <alignment horizontal="center" vertical="center" wrapText="1"/>
    </xf>
    <xf numFmtId="0" fontId="12" fillId="4" borderId="47" xfId="0" applyFont="1" applyFill="1" applyBorder="1" applyAlignment="1">
      <alignment horizontal="center" vertical="center" wrapText="1"/>
    </xf>
    <xf numFmtId="0" fontId="10" fillId="9" borderId="31" xfId="0" applyFont="1" applyFill="1" applyBorder="1" applyAlignment="1">
      <alignment horizontal="center" vertical="center"/>
    </xf>
    <xf numFmtId="0" fontId="10" fillId="9" borderId="32" xfId="0" applyFont="1" applyFill="1" applyBorder="1" applyAlignment="1">
      <alignment horizontal="center" vertical="center"/>
    </xf>
    <xf numFmtId="0" fontId="10" fillId="9" borderId="33" xfId="0" applyFont="1" applyFill="1" applyBorder="1" applyAlignment="1">
      <alignment horizontal="center" vertical="center"/>
    </xf>
    <xf numFmtId="0" fontId="16" fillId="0" borderId="22" xfId="0" applyFont="1" applyBorder="1" applyAlignment="1">
      <alignment horizontal="center" vertical="center" wrapText="1"/>
    </xf>
    <xf numFmtId="0" fontId="10" fillId="0" borderId="37" xfId="0" applyFont="1" applyBorder="1" applyAlignment="1" applyProtection="1">
      <alignment horizontal="center" vertical="center" wrapText="1"/>
      <protection locked="0"/>
    </xf>
    <xf numFmtId="0" fontId="10" fillId="0" borderId="28" xfId="0" applyFont="1" applyBorder="1" applyAlignment="1" applyProtection="1">
      <alignment horizontal="center" vertical="center" wrapText="1"/>
      <protection locked="0"/>
    </xf>
    <xf numFmtId="0" fontId="10" fillId="0" borderId="53" xfId="0" applyFont="1" applyBorder="1" applyAlignment="1" applyProtection="1">
      <alignment horizontal="center" vertical="center" wrapText="1"/>
      <protection locked="0"/>
    </xf>
    <xf numFmtId="164" fontId="25" fillId="0" borderId="14" xfId="0" applyNumberFormat="1" applyFont="1" applyBorder="1" applyAlignment="1" applyProtection="1">
      <alignment horizontal="center" vertical="center" wrapText="1"/>
      <protection locked="0"/>
    </xf>
    <xf numFmtId="164" fontId="25" fillId="0" borderId="38" xfId="0" applyNumberFormat="1" applyFont="1" applyBorder="1" applyAlignment="1" applyProtection="1">
      <alignment horizontal="center" vertical="center" wrapText="1"/>
      <protection locked="0"/>
    </xf>
    <xf numFmtId="164" fontId="25" fillId="0" borderId="51" xfId="0" applyNumberFormat="1" applyFont="1" applyBorder="1" applyAlignment="1" applyProtection="1">
      <alignment horizontal="center" vertical="center" wrapText="1"/>
      <protection locked="0"/>
    </xf>
    <xf numFmtId="0" fontId="16" fillId="9" borderId="16" xfId="0" applyFont="1" applyFill="1" applyBorder="1" applyAlignment="1">
      <alignment horizontal="center" vertical="center" wrapText="1"/>
    </xf>
    <xf numFmtId="164" fontId="10" fillId="0" borderId="52" xfId="0" applyNumberFormat="1" applyFont="1" applyBorder="1" applyAlignment="1">
      <alignment horizontal="center" vertical="center" wrapText="1"/>
    </xf>
    <xf numFmtId="0" fontId="16" fillId="9" borderId="98" xfId="0" applyFont="1" applyFill="1" applyBorder="1" applyAlignment="1">
      <alignment horizontal="center" vertical="center" wrapText="1"/>
    </xf>
    <xf numFmtId="0" fontId="16" fillId="9" borderId="99" xfId="0" applyFont="1" applyFill="1" applyBorder="1" applyAlignment="1">
      <alignment horizontal="center" vertical="center" wrapText="1"/>
    </xf>
    <xf numFmtId="0" fontId="16" fillId="9" borderId="100" xfId="0" applyFont="1" applyFill="1" applyBorder="1" applyAlignment="1">
      <alignment horizontal="center" vertical="center" wrapText="1"/>
    </xf>
    <xf numFmtId="0" fontId="16" fillId="9" borderId="41" xfId="0" applyFont="1" applyFill="1" applyBorder="1" applyAlignment="1">
      <alignment horizontal="center" vertical="center" wrapText="1"/>
    </xf>
    <xf numFmtId="0" fontId="16" fillId="9" borderId="9" xfId="0" applyFont="1" applyFill="1" applyBorder="1" applyAlignment="1">
      <alignment horizontal="center" vertical="center" wrapText="1"/>
    </xf>
    <xf numFmtId="0" fontId="16" fillId="9" borderId="43" xfId="0" applyFont="1" applyFill="1" applyBorder="1" applyAlignment="1">
      <alignment horizontal="center" vertical="center" wrapText="1"/>
    </xf>
    <xf numFmtId="0" fontId="16" fillId="9" borderId="93" xfId="0" applyFont="1" applyFill="1" applyBorder="1" applyAlignment="1">
      <alignment horizontal="center" vertical="center" wrapText="1"/>
    </xf>
    <xf numFmtId="0" fontId="16" fillId="9" borderId="32" xfId="0" applyFont="1" applyFill="1" applyBorder="1" applyAlignment="1">
      <alignment horizontal="center" vertical="center" wrapText="1"/>
    </xf>
    <xf numFmtId="0" fontId="16" fillId="9" borderId="33" xfId="0" applyFont="1" applyFill="1" applyBorder="1" applyAlignment="1">
      <alignment horizontal="center" vertical="center" wrapText="1"/>
    </xf>
    <xf numFmtId="0" fontId="3" fillId="0" borderId="0" xfId="0" applyFont="1" applyAlignment="1" applyProtection="1">
      <alignment horizontal="center"/>
      <protection hidden="1"/>
    </xf>
  </cellXfs>
  <cellStyles count="4">
    <cellStyle name="Millares" xfId="1" builtinId="3"/>
    <cellStyle name="Moneda" xfId="2" builtinId="4"/>
    <cellStyle name="Normal" xfId="0" builtinId="0"/>
    <cellStyle name="Porcentaje" xfId="3" builtinId="5"/>
  </cellStyles>
  <dxfs count="0"/>
  <tableStyles count="0" defaultTableStyle="TableStyleMedium2" defaultPivotStyle="PivotStyleLight16"/>
  <colors>
    <mruColors>
      <color rgb="FFFFFF66"/>
      <color rgb="FF96BE55"/>
      <color rgb="FFE6E6E6"/>
      <color rgb="FF4D4D4D"/>
      <color rgb="FF0066FF"/>
      <color rgb="FFCCEC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customschemas.google.com/relationships/workbookmetadata" Target="NUL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8</xdr:col>
      <xdr:colOff>488673</xdr:colOff>
      <xdr:row>0</xdr:row>
      <xdr:rowOff>88766</xdr:rowOff>
    </xdr:from>
    <xdr:ext cx="1722783" cy="484609"/>
    <xdr:pic>
      <xdr:nvPicPr>
        <xdr:cNvPr id="3" name="image1.png" descr="Texto&#10;&#10;Descripción generada automáticamente">
          <a:extLst>
            <a:ext uri="{FF2B5EF4-FFF2-40B4-BE49-F238E27FC236}">
              <a16:creationId xmlns:a16="http://schemas.microsoft.com/office/drawing/2014/main" id="{C3C2A304-FA80-4818-A933-DB9A611604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464825" y="88766"/>
          <a:ext cx="1722783" cy="484609"/>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8</xdr:col>
      <xdr:colOff>389283</xdr:colOff>
      <xdr:row>3</xdr:row>
      <xdr:rowOff>24847</xdr:rowOff>
    </xdr:from>
    <xdr:ext cx="1449456" cy="407724"/>
    <xdr:pic>
      <xdr:nvPicPr>
        <xdr:cNvPr id="2" name="image1.png" descr="Texto&#10;&#10;Descripción generada automáticamente">
          <a:extLst>
            <a:ext uri="{FF2B5EF4-FFF2-40B4-BE49-F238E27FC236}">
              <a16:creationId xmlns:a16="http://schemas.microsoft.com/office/drawing/2014/main" id="{63981960-545D-444C-B0B6-11D0F0B322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971183" y="24847"/>
          <a:ext cx="1449456" cy="407724"/>
        </a:xfrm>
        <a:prstGeom prst="rect">
          <a:avLst/>
        </a:prstGeom>
      </xdr:spPr>
    </xdr:pic>
    <xdr:clientData/>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213"/>
  <sheetViews>
    <sheetView showGridLines="0" tabSelected="1" view="pageBreakPreview" zoomScale="115" zoomScaleNormal="115" zoomScaleSheetLayoutView="115" workbookViewId="0">
      <selection activeCell="C6" sqref="C6:C7"/>
    </sheetView>
  </sheetViews>
  <sheetFormatPr baseColWidth="10" defaultColWidth="14.42578125" defaultRowHeight="15" customHeight="1" x14ac:dyDescent="0.25"/>
  <cols>
    <col min="1" max="1" width="20.140625" style="2" customWidth="1"/>
    <col min="2" max="2" width="17.140625" style="2" customWidth="1"/>
    <col min="3" max="3" width="12" style="2" customWidth="1"/>
    <col min="4" max="4" width="11.28515625" style="2" customWidth="1"/>
    <col min="5" max="5" width="16.28515625" style="2" customWidth="1"/>
    <col min="6" max="6" width="25.7109375" style="2" customWidth="1"/>
    <col min="7" max="7" width="15.7109375" style="2" customWidth="1"/>
    <col min="8" max="8" width="1.28515625" style="2" customWidth="1"/>
    <col min="9" max="9" width="12.42578125" style="2" customWidth="1"/>
    <col min="10" max="10" width="10.28515625" style="2" customWidth="1"/>
    <col min="11" max="11" width="15.7109375" style="2" customWidth="1"/>
    <col min="12" max="12" width="5" style="2" customWidth="1"/>
    <col min="13" max="13" width="51.7109375" style="2" bestFit="1" customWidth="1"/>
    <col min="14" max="15" width="10" style="2" customWidth="1"/>
    <col min="16" max="16" width="32.140625" style="2" customWidth="1"/>
    <col min="17" max="17" width="73.140625" style="2" customWidth="1"/>
    <col min="18" max="18" width="12.42578125" style="2" customWidth="1"/>
    <col min="19" max="19" width="7.85546875" style="2" customWidth="1"/>
    <col min="20" max="20" width="53.140625" style="2" customWidth="1"/>
    <col min="21" max="16384" width="14.42578125" style="2"/>
  </cols>
  <sheetData>
    <row r="1" spans="1:18" ht="35.25" customHeight="1" x14ac:dyDescent="0.25">
      <c r="A1" s="198" t="s">
        <v>0</v>
      </c>
      <c r="B1" s="199"/>
      <c r="C1" s="202" t="s">
        <v>1</v>
      </c>
      <c r="D1" s="203"/>
      <c r="E1" s="203"/>
      <c r="F1" s="203"/>
      <c r="G1" s="203"/>
      <c r="H1" s="204"/>
      <c r="I1" s="205"/>
      <c r="J1" s="206"/>
      <c r="K1" s="207"/>
      <c r="L1" s="105"/>
      <c r="M1" s="105"/>
      <c r="N1" s="105"/>
      <c r="O1" s="105"/>
      <c r="P1" s="105"/>
      <c r="Q1" s="197" t="s">
        <v>2</v>
      </c>
      <c r="R1" s="105"/>
    </row>
    <row r="2" spans="1:18" ht="18" customHeight="1" x14ac:dyDescent="0.25">
      <c r="A2" s="200"/>
      <c r="B2" s="201"/>
      <c r="C2" s="211" t="s">
        <v>3</v>
      </c>
      <c r="D2" s="212"/>
      <c r="E2" s="212"/>
      <c r="F2" s="212"/>
      <c r="G2" s="212"/>
      <c r="H2" s="213"/>
      <c r="I2" s="208"/>
      <c r="J2" s="209"/>
      <c r="K2" s="210"/>
      <c r="L2" s="105"/>
      <c r="M2" s="105"/>
      <c r="N2" s="105"/>
      <c r="O2" s="105"/>
      <c r="P2" s="105"/>
      <c r="Q2" s="197"/>
      <c r="R2" s="105"/>
    </row>
    <row r="3" spans="1:18" ht="12.75" customHeight="1" x14ac:dyDescent="0.25">
      <c r="A3" s="214" t="s">
        <v>4</v>
      </c>
      <c r="B3" s="215"/>
      <c r="C3" s="194" t="s">
        <v>5</v>
      </c>
      <c r="D3" s="195"/>
      <c r="E3" s="195"/>
      <c r="F3" s="195"/>
      <c r="G3" s="195"/>
      <c r="H3" s="193"/>
      <c r="I3" s="216" t="s">
        <v>6</v>
      </c>
      <c r="J3" s="217"/>
      <c r="K3" s="218"/>
      <c r="L3" s="105"/>
      <c r="M3" s="105"/>
      <c r="N3" s="105"/>
      <c r="O3" s="105"/>
      <c r="P3" s="105"/>
      <c r="Q3" s="105"/>
      <c r="R3" s="105"/>
    </row>
    <row r="4" spans="1:18" ht="12" customHeight="1" x14ac:dyDescent="0.25">
      <c r="A4" s="170" t="s">
        <v>7</v>
      </c>
      <c r="B4" s="170"/>
      <c r="C4" s="170"/>
      <c r="D4" s="170"/>
      <c r="E4" s="170"/>
      <c r="F4" s="170"/>
      <c r="G4" s="170"/>
      <c r="H4" s="170"/>
      <c r="I4" s="170"/>
      <c r="J4" s="170"/>
      <c r="K4" s="170"/>
    </row>
    <row r="5" spans="1:18" ht="15.75" customHeight="1" x14ac:dyDescent="0.3">
      <c r="A5" s="172" t="s">
        <v>8</v>
      </c>
      <c r="B5" s="173"/>
      <c r="C5" s="27"/>
      <c r="D5" s="133" t="s">
        <v>9</v>
      </c>
      <c r="E5" s="171"/>
      <c r="F5" s="140"/>
      <c r="G5" s="140"/>
      <c r="H5" s="169" t="s">
        <v>10</v>
      </c>
      <c r="I5" s="169"/>
      <c r="J5" s="140"/>
      <c r="K5" s="140"/>
    </row>
    <row r="6" spans="1:18" ht="25.5" customHeight="1" x14ac:dyDescent="0.25">
      <c r="A6" s="158" t="s">
        <v>11</v>
      </c>
      <c r="B6" s="161" t="s">
        <v>12</v>
      </c>
      <c r="C6" s="163"/>
      <c r="D6" s="177" t="s">
        <v>13</v>
      </c>
      <c r="E6" s="178"/>
      <c r="F6" s="165"/>
      <c r="G6" s="166"/>
      <c r="H6" s="166"/>
      <c r="I6" s="167"/>
      <c r="J6" s="179">
        <f>+IF(F6="MINISTERIO DE AMBIENTE Y DESARROLLO SOSTENIBLE","MinAmbiente",IF(F6="AUTORIDAD NACIONAL DE LICENCIAS AMBIENTALES","ANLA",IF(F6="PARQUES NACIONALES NATURALES ","PNNC",IF(F6="INSTITUTO DE HIDROLOGÍA METEOROLOGÍA Y ESTUDIOS AMBIENTALES","IDEAM",0))))</f>
        <v>0</v>
      </c>
      <c r="K6" s="180"/>
    </row>
    <row r="7" spans="1:18" ht="23.25" customHeight="1" x14ac:dyDescent="0.25">
      <c r="A7" s="159"/>
      <c r="B7" s="162"/>
      <c r="C7" s="164"/>
      <c r="D7" s="177" t="s">
        <v>14</v>
      </c>
      <c r="E7" s="178"/>
      <c r="F7" s="174"/>
      <c r="G7" s="175"/>
      <c r="H7" s="175"/>
      <c r="I7" s="175"/>
      <c r="J7" s="175"/>
      <c r="K7" s="176"/>
      <c r="L7" s="20"/>
      <c r="M7" s="1"/>
    </row>
    <row r="8" spans="1:18" ht="25.5" customHeight="1" x14ac:dyDescent="0.25">
      <c r="A8" s="160"/>
      <c r="B8" s="24" t="s">
        <v>15</v>
      </c>
      <c r="C8" s="106"/>
      <c r="D8" s="133" t="s">
        <v>16</v>
      </c>
      <c r="E8" s="133"/>
      <c r="F8" s="125"/>
      <c r="G8" s="125"/>
      <c r="H8" s="169" t="s">
        <v>17</v>
      </c>
      <c r="I8" s="169"/>
      <c r="J8" s="222" t="e">
        <f>+VLOOKUP(F8,SALARIOS!A1:B131,2,FALSE)</f>
        <v>#N/A</v>
      </c>
      <c r="K8" s="222"/>
      <c r="M8" s="1"/>
    </row>
    <row r="9" spans="1:18" ht="15.75" customHeight="1" x14ac:dyDescent="0.25">
      <c r="A9" s="159"/>
      <c r="B9" s="25" t="s">
        <v>18</v>
      </c>
      <c r="C9" s="163"/>
      <c r="D9" s="133" t="s">
        <v>19</v>
      </c>
      <c r="E9" s="133"/>
      <c r="F9" s="106"/>
      <c r="G9" s="133" t="s">
        <v>20</v>
      </c>
      <c r="H9" s="133"/>
      <c r="I9" s="133"/>
      <c r="J9" s="168"/>
      <c r="K9" s="168"/>
      <c r="M9" s="1"/>
    </row>
    <row r="10" spans="1:18" ht="16.5" customHeight="1" x14ac:dyDescent="0.25">
      <c r="A10" s="159"/>
      <c r="B10" s="26" t="s">
        <v>21</v>
      </c>
      <c r="C10" s="164"/>
      <c r="D10" s="133" t="s">
        <v>22</v>
      </c>
      <c r="E10" s="133"/>
      <c r="F10" s="106"/>
      <c r="G10" s="133" t="s">
        <v>23</v>
      </c>
      <c r="H10" s="133"/>
      <c r="I10" s="133"/>
      <c r="J10" s="140"/>
      <c r="K10" s="140"/>
      <c r="M10" s="1"/>
    </row>
    <row r="11" spans="1:18" ht="26.25" customHeight="1" x14ac:dyDescent="0.25">
      <c r="A11" s="152" t="s">
        <v>24</v>
      </c>
      <c r="B11" s="102" t="s">
        <v>25</v>
      </c>
      <c r="C11" s="106"/>
      <c r="D11" s="141" t="s">
        <v>26</v>
      </c>
      <c r="E11" s="142"/>
      <c r="F11" s="142"/>
      <c r="G11" s="142"/>
      <c r="H11" s="142"/>
      <c r="I11" s="142"/>
      <c r="J11" s="142"/>
      <c r="K11" s="143"/>
      <c r="M11" s="1"/>
      <c r="N11" s="219"/>
      <c r="O11" s="220"/>
      <c r="P11" s="220"/>
    </row>
    <row r="12" spans="1:18" ht="21.75" customHeight="1" x14ac:dyDescent="0.25">
      <c r="A12" s="152"/>
      <c r="B12" s="100" t="s">
        <v>27</v>
      </c>
      <c r="C12" s="28"/>
      <c r="D12" s="144"/>
      <c r="E12" s="145"/>
      <c r="F12" s="145"/>
      <c r="G12" s="145"/>
      <c r="H12" s="145"/>
      <c r="I12" s="145"/>
      <c r="J12" s="145"/>
      <c r="K12" s="146"/>
      <c r="M12" s="1"/>
      <c r="N12" s="219"/>
      <c r="O12" s="220"/>
      <c r="P12" s="220"/>
    </row>
    <row r="13" spans="1:18" ht="25.5" customHeight="1" x14ac:dyDescent="0.25">
      <c r="A13" s="152"/>
      <c r="B13" s="100" t="s">
        <v>28</v>
      </c>
      <c r="C13" s="28"/>
      <c r="D13" s="141" t="s">
        <v>29</v>
      </c>
      <c r="E13" s="142"/>
      <c r="F13" s="142"/>
      <c r="G13" s="142"/>
      <c r="H13" s="142"/>
      <c r="I13" s="142"/>
      <c r="J13" s="142"/>
      <c r="K13" s="143"/>
      <c r="N13" s="220"/>
      <c r="O13" s="220"/>
      <c r="P13" s="220"/>
    </row>
    <row r="14" spans="1:18" ht="26.25" customHeight="1" x14ac:dyDescent="0.25">
      <c r="A14" s="152"/>
      <c r="B14" s="100" t="s">
        <v>30</v>
      </c>
      <c r="C14" s="28"/>
      <c r="D14" s="147" t="str">
        <f>+IF(C14="X",'1'!B8,"NO APLICA")</f>
        <v>NO APLICA</v>
      </c>
      <c r="E14" s="147"/>
      <c r="F14" s="147"/>
      <c r="G14" s="147"/>
      <c r="H14" s="147"/>
      <c r="I14" s="147"/>
      <c r="J14" s="147"/>
      <c r="K14" s="147"/>
    </row>
    <row r="15" spans="1:18" ht="13.5" customHeight="1" x14ac:dyDescent="0.25">
      <c r="A15" s="221" t="s">
        <v>31</v>
      </c>
      <c r="B15" s="221"/>
      <c r="C15" s="221"/>
      <c r="D15" s="221"/>
      <c r="E15" s="221"/>
      <c r="F15" s="221"/>
      <c r="G15" s="221"/>
      <c r="H15" s="221"/>
      <c r="I15" s="221"/>
      <c r="J15" s="221"/>
      <c r="K15" s="221"/>
      <c r="L15" s="7"/>
      <c r="M15" s="7"/>
      <c r="N15" s="7"/>
      <c r="O15" s="7"/>
    </row>
    <row r="16" spans="1:18" ht="30.75" customHeight="1" x14ac:dyDescent="0.25">
      <c r="A16" s="133" t="s">
        <v>32</v>
      </c>
      <c r="B16" s="133"/>
      <c r="C16" s="157"/>
      <c r="D16" s="157"/>
      <c r="E16" s="157"/>
      <c r="F16" s="157"/>
      <c r="G16" s="133" t="s">
        <v>33</v>
      </c>
      <c r="H16" s="133"/>
      <c r="I16" s="133"/>
      <c r="J16" s="140" t="s">
        <v>34</v>
      </c>
      <c r="K16" s="140"/>
      <c r="L16" s="7"/>
      <c r="M16" s="7"/>
      <c r="N16" s="7"/>
      <c r="O16" s="7"/>
    </row>
    <row r="17" spans="1:18" ht="30.75" customHeight="1" x14ac:dyDescent="0.25">
      <c r="A17" s="133" t="s">
        <v>35</v>
      </c>
      <c r="B17" s="135"/>
      <c r="C17" s="154"/>
      <c r="D17" s="155"/>
      <c r="E17" s="155"/>
      <c r="F17" s="155"/>
      <c r="G17" s="155"/>
      <c r="H17" s="155"/>
      <c r="I17" s="155"/>
      <c r="J17" s="155"/>
      <c r="K17" s="155"/>
    </row>
    <row r="18" spans="1:18" ht="70.5" customHeight="1" x14ac:dyDescent="0.25">
      <c r="A18" s="133" t="s">
        <v>36</v>
      </c>
      <c r="B18" s="133"/>
      <c r="C18" s="156"/>
      <c r="D18" s="156"/>
      <c r="E18" s="156"/>
      <c r="F18" s="156"/>
      <c r="G18" s="156"/>
      <c r="H18" s="156"/>
      <c r="I18" s="156"/>
      <c r="J18" s="156"/>
      <c r="K18" s="156"/>
    </row>
    <row r="19" spans="1:18" ht="20.25" customHeight="1" x14ac:dyDescent="0.25">
      <c r="A19" s="152" t="s">
        <v>37</v>
      </c>
      <c r="B19" s="152"/>
      <c r="C19" s="133" t="s">
        <v>38</v>
      </c>
      <c r="D19" s="133"/>
      <c r="E19" s="106" t="s">
        <v>39</v>
      </c>
      <c r="F19" s="153" t="str">
        <f>+IF(E19="SI",'2'!B23,"NO APLICA")</f>
        <v>NO APLICA</v>
      </c>
      <c r="G19" s="153"/>
      <c r="H19" s="153"/>
      <c r="I19" s="153"/>
      <c r="J19" s="153"/>
      <c r="K19" s="153"/>
    </row>
    <row r="20" spans="1:18" ht="15.75" customHeight="1" x14ac:dyDescent="0.25">
      <c r="A20" s="152"/>
      <c r="B20" s="152"/>
      <c r="C20" s="169" t="s">
        <v>40</v>
      </c>
      <c r="D20" s="256"/>
      <c r="E20" s="256"/>
      <c r="F20" s="169" t="s">
        <v>41</v>
      </c>
      <c r="G20" s="256"/>
      <c r="H20" s="169" t="s">
        <v>42</v>
      </c>
      <c r="I20" s="256"/>
      <c r="J20" s="256"/>
      <c r="K20" s="256"/>
      <c r="L20" s="20"/>
    </row>
    <row r="21" spans="1:18" ht="20.25" customHeight="1" x14ac:dyDescent="0.25">
      <c r="A21" s="152"/>
      <c r="B21" s="152"/>
      <c r="C21" s="257"/>
      <c r="D21" s="258"/>
      <c r="E21" s="259"/>
      <c r="F21" s="148"/>
      <c r="G21" s="149"/>
      <c r="H21" s="150" t="str">
        <f>IF($C$21="","",VLOOKUP($C$21,NUMERO,3))</f>
        <v/>
      </c>
      <c r="I21" s="151"/>
      <c r="J21" s="151"/>
      <c r="K21" s="151"/>
    </row>
    <row r="22" spans="1:18" ht="18.75" customHeight="1" x14ac:dyDescent="0.25">
      <c r="A22" s="133" t="s">
        <v>43</v>
      </c>
      <c r="B22" s="135"/>
      <c r="C22" s="137" t="s">
        <v>44</v>
      </c>
      <c r="D22" s="137"/>
      <c r="E22" s="137"/>
      <c r="F22" s="129" t="str">
        <f>+CONCATENATE(PAIS,'2'!B21,'F-A-CAL-11'!F21)</f>
        <v xml:space="preserve">   /   </v>
      </c>
      <c r="G22" s="129"/>
      <c r="H22" s="130" t="s">
        <v>45</v>
      </c>
      <c r="I22" s="130"/>
      <c r="J22" s="130"/>
      <c r="K22" s="130"/>
    </row>
    <row r="23" spans="1:18" ht="25.5" customHeight="1" x14ac:dyDescent="0.25">
      <c r="A23" s="133" t="s">
        <v>46</v>
      </c>
      <c r="B23" s="135"/>
      <c r="C23" s="132"/>
      <c r="D23" s="132"/>
      <c r="E23" s="133" t="s">
        <v>47</v>
      </c>
      <c r="F23" s="169"/>
      <c r="G23" s="29"/>
      <c r="H23" s="278" t="s">
        <v>48</v>
      </c>
      <c r="I23" s="278"/>
      <c r="J23" s="278"/>
      <c r="K23" s="106" t="s">
        <v>39</v>
      </c>
    </row>
    <row r="24" spans="1:18" ht="24" customHeight="1" x14ac:dyDescent="0.25">
      <c r="A24" s="133" t="s">
        <v>49</v>
      </c>
      <c r="B24" s="135"/>
      <c r="C24" s="132"/>
      <c r="D24" s="132"/>
      <c r="E24" s="133" t="s">
        <v>50</v>
      </c>
      <c r="F24" s="169"/>
      <c r="G24" s="29"/>
      <c r="H24" s="133" t="s">
        <v>51</v>
      </c>
      <c r="I24" s="133"/>
      <c r="J24" s="133"/>
      <c r="K24" s="23">
        <f>+G24-C24+0.5</f>
        <v>0.5</v>
      </c>
    </row>
    <row r="25" spans="1:18" ht="33.75" customHeight="1" x14ac:dyDescent="0.25">
      <c r="A25" s="133" t="s">
        <v>52</v>
      </c>
      <c r="B25" s="134"/>
      <c r="C25" s="154"/>
      <c r="D25" s="284"/>
      <c r="E25" s="284"/>
      <c r="F25" s="100" t="s">
        <v>53</v>
      </c>
      <c r="G25" s="154"/>
      <c r="H25" s="284"/>
      <c r="I25" s="284"/>
      <c r="J25" s="284"/>
      <c r="K25" s="284"/>
      <c r="L25" s="1"/>
      <c r="P25" s="1"/>
      <c r="Q25" s="1"/>
      <c r="R25" s="1"/>
    </row>
    <row r="26" spans="1:18" ht="15.75" customHeight="1" x14ac:dyDescent="0.25">
      <c r="A26" s="133" t="s">
        <v>54</v>
      </c>
      <c r="B26" s="133"/>
      <c r="C26" s="133"/>
      <c r="D26" s="133"/>
      <c r="E26" s="133"/>
      <c r="F26" s="133"/>
      <c r="G26" s="133"/>
      <c r="H26" s="133"/>
      <c r="I26" s="133"/>
      <c r="J26" s="133"/>
      <c r="K26" s="133"/>
      <c r="L26" s="1"/>
      <c r="P26" s="1"/>
      <c r="Q26" s="1"/>
      <c r="R26" s="1"/>
    </row>
    <row r="27" spans="1:18" ht="39.75" customHeight="1" x14ac:dyDescent="0.25">
      <c r="A27" s="133" t="s">
        <v>55</v>
      </c>
      <c r="B27" s="135"/>
      <c r="C27" s="260" t="str">
        <f>IF(C12="X","DILIGENCIAR","NA")</f>
        <v>NA</v>
      </c>
      <c r="D27" s="261"/>
      <c r="E27" s="261"/>
      <c r="F27" s="100" t="s">
        <v>56</v>
      </c>
      <c r="G27" s="125" t="str">
        <f>IF(C12="X","DILIGENCIAR","NA")</f>
        <v>NA</v>
      </c>
      <c r="H27" s="261"/>
      <c r="I27" s="261"/>
      <c r="J27" s="261"/>
      <c r="K27" s="261"/>
      <c r="L27" s="1"/>
      <c r="P27" s="1"/>
      <c r="Q27" s="1"/>
      <c r="R27" s="1"/>
    </row>
    <row r="28" spans="1:18" ht="11.25" customHeight="1" x14ac:dyDescent="0.25">
      <c r="A28" s="170" t="s">
        <v>57</v>
      </c>
      <c r="B28" s="170"/>
      <c r="C28" s="170"/>
      <c r="D28" s="170"/>
      <c r="E28" s="170"/>
      <c r="F28" s="170"/>
      <c r="G28" s="170"/>
      <c r="H28" s="170"/>
      <c r="I28" s="170"/>
      <c r="J28" s="170"/>
      <c r="K28" s="170"/>
      <c r="L28" s="1"/>
      <c r="P28" s="1"/>
      <c r="Q28" s="1"/>
      <c r="R28" s="1"/>
    </row>
    <row r="29" spans="1:18" ht="15.75" customHeight="1" x14ac:dyDescent="0.25">
      <c r="A29" s="131" t="s">
        <v>58</v>
      </c>
      <c r="B29" s="131"/>
      <c r="C29" s="131"/>
      <c r="D29" s="131"/>
      <c r="E29" s="131"/>
      <c r="F29" s="131"/>
      <c r="G29" s="131"/>
      <c r="H29" s="131"/>
      <c r="I29" s="131"/>
      <c r="J29" s="131"/>
      <c r="K29" s="131"/>
      <c r="L29" s="1"/>
      <c r="P29" s="1"/>
      <c r="Q29" s="1"/>
      <c r="R29" s="1"/>
    </row>
    <row r="30" spans="1:18" ht="15" customHeight="1" x14ac:dyDescent="0.25">
      <c r="A30" s="133" t="s">
        <v>59</v>
      </c>
      <c r="B30" s="133"/>
      <c r="C30" s="133"/>
      <c r="D30" s="133"/>
      <c r="E30" s="106" t="s">
        <v>39</v>
      </c>
      <c r="F30" s="133" t="s">
        <v>60</v>
      </c>
      <c r="G30" s="133"/>
      <c r="H30" s="133"/>
      <c r="I30" s="133"/>
      <c r="J30" s="133"/>
      <c r="K30" s="106" t="s">
        <v>39</v>
      </c>
      <c r="L30" s="1"/>
      <c r="P30" s="1"/>
      <c r="Q30" s="1"/>
      <c r="R30" s="1"/>
    </row>
    <row r="31" spans="1:18" ht="24" customHeight="1" x14ac:dyDescent="0.25">
      <c r="A31" s="133" t="s">
        <v>61</v>
      </c>
      <c r="B31" s="133"/>
      <c r="C31" s="133"/>
      <c r="D31" s="133"/>
      <c r="E31" s="31" t="str">
        <f>IF(E30="SI","ECONOMICA","NA")</f>
        <v>NA</v>
      </c>
      <c r="F31" s="100" t="s">
        <v>62</v>
      </c>
      <c r="G31" s="65" t="str">
        <f>+IF(K30="SI",(J8+J9),IF(K30="NO","NA",0))</f>
        <v>NA</v>
      </c>
      <c r="H31" s="136" t="s">
        <v>63</v>
      </c>
      <c r="I31" s="136"/>
      <c r="J31" s="136"/>
      <c r="K31" s="70" t="str">
        <f>IF(K30="SI","DILIGENCIAR","NA")</f>
        <v>NA</v>
      </c>
      <c r="L31" s="1"/>
      <c r="P31" s="1"/>
      <c r="Q31" s="1"/>
      <c r="R31" s="1"/>
    </row>
    <row r="32" spans="1:18" ht="25.5" customHeight="1" x14ac:dyDescent="0.25">
      <c r="A32" s="133" t="s">
        <v>64</v>
      </c>
      <c r="B32" s="133"/>
      <c r="C32" s="133"/>
      <c r="D32" s="133"/>
      <c r="E32" s="109" t="str">
        <f>IF(E30="SI","DILIGENCIAR","NA")</f>
        <v>NA</v>
      </c>
      <c r="F32" s="100" t="s">
        <v>65</v>
      </c>
      <c r="G32" s="66" t="str">
        <f>IF(K30="SI",+'3'!E19,"NA")</f>
        <v>NA</v>
      </c>
      <c r="H32" s="136" t="s">
        <v>66</v>
      </c>
      <c r="I32" s="136"/>
      <c r="J32" s="136"/>
      <c r="K32" s="71" t="str">
        <f>IF(K30="SI",'3'!K30,"NA")</f>
        <v>NA</v>
      </c>
      <c r="L32" s="1"/>
      <c r="P32" s="1"/>
      <c r="Q32" s="1"/>
      <c r="R32" s="1"/>
    </row>
    <row r="33" spans="1:18" ht="26.25" customHeight="1" x14ac:dyDescent="0.25">
      <c r="A33" s="262" t="s">
        <v>67</v>
      </c>
      <c r="B33" s="262"/>
      <c r="C33" s="262"/>
      <c r="D33" s="262"/>
      <c r="E33" s="262"/>
      <c r="F33" s="100" t="s">
        <v>68</v>
      </c>
      <c r="G33" s="67" t="str">
        <f>IF(K30="SI",G32*K32,"NA")</f>
        <v>NA</v>
      </c>
      <c r="H33" s="136" t="s">
        <v>69</v>
      </c>
      <c r="I33" s="136"/>
      <c r="J33" s="136"/>
      <c r="K33" s="72" t="str">
        <f>IF(K30="SI",G33*K31,"NA")</f>
        <v>NA</v>
      </c>
      <c r="L33" s="1"/>
      <c r="P33" s="1"/>
      <c r="Q33" s="1"/>
      <c r="R33" s="1"/>
    </row>
    <row r="34" spans="1:18" ht="26.25" customHeight="1" x14ac:dyDescent="0.25">
      <c r="A34" s="100" t="s">
        <v>70</v>
      </c>
      <c r="B34" s="139" t="str">
        <f>+IF(E30="SI",(E32*30%)+E32,"NA")</f>
        <v>NA</v>
      </c>
      <c r="C34" s="139"/>
      <c r="D34" s="139"/>
      <c r="E34" s="139"/>
      <c r="F34" s="101" t="s">
        <v>71</v>
      </c>
      <c r="G34" s="269" t="s">
        <v>72</v>
      </c>
      <c r="H34" s="270"/>
      <c r="I34" s="270"/>
      <c r="J34" s="270"/>
      <c r="K34" s="271"/>
      <c r="L34" s="1"/>
      <c r="P34" s="1"/>
      <c r="Q34" s="1"/>
      <c r="R34" s="1"/>
    </row>
    <row r="35" spans="1:18" ht="26.25" customHeight="1" x14ac:dyDescent="0.25">
      <c r="A35" s="100" t="s">
        <v>73</v>
      </c>
      <c r="B35" s="138" t="str">
        <f>IF(E30="SI","No. 800 del 2025 ","NA")</f>
        <v>NA</v>
      </c>
      <c r="C35" s="138"/>
      <c r="D35" s="138"/>
      <c r="E35" s="138"/>
      <c r="F35" s="102">
        <f>+'3'!C28</f>
        <v>0</v>
      </c>
      <c r="G35" s="67" t="str">
        <f>IF(G34="N/A","NA",G33*J35)</f>
        <v>NA</v>
      </c>
      <c r="H35" s="296" t="s">
        <v>74</v>
      </c>
      <c r="I35" s="297"/>
      <c r="J35" s="85">
        <f>+'3'!D34</f>
        <v>0</v>
      </c>
      <c r="K35" s="72" t="str">
        <f>IF(G34="N/A",K33,G35*K31)</f>
        <v>NA</v>
      </c>
      <c r="L35" s="1"/>
      <c r="P35" s="1"/>
      <c r="Q35" s="1"/>
      <c r="R35" s="1"/>
    </row>
    <row r="36" spans="1:18" ht="23.25" customHeight="1" x14ac:dyDescent="0.25">
      <c r="A36" s="161" t="s">
        <v>75</v>
      </c>
      <c r="B36" s="263" t="str">
        <f>IF(E30="SI","SUBATOURS SAS","NA")</f>
        <v>NA</v>
      </c>
      <c r="C36" s="264"/>
      <c r="D36" s="264"/>
      <c r="E36" s="265"/>
      <c r="F36" s="100" t="s">
        <v>76</v>
      </c>
      <c r="G36" s="68" t="str">
        <f>IF(K30="SI","DILIGENCIAR","NA")</f>
        <v>NA</v>
      </c>
      <c r="H36" s="136" t="s">
        <v>77</v>
      </c>
      <c r="I36" s="136"/>
      <c r="J36" s="136"/>
      <c r="K36" s="73" t="str">
        <f>IF(K30="SI","DILIGENCIAR","NA")</f>
        <v>NA</v>
      </c>
      <c r="L36" s="1"/>
      <c r="P36" s="1"/>
      <c r="Q36" s="1"/>
      <c r="R36" s="1"/>
    </row>
    <row r="37" spans="1:18" ht="18" customHeight="1" x14ac:dyDescent="0.25">
      <c r="A37" s="162"/>
      <c r="B37" s="266"/>
      <c r="C37" s="267"/>
      <c r="D37" s="267"/>
      <c r="E37" s="268"/>
      <c r="F37" s="100" t="s">
        <v>78</v>
      </c>
      <c r="G37" s="65" t="str">
        <f>IF(K30="SI",K36*K35,"NA")</f>
        <v>NA</v>
      </c>
      <c r="H37" s="136" t="s">
        <v>79</v>
      </c>
      <c r="I37" s="136"/>
      <c r="J37" s="136"/>
      <c r="K37" s="74" t="str">
        <f>IF(K30="SI",G37/K31,"NA")</f>
        <v>NA</v>
      </c>
      <c r="L37" s="1"/>
      <c r="P37" s="1"/>
      <c r="Q37" s="1"/>
      <c r="R37" s="1"/>
    </row>
    <row r="38" spans="1:18" ht="28.5" customHeight="1" x14ac:dyDescent="0.25">
      <c r="A38" s="161" t="s">
        <v>80</v>
      </c>
      <c r="B38" s="272" t="str">
        <f>IF(E30="SI","DILIGENCIAR","NA")</f>
        <v>NA</v>
      </c>
      <c r="C38" s="273"/>
      <c r="D38" s="273"/>
      <c r="E38" s="274"/>
      <c r="F38" s="100" t="s">
        <v>81</v>
      </c>
      <c r="G38" s="69" t="str">
        <f>IF(K30="SI","DILIGENCIAR","NA")</f>
        <v>NA</v>
      </c>
      <c r="H38" s="296" t="s">
        <v>82</v>
      </c>
      <c r="I38" s="298"/>
      <c r="J38" s="297"/>
      <c r="K38" s="75" t="str">
        <f>IF(K30="SI","DILIGENCIAR","NA")</f>
        <v>NA</v>
      </c>
      <c r="L38" s="1"/>
      <c r="P38" s="1"/>
      <c r="Q38" s="1"/>
      <c r="R38" s="1"/>
    </row>
    <row r="39" spans="1:18" ht="36" customHeight="1" x14ac:dyDescent="0.25">
      <c r="A39" s="162"/>
      <c r="B39" s="275"/>
      <c r="C39" s="276"/>
      <c r="D39" s="276"/>
      <c r="E39" s="277"/>
      <c r="F39" s="262" t="s">
        <v>83</v>
      </c>
      <c r="G39" s="262"/>
      <c r="H39" s="262"/>
      <c r="I39" s="262"/>
      <c r="J39" s="262"/>
      <c r="K39" s="262"/>
      <c r="L39" s="1"/>
      <c r="P39" s="1"/>
      <c r="Q39" s="1"/>
      <c r="R39" s="1"/>
    </row>
    <row r="40" spans="1:18" ht="12.75" customHeight="1" x14ac:dyDescent="0.25">
      <c r="A40" s="170" t="s">
        <v>84</v>
      </c>
      <c r="B40" s="170"/>
      <c r="C40" s="170"/>
      <c r="D40" s="170"/>
      <c r="E40" s="170"/>
      <c r="F40" s="170"/>
      <c r="G40" s="170"/>
      <c r="H40" s="170"/>
      <c r="I40" s="170"/>
      <c r="J40" s="170"/>
      <c r="K40" s="170"/>
      <c r="N40" s="3"/>
    </row>
    <row r="41" spans="1:18" ht="26.25" customHeight="1" x14ac:dyDescent="0.25">
      <c r="A41" s="131" t="s">
        <v>85</v>
      </c>
      <c r="B41" s="131"/>
      <c r="C41" s="131"/>
      <c r="D41" s="131"/>
      <c r="E41" s="131"/>
      <c r="F41" s="131"/>
      <c r="G41" s="289" t="s">
        <v>86</v>
      </c>
      <c r="H41" s="290"/>
      <c r="I41" s="290"/>
      <c r="J41" s="290"/>
      <c r="K41" s="106" t="s">
        <v>39</v>
      </c>
      <c r="N41" s="3"/>
    </row>
    <row r="42" spans="1:18" ht="30" customHeight="1" x14ac:dyDescent="0.25">
      <c r="A42" s="288" t="s">
        <v>87</v>
      </c>
      <c r="B42" s="171"/>
      <c r="C42" s="125" t="str">
        <f>IF(K41="SI","DILIGENCIAR","NA")</f>
        <v>NA</v>
      </c>
      <c r="D42" s="126"/>
      <c r="E42" s="126"/>
      <c r="F42" s="103" t="s">
        <v>88</v>
      </c>
      <c r="G42" s="174"/>
      <c r="H42" s="175"/>
      <c r="I42" s="175"/>
      <c r="J42" s="175"/>
      <c r="K42" s="176"/>
    </row>
    <row r="43" spans="1:18" ht="33" customHeight="1" x14ac:dyDescent="0.25">
      <c r="A43" s="288" t="s">
        <v>89</v>
      </c>
      <c r="B43" s="171"/>
      <c r="C43" s="125" t="str">
        <f>IF(K41="SI","DILIGENCIAR","NA")</f>
        <v>NA</v>
      </c>
      <c r="D43" s="126"/>
      <c r="E43" s="126"/>
      <c r="F43" s="110" t="s">
        <v>90</v>
      </c>
      <c r="G43" s="125" t="str">
        <f>IF(K41="SI","DILIGENCIAR","NA")</f>
        <v>NA</v>
      </c>
      <c r="H43" s="126"/>
      <c r="I43" s="126"/>
      <c r="J43" s="126"/>
      <c r="K43" s="126"/>
    </row>
    <row r="44" spans="1:18" ht="41.25" customHeight="1" x14ac:dyDescent="0.25">
      <c r="A44" s="108" t="s">
        <v>91</v>
      </c>
      <c r="B44" s="22" t="s">
        <v>34</v>
      </c>
      <c r="C44" s="99" t="str">
        <f>IF(K41="SI","DILIGENCIAR","NA")</f>
        <v>NA</v>
      </c>
      <c r="D44" s="22" t="s">
        <v>39</v>
      </c>
      <c r="E44" s="99" t="str">
        <f>IF(K41="SI","DILIGENCIAR","NA")</f>
        <v>NA</v>
      </c>
      <c r="F44" s="278" t="s">
        <v>92</v>
      </c>
      <c r="G44" s="125" t="str">
        <f>IF(K41="SI","DILIGENCIAR","NA")</f>
        <v>NA</v>
      </c>
      <c r="H44" s="125"/>
      <c r="I44" s="125"/>
      <c r="J44" s="125"/>
      <c r="K44" s="125"/>
    </row>
    <row r="45" spans="1:18" ht="40.5" customHeight="1" x14ac:dyDescent="0.25">
      <c r="A45" s="108" t="s">
        <v>93</v>
      </c>
      <c r="B45" s="22" t="s">
        <v>34</v>
      </c>
      <c r="C45" s="99" t="str">
        <f>IF(K41="SI","DILIGENCIAR","NA")</f>
        <v>NA</v>
      </c>
      <c r="D45" s="22" t="s">
        <v>39</v>
      </c>
      <c r="E45" s="99" t="str">
        <f>IF(K41="SI","DILIGENCIAR","NA")</f>
        <v>NA</v>
      </c>
      <c r="F45" s="278"/>
      <c r="G45" s="125"/>
      <c r="H45" s="125"/>
      <c r="I45" s="125"/>
      <c r="J45" s="125"/>
      <c r="K45" s="125"/>
    </row>
    <row r="46" spans="1:18" ht="37.5" customHeight="1" x14ac:dyDescent="0.25">
      <c r="A46" s="123" t="s">
        <v>94</v>
      </c>
      <c r="B46" s="124"/>
      <c r="C46" s="125" t="str">
        <f>IF(K41="SI","DILIGENCIAR","NA")</f>
        <v>NA</v>
      </c>
      <c r="D46" s="126"/>
      <c r="E46" s="126"/>
      <c r="F46" s="100" t="s">
        <v>95</v>
      </c>
      <c r="G46" s="125" t="str">
        <f>IF(K41="SI","DILIGENCIAR","NA")</f>
        <v>NA</v>
      </c>
      <c r="H46" s="125"/>
      <c r="I46" s="125"/>
      <c r="J46" s="125"/>
      <c r="K46" s="125"/>
    </row>
    <row r="47" spans="1:18" ht="25.5" customHeight="1" x14ac:dyDescent="0.25">
      <c r="A47" s="187" t="s">
        <v>96</v>
      </c>
      <c r="B47" s="188"/>
      <c r="C47" s="188"/>
      <c r="D47" s="188"/>
      <c r="E47" s="188"/>
      <c r="F47" s="188"/>
      <c r="G47" s="188"/>
      <c r="H47" s="188"/>
      <c r="I47" s="188"/>
      <c r="J47" s="188"/>
      <c r="K47" s="189"/>
    </row>
    <row r="48" spans="1:18" ht="15.75" customHeight="1" x14ac:dyDescent="0.25">
      <c r="A48" s="190" t="s">
        <v>97</v>
      </c>
      <c r="B48" s="191"/>
      <c r="C48" s="192" t="s">
        <v>98</v>
      </c>
      <c r="D48" s="193"/>
      <c r="E48" s="194" t="s">
        <v>99</v>
      </c>
      <c r="F48" s="195"/>
      <c r="G48" s="195"/>
      <c r="H48" s="195"/>
      <c r="I48" s="195"/>
      <c r="J48" s="195"/>
      <c r="K48" s="196"/>
    </row>
    <row r="49" spans="1:14" ht="35.25" customHeight="1" x14ac:dyDescent="0.25">
      <c r="A49" s="118"/>
      <c r="B49" s="119"/>
      <c r="C49" s="127"/>
      <c r="D49" s="128"/>
      <c r="E49" s="120"/>
      <c r="F49" s="121"/>
      <c r="G49" s="121"/>
      <c r="H49" s="121"/>
      <c r="I49" s="121"/>
      <c r="J49" s="121"/>
      <c r="K49" s="122"/>
    </row>
    <row r="50" spans="1:14" ht="35.25" customHeight="1" x14ac:dyDescent="0.25">
      <c r="A50" s="118"/>
      <c r="B50" s="119"/>
      <c r="C50" s="127"/>
      <c r="D50" s="128"/>
      <c r="E50" s="120"/>
      <c r="F50" s="121"/>
      <c r="G50" s="121"/>
      <c r="H50" s="121"/>
      <c r="I50" s="121"/>
      <c r="J50" s="121"/>
      <c r="K50" s="122"/>
    </row>
    <row r="51" spans="1:14" ht="35.25" customHeight="1" x14ac:dyDescent="0.25">
      <c r="A51" s="118"/>
      <c r="B51" s="119"/>
      <c r="C51" s="127"/>
      <c r="D51" s="128"/>
      <c r="E51" s="120"/>
      <c r="F51" s="121"/>
      <c r="G51" s="121"/>
      <c r="H51" s="121"/>
      <c r="I51" s="121"/>
      <c r="J51" s="121"/>
      <c r="K51" s="122"/>
    </row>
    <row r="52" spans="1:14" ht="35.25" customHeight="1" x14ac:dyDescent="0.25">
      <c r="A52" s="118"/>
      <c r="B52" s="119"/>
      <c r="C52" s="127"/>
      <c r="D52" s="128"/>
      <c r="E52" s="120"/>
      <c r="F52" s="121"/>
      <c r="G52" s="121"/>
      <c r="H52" s="121"/>
      <c r="I52" s="121"/>
      <c r="J52" s="121"/>
      <c r="K52" s="122"/>
    </row>
    <row r="53" spans="1:14" ht="35.25" customHeight="1" x14ac:dyDescent="0.25">
      <c r="A53" s="118"/>
      <c r="B53" s="119"/>
      <c r="C53" s="127"/>
      <c r="D53" s="128"/>
      <c r="E53" s="120"/>
      <c r="F53" s="121"/>
      <c r="G53" s="121"/>
      <c r="H53" s="121"/>
      <c r="I53" s="121"/>
      <c r="J53" s="121"/>
      <c r="K53" s="122"/>
    </row>
    <row r="54" spans="1:14" ht="35.25" customHeight="1" x14ac:dyDescent="0.25">
      <c r="A54" s="118"/>
      <c r="B54" s="119"/>
      <c r="C54" s="127"/>
      <c r="D54" s="128"/>
      <c r="E54" s="120"/>
      <c r="F54" s="121"/>
      <c r="G54" s="121"/>
      <c r="H54" s="121"/>
      <c r="I54" s="121"/>
      <c r="J54" s="121"/>
      <c r="K54" s="122"/>
    </row>
    <row r="55" spans="1:14" ht="35.25" customHeight="1" x14ac:dyDescent="0.25">
      <c r="A55" s="118"/>
      <c r="B55" s="119"/>
      <c r="C55" s="127"/>
      <c r="D55" s="128"/>
      <c r="E55" s="120"/>
      <c r="F55" s="121"/>
      <c r="G55" s="121"/>
      <c r="H55" s="121"/>
      <c r="I55" s="121"/>
      <c r="J55" s="121"/>
      <c r="K55" s="122"/>
    </row>
    <row r="56" spans="1:14" ht="35.25" customHeight="1" x14ac:dyDescent="0.25">
      <c r="A56" s="118"/>
      <c r="B56" s="119"/>
      <c r="C56" s="127"/>
      <c r="D56" s="128"/>
      <c r="E56" s="120"/>
      <c r="F56" s="121"/>
      <c r="G56" s="121"/>
      <c r="H56" s="121"/>
      <c r="I56" s="121"/>
      <c r="J56" s="121"/>
      <c r="K56" s="122"/>
    </row>
    <row r="57" spans="1:14" ht="35.25" customHeight="1" x14ac:dyDescent="0.25">
      <c r="A57" s="118"/>
      <c r="B57" s="119"/>
      <c r="C57" s="127"/>
      <c r="D57" s="128"/>
      <c r="E57" s="120"/>
      <c r="F57" s="121"/>
      <c r="G57" s="121"/>
      <c r="H57" s="121"/>
      <c r="I57" s="121"/>
      <c r="J57" s="121"/>
      <c r="K57" s="122"/>
    </row>
    <row r="58" spans="1:14" ht="35.25" customHeight="1" x14ac:dyDescent="0.25">
      <c r="A58" s="118"/>
      <c r="B58" s="119"/>
      <c r="C58" s="127"/>
      <c r="D58" s="128"/>
      <c r="E58" s="120"/>
      <c r="F58" s="121"/>
      <c r="G58" s="121"/>
      <c r="H58" s="121"/>
      <c r="I58" s="121"/>
      <c r="J58" s="121"/>
      <c r="K58" s="122"/>
    </row>
    <row r="59" spans="1:14" ht="35.25" customHeight="1" x14ac:dyDescent="0.25">
      <c r="A59" s="118"/>
      <c r="B59" s="119"/>
      <c r="C59" s="127"/>
      <c r="D59" s="128"/>
      <c r="E59" s="120"/>
      <c r="F59" s="121"/>
      <c r="G59" s="121"/>
      <c r="H59" s="121"/>
      <c r="I59" s="121"/>
      <c r="J59" s="121"/>
      <c r="K59" s="122"/>
    </row>
    <row r="60" spans="1:14" ht="12.75" customHeight="1" x14ac:dyDescent="0.25">
      <c r="A60" s="316" t="s">
        <v>100</v>
      </c>
      <c r="B60" s="317"/>
      <c r="C60" s="317"/>
      <c r="D60" s="317"/>
      <c r="E60" s="317"/>
      <c r="F60" s="317"/>
      <c r="G60" s="317"/>
      <c r="H60" s="317"/>
      <c r="I60" s="317"/>
      <c r="J60" s="317"/>
      <c r="K60" s="318"/>
      <c r="L60" s="7"/>
      <c r="M60" s="7"/>
      <c r="N60" s="7"/>
    </row>
    <row r="61" spans="1:14" ht="32.25" customHeight="1" x14ac:dyDescent="0.25">
      <c r="A61" s="236" t="s">
        <v>101</v>
      </c>
      <c r="B61" s="253" t="s">
        <v>102</v>
      </c>
      <c r="C61" s="248"/>
      <c r="D61" s="248"/>
      <c r="E61" s="248"/>
      <c r="F61" s="234">
        <f>+DEPENDENCIA</f>
        <v>0</v>
      </c>
      <c r="G61" s="234"/>
      <c r="H61" s="234"/>
      <c r="I61" s="234"/>
      <c r="J61" s="234"/>
      <c r="K61" s="235"/>
    </row>
    <row r="62" spans="1:14" ht="79.5" customHeight="1" x14ac:dyDescent="0.25">
      <c r="A62" s="237"/>
      <c r="B62" s="250" t="s">
        <v>103</v>
      </c>
      <c r="C62" s="251"/>
      <c r="D62" s="251"/>
      <c r="E62" s="251"/>
      <c r="F62" s="251"/>
      <c r="G62" s="251"/>
      <c r="H62" s="251"/>
      <c r="I62" s="251"/>
      <c r="J62" s="251"/>
      <c r="K62" s="252"/>
    </row>
    <row r="63" spans="1:14" ht="26.25" customHeight="1" x14ac:dyDescent="0.25">
      <c r="A63" s="236" t="s">
        <v>104</v>
      </c>
      <c r="B63" s="253" t="s">
        <v>105</v>
      </c>
      <c r="C63" s="248"/>
      <c r="D63" s="248"/>
      <c r="E63" s="248"/>
      <c r="F63" s="254">
        <f>+C17</f>
        <v>0</v>
      </c>
      <c r="G63" s="254"/>
      <c r="H63" s="254"/>
      <c r="I63" s="254"/>
      <c r="J63" s="254"/>
      <c r="K63" s="255"/>
    </row>
    <row r="64" spans="1:14" ht="79.5" customHeight="1" x14ac:dyDescent="0.25">
      <c r="A64" s="237"/>
      <c r="B64" s="291" t="s">
        <v>106</v>
      </c>
      <c r="C64" s="292"/>
      <c r="D64" s="292"/>
      <c r="E64" s="292"/>
      <c r="F64" s="292"/>
      <c r="G64" s="292"/>
      <c r="H64" s="292"/>
      <c r="I64" s="292"/>
      <c r="J64" s="292"/>
      <c r="K64" s="293"/>
    </row>
    <row r="65" spans="1:14" ht="79.5" customHeight="1" x14ac:dyDescent="0.25">
      <c r="A65" s="104" t="s">
        <v>107</v>
      </c>
      <c r="B65" s="244"/>
      <c r="C65" s="245"/>
      <c r="D65" s="245"/>
      <c r="E65" s="245"/>
      <c r="F65" s="245"/>
      <c r="G65" s="245"/>
      <c r="H65" s="245"/>
      <c r="I65" s="245"/>
      <c r="J65" s="245"/>
      <c r="K65" s="246"/>
    </row>
    <row r="66" spans="1:14" ht="33" customHeight="1" x14ac:dyDescent="0.25">
      <c r="A66" s="236" t="s">
        <v>108</v>
      </c>
      <c r="B66" s="247">
        <f>+F5</f>
        <v>0</v>
      </c>
      <c r="C66" s="234"/>
      <c r="D66" s="234"/>
      <c r="E66" s="234"/>
      <c r="F66" s="248" t="s">
        <v>109</v>
      </c>
      <c r="G66" s="248"/>
      <c r="H66" s="248"/>
      <c r="I66" s="248"/>
      <c r="J66" s="248"/>
      <c r="K66" s="249"/>
    </row>
    <row r="67" spans="1:14" ht="79.5" customHeight="1" x14ac:dyDescent="0.25">
      <c r="A67" s="237"/>
      <c r="B67" s="250"/>
      <c r="C67" s="251"/>
      <c r="D67" s="251"/>
      <c r="E67" s="251"/>
      <c r="F67" s="251"/>
      <c r="G67" s="251"/>
      <c r="H67" s="251"/>
      <c r="I67" s="251"/>
      <c r="J67" s="251"/>
      <c r="K67" s="252"/>
    </row>
    <row r="68" spans="1:14" ht="23.25" customHeight="1" x14ac:dyDescent="0.25">
      <c r="A68" s="285" t="str">
        <f>+IF(C9="x",'3'!L19,'3'!L20)</f>
        <v xml:space="preserve">CERTIFICAMOS QUE LA PRESENTE SOLICITUD DE COMISIÓN AL EXTERIOR GUARDA RELACIÓN CON LAS FUNCIONES DEL EMPLEO Y PROPOSITO DEL MISMO, ASI COMO QUE DICHA PARTICIPACIÓN NO SE PODRÁ REALIZAR POR MEDIOS VIRTUALES. </v>
      </c>
      <c r="B68" s="286"/>
      <c r="C68" s="286"/>
      <c r="D68" s="286"/>
      <c r="E68" s="286"/>
      <c r="F68" s="286"/>
      <c r="G68" s="286"/>
      <c r="H68" s="286"/>
      <c r="I68" s="286"/>
      <c r="J68" s="286"/>
      <c r="K68" s="287"/>
    </row>
    <row r="69" spans="1:14" ht="23.25" customHeight="1" x14ac:dyDescent="0.25">
      <c r="A69" s="279" t="s">
        <v>110</v>
      </c>
      <c r="B69" s="280"/>
      <c r="C69" s="280"/>
      <c r="D69" s="280"/>
      <c r="E69" s="281"/>
      <c r="F69" s="282" t="s">
        <v>111</v>
      </c>
      <c r="G69" s="280"/>
      <c r="H69" s="280"/>
      <c r="I69" s="280"/>
      <c r="J69" s="280"/>
      <c r="K69" s="283"/>
    </row>
    <row r="70" spans="1:14" ht="23.25" customHeight="1" thickBot="1" x14ac:dyDescent="0.3">
      <c r="A70" s="223"/>
      <c r="B70" s="224"/>
      <c r="C70" s="224"/>
      <c r="D70" s="224"/>
      <c r="E70" s="225"/>
      <c r="F70" s="226">
        <f>+F5</f>
        <v>0</v>
      </c>
      <c r="G70" s="227"/>
      <c r="H70" s="227"/>
      <c r="I70" s="227"/>
      <c r="J70" s="227"/>
      <c r="K70" s="228"/>
    </row>
    <row r="71" spans="1:14" ht="14.25" customHeight="1" x14ac:dyDescent="0.3">
      <c r="A71" s="184" t="s">
        <v>16</v>
      </c>
      <c r="B71" s="185"/>
      <c r="C71" s="185"/>
      <c r="D71" s="185"/>
      <c r="E71" s="186"/>
      <c r="F71" s="304" t="s">
        <v>16</v>
      </c>
      <c r="G71" s="305"/>
      <c r="H71" s="305"/>
      <c r="I71" s="305"/>
      <c r="J71" s="305"/>
      <c r="K71" s="306"/>
    </row>
    <row r="72" spans="1:14" ht="14.25" customHeight="1" x14ac:dyDescent="0.25">
      <c r="A72" s="238"/>
      <c r="B72" s="239"/>
      <c r="C72" s="239"/>
      <c r="D72" s="239"/>
      <c r="E72" s="240"/>
      <c r="F72" s="241"/>
      <c r="G72" s="242"/>
      <c r="H72" s="242"/>
      <c r="I72" s="242"/>
      <c r="J72" s="242"/>
      <c r="K72" s="243"/>
    </row>
    <row r="73" spans="1:14" ht="18" customHeight="1" x14ac:dyDescent="0.3">
      <c r="A73" s="229" t="s">
        <v>112</v>
      </c>
      <c r="B73" s="230"/>
      <c r="C73" s="230"/>
      <c r="D73" s="230"/>
      <c r="E73" s="231"/>
      <c r="F73" s="232" t="s">
        <v>113</v>
      </c>
      <c r="G73" s="230"/>
      <c r="H73" s="230"/>
      <c r="I73" s="230"/>
      <c r="J73" s="230"/>
      <c r="K73" s="233"/>
    </row>
    <row r="74" spans="1:14" ht="51.75" customHeight="1" thickBot="1" x14ac:dyDescent="0.35">
      <c r="A74" s="294"/>
      <c r="B74" s="182"/>
      <c r="C74" s="182"/>
      <c r="D74" s="182"/>
      <c r="E74" s="295"/>
      <c r="F74" s="181"/>
      <c r="G74" s="182"/>
      <c r="H74" s="182"/>
      <c r="I74" s="182"/>
      <c r="J74" s="182"/>
      <c r="K74" s="183"/>
      <c r="N74" s="3"/>
    </row>
    <row r="75" spans="1:14" ht="18" customHeight="1" x14ac:dyDescent="0.25">
      <c r="A75" s="307" t="str">
        <f>+IF(C9="X",'3'!L21,'3'!L22)</f>
        <v>NO APLICA</v>
      </c>
      <c r="B75" s="308"/>
      <c r="C75" s="308"/>
      <c r="D75" s="308"/>
      <c r="E75" s="309"/>
      <c r="F75" s="282" t="s">
        <v>114</v>
      </c>
      <c r="G75" s="280"/>
      <c r="H75" s="280"/>
      <c r="I75" s="280"/>
      <c r="J75" s="280"/>
      <c r="K75" s="283"/>
    </row>
    <row r="76" spans="1:14" ht="18" customHeight="1" thickBot="1" x14ac:dyDescent="0.3">
      <c r="A76" s="310"/>
      <c r="B76" s="311"/>
      <c r="C76" s="311"/>
      <c r="D76" s="311"/>
      <c r="E76" s="312"/>
      <c r="F76" s="301" t="str">
        <f>+IF(C9="X","DILIGENCIAR","NO APLICA")</f>
        <v>NO APLICA</v>
      </c>
      <c r="G76" s="302"/>
      <c r="H76" s="302"/>
      <c r="I76" s="302"/>
      <c r="J76" s="302"/>
      <c r="K76" s="303"/>
    </row>
    <row r="77" spans="1:14" ht="18" customHeight="1" x14ac:dyDescent="0.25">
      <c r="A77" s="310"/>
      <c r="B77" s="311"/>
      <c r="C77" s="311"/>
      <c r="D77" s="311"/>
      <c r="E77" s="312"/>
      <c r="F77" s="304" t="s">
        <v>16</v>
      </c>
      <c r="G77" s="305"/>
      <c r="H77" s="305"/>
      <c r="I77" s="305"/>
      <c r="J77" s="305"/>
      <c r="K77" s="306"/>
    </row>
    <row r="78" spans="1:14" ht="18" customHeight="1" x14ac:dyDescent="0.25">
      <c r="A78" s="310"/>
      <c r="B78" s="311"/>
      <c r="C78" s="311"/>
      <c r="D78" s="311"/>
      <c r="E78" s="312"/>
      <c r="F78" s="241" t="str">
        <f>+IF(C9="X","DILIGENCIAR","NO APLICA")</f>
        <v>NO APLICA</v>
      </c>
      <c r="G78" s="242"/>
      <c r="H78" s="242"/>
      <c r="I78" s="242"/>
      <c r="J78" s="242"/>
      <c r="K78" s="243"/>
    </row>
    <row r="79" spans="1:14" ht="18" customHeight="1" x14ac:dyDescent="0.3">
      <c r="A79" s="310"/>
      <c r="B79" s="311"/>
      <c r="C79" s="311"/>
      <c r="D79" s="311"/>
      <c r="E79" s="312"/>
      <c r="F79" s="232" t="s">
        <v>115</v>
      </c>
      <c r="G79" s="230"/>
      <c r="H79" s="230"/>
      <c r="I79" s="230"/>
      <c r="J79" s="230"/>
      <c r="K79" s="233"/>
    </row>
    <row r="80" spans="1:14" ht="51.75" customHeight="1" thickBot="1" x14ac:dyDescent="0.35">
      <c r="A80" s="313"/>
      <c r="B80" s="314"/>
      <c r="C80" s="314"/>
      <c r="D80" s="314"/>
      <c r="E80" s="315"/>
      <c r="F80" s="181" t="str">
        <f>+IF(C9="X","DILIGENCIAR","NO APLICA")</f>
        <v>NO APLICA</v>
      </c>
      <c r="G80" s="182"/>
      <c r="H80" s="182"/>
      <c r="I80" s="182"/>
      <c r="J80" s="182"/>
      <c r="K80" s="183"/>
      <c r="N80" s="3"/>
    </row>
    <row r="81" spans="1:11" ht="12.75" customHeight="1" x14ac:dyDescent="0.25">
      <c r="A81" s="299" t="s">
        <v>116</v>
      </c>
      <c r="B81" s="299"/>
      <c r="C81" s="299"/>
      <c r="D81" s="299"/>
      <c r="E81" s="299"/>
      <c r="F81" s="299"/>
      <c r="G81" s="299"/>
      <c r="H81" s="299"/>
      <c r="I81" s="299"/>
      <c r="J81" s="299"/>
      <c r="K81" s="299"/>
    </row>
    <row r="82" spans="1:11" ht="12.75" customHeight="1" x14ac:dyDescent="0.25">
      <c r="A82" s="300"/>
      <c r="B82" s="300"/>
      <c r="C82" s="300"/>
      <c r="D82" s="300"/>
      <c r="E82" s="300"/>
      <c r="F82" s="300"/>
      <c r="G82" s="300"/>
      <c r="H82" s="300"/>
      <c r="I82" s="300"/>
      <c r="J82" s="300"/>
      <c r="K82" s="300"/>
    </row>
    <row r="83" spans="1:11" ht="12.75" customHeight="1" x14ac:dyDescent="0.25"/>
    <row r="84" spans="1:11" ht="12.75" customHeight="1" x14ac:dyDescent="0.25"/>
    <row r="85" spans="1:11" ht="12.75" customHeight="1" x14ac:dyDescent="0.25"/>
    <row r="86" spans="1:11" ht="12.75" customHeight="1" x14ac:dyDescent="0.25"/>
    <row r="87" spans="1:11" ht="12.75" customHeight="1" x14ac:dyDescent="0.25"/>
    <row r="88" spans="1:11" ht="12.75" customHeight="1" x14ac:dyDescent="0.25"/>
    <row r="89" spans="1:11" ht="12.75" customHeight="1" x14ac:dyDescent="0.25"/>
    <row r="90" spans="1:11" ht="12.75" customHeight="1" x14ac:dyDescent="0.25"/>
    <row r="91" spans="1:11" ht="12.75" customHeight="1" x14ac:dyDescent="0.25"/>
    <row r="92" spans="1:11" ht="12.75" customHeight="1" x14ac:dyDescent="0.25"/>
    <row r="93" spans="1:11" ht="12.75" customHeight="1" x14ac:dyDescent="0.25"/>
    <row r="94" spans="1:11" ht="12.75" customHeight="1" x14ac:dyDescent="0.25"/>
    <row r="95" spans="1:11" ht="12.75" customHeight="1" x14ac:dyDescent="0.25"/>
    <row r="96" spans="1:11"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5.75" customHeight="1" x14ac:dyDescent="0.25"/>
    <row r="213" ht="15.75" customHeight="1" x14ac:dyDescent="0.25"/>
  </sheetData>
  <sheetProtection algorithmName="SHA-512" hashValue="MYaUGFmdAAQjpwU2CZGzReVadDP1BBZx+7XRRfLnIdbzdzHO9H3xF+0jKpCiPYuth4LwjSNoc9lpfHNvIgjEJQ==" saltValue="JkEl629ZAm1Ts8nHH/0Tog==" spinCount="100000" sheet="1" objects="1" scenarios="1"/>
  <mergeCells count="183">
    <mergeCell ref="C58:D58"/>
    <mergeCell ref="C59:D59"/>
    <mergeCell ref="A74:E74"/>
    <mergeCell ref="H35:I35"/>
    <mergeCell ref="H38:J38"/>
    <mergeCell ref="A33:E33"/>
    <mergeCell ref="A81:K82"/>
    <mergeCell ref="F75:K75"/>
    <mergeCell ref="F80:K80"/>
    <mergeCell ref="F76:K76"/>
    <mergeCell ref="F77:K77"/>
    <mergeCell ref="F78:K78"/>
    <mergeCell ref="F79:K79"/>
    <mergeCell ref="A75:E80"/>
    <mergeCell ref="A51:B51"/>
    <mergeCell ref="A52:B52"/>
    <mergeCell ref="A53:B53"/>
    <mergeCell ref="A58:B58"/>
    <mergeCell ref="A59:B59"/>
    <mergeCell ref="E51:K51"/>
    <mergeCell ref="E52:K52"/>
    <mergeCell ref="E53:K53"/>
    <mergeCell ref="F71:K71"/>
    <mergeCell ref="A60:K60"/>
    <mergeCell ref="A69:E69"/>
    <mergeCell ref="F69:K69"/>
    <mergeCell ref="B61:E61"/>
    <mergeCell ref="C25:E25"/>
    <mergeCell ref="G25:K25"/>
    <mergeCell ref="G27:K27"/>
    <mergeCell ref="A40:K40"/>
    <mergeCell ref="A26:K26"/>
    <mergeCell ref="A28:K28"/>
    <mergeCell ref="A68:K68"/>
    <mergeCell ref="G43:K43"/>
    <mergeCell ref="A43:B43"/>
    <mergeCell ref="C43:E43"/>
    <mergeCell ref="H37:J37"/>
    <mergeCell ref="A41:F41"/>
    <mergeCell ref="G41:J41"/>
    <mergeCell ref="B64:K64"/>
    <mergeCell ref="F44:F45"/>
    <mergeCell ref="G44:K45"/>
    <mergeCell ref="B62:K62"/>
    <mergeCell ref="A42:B42"/>
    <mergeCell ref="C42:E42"/>
    <mergeCell ref="G42:K42"/>
    <mergeCell ref="E50:K50"/>
    <mergeCell ref="F20:G20"/>
    <mergeCell ref="H20:K20"/>
    <mergeCell ref="C21:E21"/>
    <mergeCell ref="A27:B27"/>
    <mergeCell ref="C27:E27"/>
    <mergeCell ref="E24:F24"/>
    <mergeCell ref="F39:K39"/>
    <mergeCell ref="A38:A39"/>
    <mergeCell ref="B36:E37"/>
    <mergeCell ref="A22:B22"/>
    <mergeCell ref="A30:D30"/>
    <mergeCell ref="H31:J31"/>
    <mergeCell ref="H32:J32"/>
    <mergeCell ref="F30:J30"/>
    <mergeCell ref="G34:K34"/>
    <mergeCell ref="A36:A37"/>
    <mergeCell ref="B38:E39"/>
    <mergeCell ref="A32:D32"/>
    <mergeCell ref="A31:D31"/>
    <mergeCell ref="H24:J24"/>
    <mergeCell ref="H23:J23"/>
    <mergeCell ref="C23:D23"/>
    <mergeCell ref="E23:F23"/>
    <mergeCell ref="C20:E20"/>
    <mergeCell ref="A70:E70"/>
    <mergeCell ref="F70:K70"/>
    <mergeCell ref="A73:E73"/>
    <mergeCell ref="F73:K73"/>
    <mergeCell ref="G46:K46"/>
    <mergeCell ref="F61:K61"/>
    <mergeCell ref="A61:A62"/>
    <mergeCell ref="A72:E72"/>
    <mergeCell ref="F72:K72"/>
    <mergeCell ref="B65:K65"/>
    <mergeCell ref="A66:A67"/>
    <mergeCell ref="B66:E66"/>
    <mergeCell ref="F66:K66"/>
    <mergeCell ref="B67:K67"/>
    <mergeCell ref="A49:B49"/>
    <mergeCell ref="C49:D49"/>
    <mergeCell ref="E58:K58"/>
    <mergeCell ref="E59:K59"/>
    <mergeCell ref="C51:D51"/>
    <mergeCell ref="C52:D52"/>
    <mergeCell ref="A63:A64"/>
    <mergeCell ref="E49:K49"/>
    <mergeCell ref="B63:E63"/>
    <mergeCell ref="F63:K63"/>
    <mergeCell ref="F74:K74"/>
    <mergeCell ref="A71:E71"/>
    <mergeCell ref="C50:D50"/>
    <mergeCell ref="A47:K47"/>
    <mergeCell ref="A48:B48"/>
    <mergeCell ref="C48:D48"/>
    <mergeCell ref="E48:K48"/>
    <mergeCell ref="Q1:Q2"/>
    <mergeCell ref="A16:B16"/>
    <mergeCell ref="A1:B2"/>
    <mergeCell ref="C1:H1"/>
    <mergeCell ref="I1:K2"/>
    <mergeCell ref="C2:H2"/>
    <mergeCell ref="A3:B3"/>
    <mergeCell ref="C3:H3"/>
    <mergeCell ref="I3:K3"/>
    <mergeCell ref="F8:G8"/>
    <mergeCell ref="H8:I8"/>
    <mergeCell ref="A11:A14"/>
    <mergeCell ref="N11:P13"/>
    <mergeCell ref="D7:E7"/>
    <mergeCell ref="A15:K15"/>
    <mergeCell ref="J8:K8"/>
    <mergeCell ref="F5:G5"/>
    <mergeCell ref="J9:K9"/>
    <mergeCell ref="H5:I5"/>
    <mergeCell ref="A4:K4"/>
    <mergeCell ref="J5:K5"/>
    <mergeCell ref="D5:E5"/>
    <mergeCell ref="D8:E8"/>
    <mergeCell ref="A5:B5"/>
    <mergeCell ref="F7:K7"/>
    <mergeCell ref="G9:I9"/>
    <mergeCell ref="D6:E6"/>
    <mergeCell ref="J6:K6"/>
    <mergeCell ref="D10:E10"/>
    <mergeCell ref="J10:K10"/>
    <mergeCell ref="G10:I10"/>
    <mergeCell ref="D11:K12"/>
    <mergeCell ref="D14:K14"/>
    <mergeCell ref="F21:G21"/>
    <mergeCell ref="H21:K21"/>
    <mergeCell ref="A19:B21"/>
    <mergeCell ref="F19:K19"/>
    <mergeCell ref="C19:D19"/>
    <mergeCell ref="J16:K16"/>
    <mergeCell ref="A18:B18"/>
    <mergeCell ref="A17:B17"/>
    <mergeCell ref="C17:K17"/>
    <mergeCell ref="C18:K18"/>
    <mergeCell ref="G16:I16"/>
    <mergeCell ref="C16:F16"/>
    <mergeCell ref="D13:K13"/>
    <mergeCell ref="A6:A10"/>
    <mergeCell ref="B6:B7"/>
    <mergeCell ref="C6:C7"/>
    <mergeCell ref="C9:C10"/>
    <mergeCell ref="F6:I6"/>
    <mergeCell ref="D9:E9"/>
    <mergeCell ref="F22:G22"/>
    <mergeCell ref="H22:K22"/>
    <mergeCell ref="A29:K29"/>
    <mergeCell ref="C24:D24"/>
    <mergeCell ref="A25:B25"/>
    <mergeCell ref="A24:B24"/>
    <mergeCell ref="A23:B23"/>
    <mergeCell ref="H33:J33"/>
    <mergeCell ref="H36:J36"/>
    <mergeCell ref="C22:E22"/>
    <mergeCell ref="B35:E35"/>
    <mergeCell ref="B34:E34"/>
    <mergeCell ref="A54:B54"/>
    <mergeCell ref="A55:B55"/>
    <mergeCell ref="A56:B56"/>
    <mergeCell ref="A57:B57"/>
    <mergeCell ref="E54:K54"/>
    <mergeCell ref="E55:K55"/>
    <mergeCell ref="E56:K56"/>
    <mergeCell ref="E57:K57"/>
    <mergeCell ref="A46:B46"/>
    <mergeCell ref="C46:E46"/>
    <mergeCell ref="C53:D53"/>
    <mergeCell ref="A50:B50"/>
    <mergeCell ref="C54:D54"/>
    <mergeCell ref="C55:D55"/>
    <mergeCell ref="C56:D56"/>
    <mergeCell ref="C57:D57"/>
  </mergeCells>
  <dataValidations count="6">
    <dataValidation type="list" allowBlank="1" showErrorMessage="1" sqref="C21" xr:uid="{2397D061-FC7E-45FD-8233-548394E0867A}">
      <formula1>PAISES</formula1>
    </dataValidation>
    <dataValidation type="list" allowBlank="1" showErrorMessage="1" sqref="F6" xr:uid="{94F75F71-FFCE-48F7-87E0-54F65C709065}">
      <formula1>ENTIDAD</formula1>
    </dataValidation>
    <dataValidation type="list" allowBlank="1" showInputMessage="1" showErrorMessage="1" sqref="E30 E19 K23 K30 K41" xr:uid="{4758D6C5-B55F-47A0-8F7A-256507797965}">
      <formula1>SINO</formula1>
    </dataValidation>
    <dataValidation type="list" allowBlank="1" showInputMessage="1" showErrorMessage="1" sqref="J16" xr:uid="{4B106080-D087-459F-AF3A-B7387B15FF9D}">
      <formula1>FINANCIACION2</formula1>
    </dataValidation>
    <dataValidation type="list" allowBlank="1" showErrorMessage="1" sqref="F7" xr:uid="{E583C267-1CC8-4CCD-98AD-6A4DA8E39E55}">
      <formula1>INDIRECT(J$6)</formula1>
    </dataValidation>
    <dataValidation type="list" allowBlank="1" showInputMessage="1" showErrorMessage="1" sqref="G34:K34" xr:uid="{68C474CB-4CC8-46A2-9D9A-FD9AF5C3367E}">
      <formula1>Concepto</formula1>
    </dataValidation>
  </dataValidations>
  <printOptions horizontalCentered="1"/>
  <pageMargins left="0.31496062992125984" right="0.31496062992125984" top="0.35433070866141736" bottom="0.35433070866141736" header="0" footer="0"/>
  <pageSetup scale="64" fitToHeight="0" orientation="portrait" r:id="rId1"/>
  <rowBreaks count="1" manualBreakCount="1">
    <brk id="46" max="10" man="1"/>
  </rowBreaks>
  <ignoredErrors>
    <ignoredError sqref="F80 F78" unlockedFormula="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834AA54-422F-4BD8-AF54-61357DB8DA2F}">
          <x14:formula1>
            <xm:f>INDIRECT(CARGOS!$B$2)</xm:f>
          </x14:formula1>
          <xm:sqref>F8:G8 G42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D8F38F-7269-4478-9FB8-3BDB412F6AC8}">
  <dimension ref="A1:R233"/>
  <sheetViews>
    <sheetView showGridLines="0" topLeftCell="A24" zoomScaleNormal="100" workbookViewId="0">
      <selection activeCell="A92" sqref="A92:E97"/>
    </sheetView>
  </sheetViews>
  <sheetFormatPr baseColWidth="10" defaultColWidth="14.42578125" defaultRowHeight="15" customHeight="1" x14ac:dyDescent="0.25"/>
  <cols>
    <col min="1" max="1" width="20.5703125" style="2" customWidth="1"/>
    <col min="2" max="2" width="17.140625" style="2" customWidth="1"/>
    <col min="3" max="3" width="14.140625" style="2" customWidth="1"/>
    <col min="4" max="4" width="5.85546875" style="2" customWidth="1"/>
    <col min="5" max="5" width="22.42578125" style="2" customWidth="1"/>
    <col min="6" max="6" width="25.7109375" style="2" customWidth="1"/>
    <col min="7" max="7" width="15.7109375" style="2" customWidth="1"/>
    <col min="8" max="8" width="1.28515625" style="2" customWidth="1"/>
    <col min="9" max="9" width="12.42578125" style="2" customWidth="1"/>
    <col min="10" max="10" width="10.28515625" style="2" customWidth="1"/>
    <col min="11" max="11" width="15.7109375" style="2" customWidth="1"/>
    <col min="12" max="12" width="19" style="2" customWidth="1"/>
    <col min="13" max="13" width="51.7109375" style="2" bestFit="1" customWidth="1"/>
    <col min="14" max="15" width="10" style="2" customWidth="1"/>
    <col min="16" max="16" width="32.140625" style="2" customWidth="1"/>
    <col min="17" max="17" width="73.140625" style="2" customWidth="1"/>
    <col min="18" max="18" width="12.42578125" style="2" customWidth="1"/>
    <col min="19" max="19" width="7.85546875" style="2" customWidth="1"/>
    <col min="20" max="20" width="53.140625" style="2" customWidth="1"/>
    <col min="21" max="16384" width="14.42578125" style="2"/>
  </cols>
  <sheetData>
    <row r="1" spans="1:18" ht="51.75" customHeight="1" thickBot="1" x14ac:dyDescent="0.3">
      <c r="A1" s="488" t="s">
        <v>117</v>
      </c>
      <c r="B1" s="489"/>
      <c r="C1" s="489"/>
      <c r="D1" s="489"/>
      <c r="E1" s="489"/>
      <c r="F1" s="489"/>
      <c r="G1" s="489"/>
      <c r="H1" s="489"/>
      <c r="I1" s="489"/>
      <c r="J1" s="489"/>
      <c r="K1" s="490"/>
    </row>
    <row r="2" spans="1:18" ht="15" customHeight="1" x14ac:dyDescent="0.25">
      <c r="A2" s="491" t="s">
        <v>118</v>
      </c>
      <c r="B2" s="492"/>
      <c r="C2" s="492"/>
      <c r="D2" s="492"/>
      <c r="E2" s="492"/>
      <c r="F2" s="492"/>
      <c r="G2" s="492"/>
      <c r="H2" s="492"/>
      <c r="I2" s="492"/>
      <c r="J2" s="492"/>
      <c r="K2" s="493"/>
    </row>
    <row r="3" spans="1:18" ht="22.5" customHeight="1" x14ac:dyDescent="0.25">
      <c r="A3" s="494"/>
      <c r="B3" s="495"/>
      <c r="C3" s="495"/>
      <c r="D3" s="495"/>
      <c r="E3" s="495"/>
      <c r="F3" s="495"/>
      <c r="G3" s="495"/>
      <c r="H3" s="495"/>
      <c r="I3" s="495"/>
      <c r="J3" s="495"/>
      <c r="K3" s="496"/>
    </row>
    <row r="4" spans="1:18" ht="17.25" customHeight="1" x14ac:dyDescent="0.25">
      <c r="A4" s="338" t="s">
        <v>0</v>
      </c>
      <c r="B4" s="339"/>
      <c r="C4" s="342" t="s">
        <v>1</v>
      </c>
      <c r="D4" s="343"/>
      <c r="E4" s="343"/>
      <c r="F4" s="343"/>
      <c r="G4" s="343"/>
      <c r="H4" s="344"/>
      <c r="I4" s="345"/>
      <c r="J4" s="339"/>
      <c r="K4" s="346"/>
      <c r="L4" s="105"/>
      <c r="M4" s="105"/>
      <c r="N4" s="105"/>
      <c r="O4" s="105"/>
      <c r="P4" s="105"/>
      <c r="Q4" s="197" t="s">
        <v>2</v>
      </c>
      <c r="R4" s="105"/>
    </row>
    <row r="5" spans="1:18" ht="18" customHeight="1" x14ac:dyDescent="0.25">
      <c r="A5" s="340"/>
      <c r="B5" s="341"/>
      <c r="C5" s="211" t="s">
        <v>3</v>
      </c>
      <c r="D5" s="212"/>
      <c r="E5" s="212"/>
      <c r="F5" s="212"/>
      <c r="G5" s="212"/>
      <c r="H5" s="213"/>
      <c r="I5" s="347"/>
      <c r="J5" s="341"/>
      <c r="K5" s="348"/>
      <c r="L5" s="105"/>
      <c r="M5" s="105"/>
      <c r="N5" s="105"/>
      <c r="O5" s="105"/>
      <c r="P5" s="105"/>
      <c r="Q5" s="197"/>
      <c r="R5" s="105"/>
    </row>
    <row r="6" spans="1:18" ht="18" customHeight="1" x14ac:dyDescent="0.3">
      <c r="A6" s="322" t="s">
        <v>119</v>
      </c>
      <c r="B6" s="323"/>
      <c r="C6" s="324" t="s">
        <v>120</v>
      </c>
      <c r="D6" s="325"/>
      <c r="E6" s="325"/>
      <c r="F6" s="325"/>
      <c r="G6" s="325"/>
      <c r="H6" s="326"/>
      <c r="I6" s="327" t="s">
        <v>121</v>
      </c>
      <c r="J6" s="328"/>
      <c r="K6" s="329"/>
      <c r="L6" s="105"/>
      <c r="M6" s="105"/>
      <c r="N6" s="105"/>
      <c r="O6" s="105"/>
      <c r="P6" s="105"/>
      <c r="Q6" s="105"/>
      <c r="R6" s="105"/>
    </row>
    <row r="7" spans="1:18" ht="14.25" customHeight="1" x14ac:dyDescent="0.25">
      <c r="A7" s="330" t="s">
        <v>7</v>
      </c>
      <c r="B7" s="331"/>
      <c r="C7" s="331"/>
      <c r="D7" s="331"/>
      <c r="E7" s="331"/>
      <c r="F7" s="331"/>
      <c r="G7" s="331"/>
      <c r="H7" s="331"/>
      <c r="I7" s="331"/>
      <c r="J7" s="331"/>
      <c r="K7" s="332"/>
    </row>
    <row r="8" spans="1:18" ht="47.25" customHeight="1" thickBot="1" x14ac:dyDescent="0.35">
      <c r="A8" s="333" t="s">
        <v>122</v>
      </c>
      <c r="B8" s="173"/>
      <c r="C8" s="59" t="s">
        <v>123</v>
      </c>
      <c r="D8" s="334" t="s">
        <v>9</v>
      </c>
      <c r="E8" s="173"/>
      <c r="F8" s="335" t="s">
        <v>124</v>
      </c>
      <c r="G8" s="335"/>
      <c r="H8" s="336" t="s">
        <v>10</v>
      </c>
      <c r="I8" s="336"/>
      <c r="J8" s="335" t="s">
        <v>125</v>
      </c>
      <c r="K8" s="337"/>
    </row>
    <row r="9" spans="1:18" ht="36" customHeight="1" x14ac:dyDescent="0.25">
      <c r="A9" s="349" t="s">
        <v>126</v>
      </c>
      <c r="B9" s="351" t="s">
        <v>12</v>
      </c>
      <c r="C9" s="353" t="s">
        <v>127</v>
      </c>
      <c r="D9" s="355" t="s">
        <v>13</v>
      </c>
      <c r="E9" s="356"/>
      <c r="F9" s="357" t="s">
        <v>128</v>
      </c>
      <c r="G9" s="358"/>
      <c r="H9" s="358"/>
      <c r="I9" s="359"/>
      <c r="J9" s="360" t="s">
        <v>129</v>
      </c>
      <c r="K9" s="361"/>
    </row>
    <row r="10" spans="1:18" ht="36" customHeight="1" x14ac:dyDescent="0.25">
      <c r="A10" s="350"/>
      <c r="B10" s="352"/>
      <c r="C10" s="354"/>
      <c r="D10" s="362" t="s">
        <v>14</v>
      </c>
      <c r="E10" s="363"/>
      <c r="F10" s="364" t="s">
        <v>130</v>
      </c>
      <c r="G10" s="365"/>
      <c r="H10" s="365"/>
      <c r="I10" s="365"/>
      <c r="J10" s="365"/>
      <c r="K10" s="366"/>
      <c r="L10" s="20"/>
      <c r="M10" s="1"/>
    </row>
    <row r="11" spans="1:18" ht="59.25" customHeight="1" thickBot="1" x14ac:dyDescent="0.3">
      <c r="A11" s="350"/>
      <c r="B11" s="61" t="s">
        <v>15</v>
      </c>
      <c r="C11" s="115" t="s">
        <v>127</v>
      </c>
      <c r="D11" s="367" t="s">
        <v>16</v>
      </c>
      <c r="E11" s="367"/>
      <c r="F11" s="368" t="s">
        <v>131</v>
      </c>
      <c r="G11" s="369"/>
      <c r="H11" s="370" t="s">
        <v>17</v>
      </c>
      <c r="I11" s="370"/>
      <c r="J11" s="371" t="s">
        <v>129</v>
      </c>
      <c r="K11" s="372"/>
      <c r="M11" s="1"/>
    </row>
    <row r="12" spans="1:18" ht="30.75" customHeight="1" x14ac:dyDescent="0.3">
      <c r="A12" s="350"/>
      <c r="B12" s="62" t="s">
        <v>18</v>
      </c>
      <c r="C12" s="353" t="s">
        <v>127</v>
      </c>
      <c r="D12" s="374" t="s">
        <v>19</v>
      </c>
      <c r="E12" s="374"/>
      <c r="F12" s="63" t="s">
        <v>132</v>
      </c>
      <c r="G12" s="374" t="s">
        <v>20</v>
      </c>
      <c r="H12" s="374"/>
      <c r="I12" s="374"/>
      <c r="J12" s="375" t="s">
        <v>133</v>
      </c>
      <c r="K12" s="376"/>
      <c r="M12" s="1"/>
    </row>
    <row r="13" spans="1:18" ht="29.25" customHeight="1" thickBot="1" x14ac:dyDescent="0.3">
      <c r="A13" s="350"/>
      <c r="B13" s="64" t="s">
        <v>21</v>
      </c>
      <c r="C13" s="373"/>
      <c r="D13" s="367" t="s">
        <v>22</v>
      </c>
      <c r="E13" s="367"/>
      <c r="F13" s="115" t="s">
        <v>134</v>
      </c>
      <c r="G13" s="367" t="s">
        <v>23</v>
      </c>
      <c r="H13" s="367"/>
      <c r="I13" s="367"/>
      <c r="J13" s="377" t="s">
        <v>135</v>
      </c>
      <c r="K13" s="378"/>
      <c r="M13" s="1"/>
    </row>
    <row r="14" spans="1:18" ht="67.5" customHeight="1" x14ac:dyDescent="0.25">
      <c r="A14" s="383" t="s">
        <v>136</v>
      </c>
      <c r="B14" s="32" t="s">
        <v>25</v>
      </c>
      <c r="C14" s="60" t="s">
        <v>127</v>
      </c>
      <c r="D14" s="384" t="s">
        <v>137</v>
      </c>
      <c r="E14" s="385"/>
      <c r="F14" s="385"/>
      <c r="G14" s="385"/>
      <c r="H14" s="385"/>
      <c r="I14" s="385"/>
      <c r="J14" s="385"/>
      <c r="K14" s="386"/>
      <c r="M14" s="1"/>
      <c r="N14" s="219"/>
      <c r="O14" s="220"/>
      <c r="P14" s="220"/>
    </row>
    <row r="15" spans="1:18" ht="72" customHeight="1" x14ac:dyDescent="0.25">
      <c r="A15" s="383"/>
      <c r="B15" s="107" t="s">
        <v>27</v>
      </c>
      <c r="C15" s="112" t="s">
        <v>138</v>
      </c>
      <c r="D15" s="387"/>
      <c r="E15" s="388"/>
      <c r="F15" s="388"/>
      <c r="G15" s="388"/>
      <c r="H15" s="388"/>
      <c r="I15" s="388"/>
      <c r="J15" s="388"/>
      <c r="K15" s="389"/>
      <c r="M15" s="1"/>
      <c r="N15" s="219"/>
      <c r="O15" s="220"/>
      <c r="P15" s="220"/>
    </row>
    <row r="16" spans="1:18" ht="87.75" customHeight="1" x14ac:dyDescent="0.25">
      <c r="A16" s="383"/>
      <c r="B16" s="107" t="s">
        <v>28</v>
      </c>
      <c r="C16" s="50" t="s">
        <v>139</v>
      </c>
      <c r="D16" s="390" t="s">
        <v>137</v>
      </c>
      <c r="E16" s="391"/>
      <c r="F16" s="391"/>
      <c r="G16" s="391"/>
      <c r="H16" s="391"/>
      <c r="I16" s="391"/>
      <c r="J16" s="391"/>
      <c r="K16" s="392"/>
      <c r="N16" s="220"/>
      <c r="O16" s="220"/>
      <c r="P16" s="220"/>
    </row>
    <row r="17" spans="1:18" ht="60" customHeight="1" x14ac:dyDescent="0.25">
      <c r="A17" s="383"/>
      <c r="B17" s="107" t="s">
        <v>30</v>
      </c>
      <c r="C17" s="50" t="s">
        <v>140</v>
      </c>
      <c r="D17" s="381" t="s">
        <v>141</v>
      </c>
      <c r="E17" s="381"/>
      <c r="F17" s="381"/>
      <c r="G17" s="381"/>
      <c r="H17" s="381"/>
      <c r="I17" s="381"/>
      <c r="J17" s="381"/>
      <c r="K17" s="393"/>
    </row>
    <row r="18" spans="1:18" ht="15.75" customHeight="1" x14ac:dyDescent="0.25">
      <c r="A18" s="394" t="s">
        <v>31</v>
      </c>
      <c r="B18" s="395"/>
      <c r="C18" s="395"/>
      <c r="D18" s="395"/>
      <c r="E18" s="395"/>
      <c r="F18" s="395"/>
      <c r="G18" s="395"/>
      <c r="H18" s="395"/>
      <c r="I18" s="395"/>
      <c r="J18" s="395"/>
      <c r="K18" s="396"/>
      <c r="L18" s="7"/>
      <c r="M18" s="7"/>
      <c r="N18" s="7"/>
      <c r="O18" s="7"/>
    </row>
    <row r="19" spans="1:18" ht="30.75" customHeight="1" x14ac:dyDescent="0.25">
      <c r="A19" s="333" t="s">
        <v>32</v>
      </c>
      <c r="B19" s="172"/>
      <c r="C19" s="379" t="s">
        <v>142</v>
      </c>
      <c r="D19" s="379"/>
      <c r="E19" s="379"/>
      <c r="F19" s="379"/>
      <c r="G19" s="172" t="s">
        <v>33</v>
      </c>
      <c r="H19" s="172"/>
      <c r="I19" s="172"/>
      <c r="J19" s="364" t="s">
        <v>143</v>
      </c>
      <c r="K19" s="366"/>
      <c r="L19" s="7"/>
      <c r="M19" s="7"/>
      <c r="N19" s="7"/>
      <c r="O19" s="7"/>
    </row>
    <row r="20" spans="1:18" ht="30.75" customHeight="1" x14ac:dyDescent="0.3">
      <c r="A20" s="333" t="s">
        <v>35</v>
      </c>
      <c r="B20" s="380"/>
      <c r="C20" s="381" t="s">
        <v>144</v>
      </c>
      <c r="D20" s="379"/>
      <c r="E20" s="379"/>
      <c r="F20" s="379"/>
      <c r="G20" s="379"/>
      <c r="H20" s="379"/>
      <c r="I20" s="379"/>
      <c r="J20" s="379"/>
      <c r="K20" s="382"/>
    </row>
    <row r="21" spans="1:18" ht="54.75" customHeight="1" x14ac:dyDescent="0.25">
      <c r="A21" s="333" t="s">
        <v>36</v>
      </c>
      <c r="B21" s="172"/>
      <c r="C21" s="381" t="s">
        <v>145</v>
      </c>
      <c r="D21" s="381"/>
      <c r="E21" s="381"/>
      <c r="F21" s="381"/>
      <c r="G21" s="381"/>
      <c r="H21" s="381"/>
      <c r="I21" s="381"/>
      <c r="J21" s="381"/>
      <c r="K21" s="393"/>
    </row>
    <row r="22" spans="1:18" ht="48" customHeight="1" x14ac:dyDescent="0.25">
      <c r="A22" s="383" t="s">
        <v>37</v>
      </c>
      <c r="B22" s="397"/>
      <c r="C22" s="172" t="s">
        <v>38</v>
      </c>
      <c r="D22" s="172"/>
      <c r="E22" s="51" t="s">
        <v>146</v>
      </c>
      <c r="F22" s="364" t="s">
        <v>147</v>
      </c>
      <c r="G22" s="365"/>
      <c r="H22" s="365"/>
      <c r="I22" s="365"/>
      <c r="J22" s="365"/>
      <c r="K22" s="366"/>
    </row>
    <row r="23" spans="1:18" ht="15.75" customHeight="1" x14ac:dyDescent="0.25">
      <c r="A23" s="383"/>
      <c r="B23" s="397"/>
      <c r="C23" s="398" t="s">
        <v>40</v>
      </c>
      <c r="D23" s="399"/>
      <c r="E23" s="399"/>
      <c r="F23" s="398" t="s">
        <v>41</v>
      </c>
      <c r="G23" s="399"/>
      <c r="H23" s="398" t="s">
        <v>42</v>
      </c>
      <c r="I23" s="399"/>
      <c r="J23" s="399"/>
      <c r="K23" s="400"/>
      <c r="L23" s="20"/>
    </row>
    <row r="24" spans="1:18" ht="45.75" customHeight="1" x14ac:dyDescent="0.25">
      <c r="A24" s="383"/>
      <c r="B24" s="397"/>
      <c r="C24" s="401" t="s">
        <v>148</v>
      </c>
      <c r="D24" s="402"/>
      <c r="E24" s="403"/>
      <c r="F24" s="364" t="s">
        <v>149</v>
      </c>
      <c r="G24" s="404"/>
      <c r="H24" s="405" t="s">
        <v>137</v>
      </c>
      <c r="I24" s="406"/>
      <c r="J24" s="406"/>
      <c r="K24" s="407"/>
    </row>
    <row r="25" spans="1:18" ht="18.75" customHeight="1" x14ac:dyDescent="0.3">
      <c r="A25" s="333" t="s">
        <v>43</v>
      </c>
      <c r="B25" s="380"/>
      <c r="C25" s="408" t="s">
        <v>44</v>
      </c>
      <c r="D25" s="408"/>
      <c r="E25" s="408"/>
      <c r="F25" s="405" t="s">
        <v>137</v>
      </c>
      <c r="G25" s="405"/>
      <c r="H25" s="409" t="s">
        <v>45</v>
      </c>
      <c r="I25" s="409"/>
      <c r="J25" s="409"/>
      <c r="K25" s="410"/>
    </row>
    <row r="26" spans="1:18" ht="70.5" customHeight="1" x14ac:dyDescent="0.3">
      <c r="A26" s="333" t="s">
        <v>150</v>
      </c>
      <c r="B26" s="380"/>
      <c r="C26" s="411" t="s">
        <v>151</v>
      </c>
      <c r="D26" s="411"/>
      <c r="E26" s="172" t="s">
        <v>152</v>
      </c>
      <c r="F26" s="398"/>
      <c r="G26" s="49" t="s">
        <v>153</v>
      </c>
      <c r="H26" s="412" t="s">
        <v>154</v>
      </c>
      <c r="I26" s="412"/>
      <c r="J26" s="412"/>
      <c r="K26" s="52" t="s">
        <v>155</v>
      </c>
    </row>
    <row r="27" spans="1:18" ht="60" customHeight="1" x14ac:dyDescent="0.3">
      <c r="A27" s="333" t="s">
        <v>156</v>
      </c>
      <c r="B27" s="380"/>
      <c r="C27" s="411" t="s">
        <v>157</v>
      </c>
      <c r="D27" s="411"/>
      <c r="E27" s="172" t="s">
        <v>158</v>
      </c>
      <c r="F27" s="398"/>
      <c r="G27" s="49" t="s">
        <v>159</v>
      </c>
      <c r="H27" s="172" t="s">
        <v>51</v>
      </c>
      <c r="I27" s="172"/>
      <c r="J27" s="172"/>
      <c r="K27" s="45" t="s">
        <v>137</v>
      </c>
    </row>
    <row r="28" spans="1:18" ht="33.75" customHeight="1" x14ac:dyDescent="0.3">
      <c r="A28" s="333" t="s">
        <v>52</v>
      </c>
      <c r="B28" s="420"/>
      <c r="C28" s="381" t="s">
        <v>160</v>
      </c>
      <c r="D28" s="415"/>
      <c r="E28" s="415"/>
      <c r="F28" s="107" t="s">
        <v>53</v>
      </c>
      <c r="G28" s="381" t="s">
        <v>161</v>
      </c>
      <c r="H28" s="415"/>
      <c r="I28" s="415"/>
      <c r="J28" s="415"/>
      <c r="K28" s="416"/>
      <c r="L28" s="1"/>
      <c r="P28" s="1"/>
      <c r="Q28" s="1"/>
      <c r="R28" s="1"/>
    </row>
    <row r="29" spans="1:18" ht="15.75" customHeight="1" x14ac:dyDescent="0.25">
      <c r="A29" s="333" t="s">
        <v>54</v>
      </c>
      <c r="B29" s="172"/>
      <c r="C29" s="172"/>
      <c r="D29" s="172"/>
      <c r="E29" s="172"/>
      <c r="F29" s="172"/>
      <c r="G29" s="172"/>
      <c r="H29" s="172"/>
      <c r="I29" s="172"/>
      <c r="J29" s="172"/>
      <c r="K29" s="413"/>
      <c r="L29" s="1"/>
      <c r="P29" s="1"/>
      <c r="Q29" s="1"/>
      <c r="R29" s="1"/>
    </row>
    <row r="30" spans="1:18" ht="56.25" customHeight="1" x14ac:dyDescent="0.3">
      <c r="A30" s="333" t="s">
        <v>55</v>
      </c>
      <c r="B30" s="380"/>
      <c r="C30" s="414" t="s">
        <v>162</v>
      </c>
      <c r="D30" s="415"/>
      <c r="E30" s="415"/>
      <c r="F30" s="107" t="s">
        <v>56</v>
      </c>
      <c r="G30" s="381" t="s">
        <v>163</v>
      </c>
      <c r="H30" s="415"/>
      <c r="I30" s="415"/>
      <c r="J30" s="415"/>
      <c r="K30" s="416"/>
      <c r="L30" s="1"/>
      <c r="P30" s="1"/>
      <c r="Q30" s="1"/>
      <c r="R30" s="1"/>
    </row>
    <row r="31" spans="1:18" ht="15" customHeight="1" x14ac:dyDescent="0.25">
      <c r="A31" s="330" t="s">
        <v>57</v>
      </c>
      <c r="B31" s="331"/>
      <c r="C31" s="331"/>
      <c r="D31" s="331"/>
      <c r="E31" s="331"/>
      <c r="F31" s="331"/>
      <c r="G31" s="331"/>
      <c r="H31" s="331"/>
      <c r="I31" s="331"/>
      <c r="J31" s="331"/>
      <c r="K31" s="332"/>
      <c r="L31" s="1"/>
      <c r="P31" s="1"/>
      <c r="Q31" s="1"/>
      <c r="R31" s="1"/>
    </row>
    <row r="32" spans="1:18" ht="15.75" customHeight="1" x14ac:dyDescent="0.25">
      <c r="A32" s="417" t="s">
        <v>164</v>
      </c>
      <c r="B32" s="418"/>
      <c r="C32" s="418"/>
      <c r="D32" s="418"/>
      <c r="E32" s="418"/>
      <c r="F32" s="418"/>
      <c r="G32" s="418"/>
      <c r="H32" s="418"/>
      <c r="I32" s="418"/>
      <c r="J32" s="418"/>
      <c r="K32" s="419"/>
      <c r="L32" s="1"/>
      <c r="P32" s="1"/>
      <c r="Q32" s="1"/>
      <c r="R32" s="1"/>
    </row>
    <row r="33" spans="1:18" ht="90" customHeight="1" x14ac:dyDescent="0.25">
      <c r="A33" s="333" t="s">
        <v>59</v>
      </c>
      <c r="B33" s="172"/>
      <c r="C33" s="172"/>
      <c r="D33" s="172"/>
      <c r="E33" s="49" t="s">
        <v>165</v>
      </c>
      <c r="F33" s="362" t="s">
        <v>166</v>
      </c>
      <c r="G33" s="426"/>
      <c r="H33" s="426"/>
      <c r="I33" s="426"/>
      <c r="J33" s="363"/>
      <c r="K33" s="52" t="s">
        <v>167</v>
      </c>
      <c r="L33" s="1"/>
      <c r="P33" s="1"/>
      <c r="Q33" s="1"/>
      <c r="R33" s="1"/>
    </row>
    <row r="34" spans="1:18" ht="56.25" customHeight="1" x14ac:dyDescent="0.25">
      <c r="A34" s="333" t="s">
        <v>61</v>
      </c>
      <c r="B34" s="172"/>
      <c r="C34" s="172"/>
      <c r="D34" s="172"/>
      <c r="E34" s="46" t="s">
        <v>137</v>
      </c>
      <c r="F34" s="107" t="s">
        <v>62</v>
      </c>
      <c r="G34" s="47" t="s">
        <v>137</v>
      </c>
      <c r="H34" s="423" t="s">
        <v>63</v>
      </c>
      <c r="I34" s="423"/>
      <c r="J34" s="423"/>
      <c r="K34" s="53" t="s">
        <v>168</v>
      </c>
      <c r="L34" s="1"/>
      <c r="P34" s="1"/>
      <c r="Q34" s="1"/>
      <c r="R34" s="1"/>
    </row>
    <row r="35" spans="1:18" ht="85.5" customHeight="1" x14ac:dyDescent="0.25">
      <c r="A35" s="333" t="s">
        <v>169</v>
      </c>
      <c r="B35" s="172"/>
      <c r="C35" s="172"/>
      <c r="D35" s="172"/>
      <c r="E35" s="113" t="s">
        <v>170</v>
      </c>
      <c r="F35" s="107" t="s">
        <v>65</v>
      </c>
      <c r="G35" s="47" t="s">
        <v>137</v>
      </c>
      <c r="H35" s="427" t="s">
        <v>171</v>
      </c>
      <c r="I35" s="428"/>
      <c r="J35" s="429"/>
      <c r="K35" s="48" t="s">
        <v>137</v>
      </c>
      <c r="L35" s="1"/>
      <c r="P35" s="1"/>
      <c r="Q35" s="1"/>
      <c r="R35" s="1"/>
    </row>
    <row r="36" spans="1:18" ht="56.25" customHeight="1" x14ac:dyDescent="0.25">
      <c r="A36" s="421" t="s">
        <v>67</v>
      </c>
      <c r="B36" s="422"/>
      <c r="C36" s="422"/>
      <c r="D36" s="422"/>
      <c r="E36" s="422"/>
      <c r="F36" s="107" t="s">
        <v>68</v>
      </c>
      <c r="G36" s="47" t="s">
        <v>137</v>
      </c>
      <c r="H36" s="423" t="s">
        <v>172</v>
      </c>
      <c r="I36" s="423"/>
      <c r="J36" s="423"/>
      <c r="K36" s="48" t="s">
        <v>137</v>
      </c>
      <c r="L36" s="1"/>
      <c r="P36" s="1"/>
      <c r="Q36" s="1"/>
      <c r="R36" s="1"/>
    </row>
    <row r="37" spans="1:18" ht="56.25" customHeight="1" x14ac:dyDescent="0.25">
      <c r="A37" s="114" t="s">
        <v>70</v>
      </c>
      <c r="B37" s="424" t="s">
        <v>137</v>
      </c>
      <c r="C37" s="424"/>
      <c r="D37" s="424"/>
      <c r="E37" s="424"/>
      <c r="F37" s="101" t="s">
        <v>71</v>
      </c>
      <c r="G37" s="430" t="s">
        <v>173</v>
      </c>
      <c r="H37" s="431"/>
      <c r="I37" s="431"/>
      <c r="J37" s="431"/>
      <c r="K37" s="432"/>
      <c r="L37" s="1"/>
      <c r="P37" s="1"/>
      <c r="Q37" s="1"/>
      <c r="R37" s="1"/>
    </row>
    <row r="38" spans="1:18" ht="56.25" customHeight="1" x14ac:dyDescent="0.25">
      <c r="A38" s="114" t="s">
        <v>73</v>
      </c>
      <c r="B38" s="425" t="s">
        <v>174</v>
      </c>
      <c r="C38" s="425"/>
      <c r="D38" s="425"/>
      <c r="E38" s="425"/>
      <c r="F38" s="47" t="s">
        <v>137</v>
      </c>
      <c r="G38" s="47" t="s">
        <v>137</v>
      </c>
      <c r="H38" s="296" t="s">
        <v>74</v>
      </c>
      <c r="I38" s="297"/>
      <c r="J38" s="47" t="s">
        <v>137</v>
      </c>
      <c r="K38" s="47" t="s">
        <v>137</v>
      </c>
      <c r="L38" s="1"/>
      <c r="P38" s="1"/>
      <c r="Q38" s="1"/>
      <c r="R38" s="1"/>
    </row>
    <row r="39" spans="1:18" ht="81" x14ac:dyDescent="0.25">
      <c r="A39" s="435" t="s">
        <v>75</v>
      </c>
      <c r="B39" s="436" t="s">
        <v>175</v>
      </c>
      <c r="C39" s="437"/>
      <c r="D39" s="437"/>
      <c r="E39" s="438"/>
      <c r="F39" s="107" t="s">
        <v>76</v>
      </c>
      <c r="G39" s="54" t="s">
        <v>176</v>
      </c>
      <c r="H39" s="423" t="s">
        <v>77</v>
      </c>
      <c r="I39" s="423"/>
      <c r="J39" s="423"/>
      <c r="K39" s="55" t="s">
        <v>177</v>
      </c>
      <c r="L39" s="1"/>
      <c r="P39" s="1"/>
      <c r="Q39" s="1"/>
      <c r="R39" s="1"/>
    </row>
    <row r="40" spans="1:18" ht="36" x14ac:dyDescent="0.25">
      <c r="A40" s="352"/>
      <c r="B40" s="439"/>
      <c r="C40" s="440"/>
      <c r="D40" s="440"/>
      <c r="E40" s="441"/>
      <c r="F40" s="107" t="s">
        <v>78</v>
      </c>
      <c r="G40" s="47" t="s">
        <v>137</v>
      </c>
      <c r="H40" s="423" t="s">
        <v>79</v>
      </c>
      <c r="I40" s="423"/>
      <c r="J40" s="423"/>
      <c r="K40" s="48" t="s">
        <v>137</v>
      </c>
      <c r="L40" s="1"/>
      <c r="P40" s="1"/>
      <c r="Q40" s="1"/>
      <c r="R40" s="1"/>
    </row>
    <row r="41" spans="1:18" ht="90" x14ac:dyDescent="0.25">
      <c r="A41" s="435" t="s">
        <v>92</v>
      </c>
      <c r="B41" s="436" t="s">
        <v>178</v>
      </c>
      <c r="C41" s="437"/>
      <c r="D41" s="437"/>
      <c r="E41" s="438"/>
      <c r="F41" s="107" t="s">
        <v>81</v>
      </c>
      <c r="G41" s="56" t="s">
        <v>179</v>
      </c>
      <c r="H41" s="427" t="s">
        <v>82</v>
      </c>
      <c r="I41" s="428"/>
      <c r="J41" s="429"/>
      <c r="K41" s="57" t="s">
        <v>180</v>
      </c>
      <c r="L41" s="1"/>
      <c r="P41" s="1"/>
      <c r="Q41" s="1"/>
      <c r="R41" s="1"/>
    </row>
    <row r="42" spans="1:18" ht="56.25" customHeight="1" x14ac:dyDescent="0.25">
      <c r="A42" s="352"/>
      <c r="B42" s="439"/>
      <c r="C42" s="440"/>
      <c r="D42" s="440"/>
      <c r="E42" s="441"/>
      <c r="F42" s="422" t="s">
        <v>83</v>
      </c>
      <c r="G42" s="422"/>
      <c r="H42" s="422"/>
      <c r="I42" s="422"/>
      <c r="J42" s="422"/>
      <c r="K42" s="442"/>
      <c r="L42" s="1"/>
      <c r="P42" s="1"/>
      <c r="Q42" s="1"/>
      <c r="R42" s="1"/>
    </row>
    <row r="43" spans="1:18" ht="15.75" customHeight="1" x14ac:dyDescent="0.25">
      <c r="A43" s="443" t="s">
        <v>84</v>
      </c>
      <c r="B43" s="444"/>
      <c r="C43" s="444"/>
      <c r="D43" s="444"/>
      <c r="E43" s="444"/>
      <c r="F43" s="444"/>
      <c r="G43" s="444"/>
      <c r="H43" s="444"/>
      <c r="I43" s="444"/>
      <c r="J43" s="444"/>
      <c r="K43" s="445"/>
      <c r="N43" s="3"/>
    </row>
    <row r="44" spans="1:18" ht="100.5" customHeight="1" x14ac:dyDescent="0.25">
      <c r="A44" s="446" t="s">
        <v>181</v>
      </c>
      <c r="B44" s="447"/>
      <c r="C44" s="447"/>
      <c r="D44" s="447"/>
      <c r="E44" s="447"/>
      <c r="F44" s="447"/>
      <c r="G44" s="448" t="s">
        <v>86</v>
      </c>
      <c r="H44" s="449"/>
      <c r="I44" s="449"/>
      <c r="J44" s="449"/>
      <c r="K44" s="58" t="s">
        <v>182</v>
      </c>
      <c r="N44" s="3"/>
    </row>
    <row r="45" spans="1:18" ht="44.25" customHeight="1" x14ac:dyDescent="0.3">
      <c r="A45" s="433" t="s">
        <v>87</v>
      </c>
      <c r="B45" s="434"/>
      <c r="C45" s="381" t="s">
        <v>183</v>
      </c>
      <c r="D45" s="379"/>
      <c r="E45" s="379"/>
      <c r="F45" s="33" t="s">
        <v>88</v>
      </c>
      <c r="G45" s="381" t="s">
        <v>184</v>
      </c>
      <c r="H45" s="379"/>
      <c r="I45" s="379"/>
      <c r="J45" s="379"/>
      <c r="K45" s="382"/>
    </row>
    <row r="46" spans="1:18" ht="51.75" customHeight="1" x14ac:dyDescent="0.3">
      <c r="A46" s="433" t="s">
        <v>89</v>
      </c>
      <c r="B46" s="434"/>
      <c r="C46" s="381" t="s">
        <v>185</v>
      </c>
      <c r="D46" s="379"/>
      <c r="E46" s="379"/>
      <c r="F46" s="34" t="s">
        <v>90</v>
      </c>
      <c r="G46" s="381" t="s">
        <v>186</v>
      </c>
      <c r="H46" s="379"/>
      <c r="I46" s="379"/>
      <c r="J46" s="379"/>
      <c r="K46" s="382"/>
    </row>
    <row r="47" spans="1:18" ht="16.5" customHeight="1" x14ac:dyDescent="0.25">
      <c r="A47" s="319" t="s">
        <v>187</v>
      </c>
      <c r="B47" s="320"/>
      <c r="C47" s="320"/>
      <c r="D47" s="320"/>
      <c r="E47" s="320"/>
      <c r="F47" s="320"/>
      <c r="G47" s="320"/>
      <c r="H47" s="320"/>
      <c r="I47" s="320"/>
      <c r="J47" s="320"/>
      <c r="K47" s="321"/>
    </row>
    <row r="48" spans="1:18" ht="75.75" customHeight="1" x14ac:dyDescent="0.25">
      <c r="A48" s="37" t="s">
        <v>91</v>
      </c>
      <c r="B48" s="35" t="s">
        <v>34</v>
      </c>
      <c r="C48" s="112" t="s">
        <v>188</v>
      </c>
      <c r="D48" s="35" t="s">
        <v>39</v>
      </c>
      <c r="E48" s="36"/>
      <c r="F48" s="412" t="s">
        <v>92</v>
      </c>
      <c r="G48" s="381" t="s">
        <v>178</v>
      </c>
      <c r="H48" s="381"/>
      <c r="I48" s="381"/>
      <c r="J48" s="381"/>
      <c r="K48" s="393"/>
    </row>
    <row r="49" spans="1:11" ht="77.25" customHeight="1" x14ac:dyDescent="0.25">
      <c r="A49" s="37" t="s">
        <v>93</v>
      </c>
      <c r="B49" s="35" t="s">
        <v>34</v>
      </c>
      <c r="C49" s="112" t="s">
        <v>188</v>
      </c>
      <c r="D49" s="35" t="s">
        <v>39</v>
      </c>
      <c r="E49" s="36"/>
      <c r="F49" s="412"/>
      <c r="G49" s="381"/>
      <c r="H49" s="381"/>
      <c r="I49" s="381"/>
      <c r="J49" s="381"/>
      <c r="K49" s="393"/>
    </row>
    <row r="50" spans="1:11" ht="72" customHeight="1" x14ac:dyDescent="0.3">
      <c r="A50" s="458" t="s">
        <v>94</v>
      </c>
      <c r="B50" s="459"/>
      <c r="C50" s="381" t="s">
        <v>189</v>
      </c>
      <c r="D50" s="379"/>
      <c r="E50" s="379"/>
      <c r="F50" s="107" t="s">
        <v>95</v>
      </c>
      <c r="G50" s="381" t="s">
        <v>190</v>
      </c>
      <c r="H50" s="381"/>
      <c r="I50" s="381"/>
      <c r="J50" s="381"/>
      <c r="K50" s="393"/>
    </row>
    <row r="51" spans="1:11" ht="40.5" customHeight="1" x14ac:dyDescent="0.25">
      <c r="A51" s="460" t="s">
        <v>191</v>
      </c>
      <c r="B51" s="461"/>
      <c r="C51" s="461"/>
      <c r="D51" s="461"/>
      <c r="E51" s="461"/>
      <c r="F51" s="461"/>
      <c r="G51" s="461"/>
      <c r="H51" s="461"/>
      <c r="I51" s="461"/>
      <c r="J51" s="461"/>
      <c r="K51" s="462"/>
    </row>
    <row r="52" spans="1:11" ht="23.25" customHeight="1" x14ac:dyDescent="0.25">
      <c r="A52" s="450" t="s">
        <v>97</v>
      </c>
      <c r="B52" s="451"/>
      <c r="C52" s="452" t="s">
        <v>98</v>
      </c>
      <c r="D52" s="326"/>
      <c r="E52" s="324" t="s">
        <v>99</v>
      </c>
      <c r="F52" s="325"/>
      <c r="G52" s="325"/>
      <c r="H52" s="325"/>
      <c r="I52" s="325"/>
      <c r="J52" s="325"/>
      <c r="K52" s="453"/>
    </row>
    <row r="53" spans="1:11" ht="106.5" customHeight="1" x14ac:dyDescent="0.25">
      <c r="A53" s="454" t="s">
        <v>192</v>
      </c>
      <c r="B53" s="455"/>
      <c r="C53" s="456" t="s">
        <v>193</v>
      </c>
      <c r="D53" s="455"/>
      <c r="E53" s="456" t="s">
        <v>194</v>
      </c>
      <c r="F53" s="455"/>
      <c r="G53" s="455"/>
      <c r="H53" s="455"/>
      <c r="I53" s="455"/>
      <c r="J53" s="455"/>
      <c r="K53" s="457"/>
    </row>
    <row r="54" spans="1:11" ht="34.5" customHeight="1" x14ac:dyDescent="0.25">
      <c r="A54" s="463" t="s">
        <v>195</v>
      </c>
      <c r="B54" s="464"/>
      <c r="C54" s="465" t="s">
        <v>195</v>
      </c>
      <c r="D54" s="466"/>
      <c r="E54" s="467" t="s">
        <v>195</v>
      </c>
      <c r="F54" s="468"/>
      <c r="G54" s="468"/>
      <c r="H54" s="468"/>
      <c r="I54" s="468"/>
      <c r="J54" s="468"/>
      <c r="K54" s="469"/>
    </row>
    <row r="55" spans="1:11" ht="34.5" customHeight="1" x14ac:dyDescent="0.25">
      <c r="A55" s="463" t="s">
        <v>195</v>
      </c>
      <c r="B55" s="464"/>
      <c r="C55" s="465" t="s">
        <v>195</v>
      </c>
      <c r="D55" s="466"/>
      <c r="E55" s="467" t="s">
        <v>195</v>
      </c>
      <c r="F55" s="468"/>
      <c r="G55" s="468"/>
      <c r="H55" s="468"/>
      <c r="I55" s="468"/>
      <c r="J55" s="468"/>
      <c r="K55" s="469"/>
    </row>
    <row r="56" spans="1:11" ht="34.5" customHeight="1" x14ac:dyDescent="0.25">
      <c r="A56" s="463" t="s">
        <v>195</v>
      </c>
      <c r="B56" s="464"/>
      <c r="C56" s="465" t="s">
        <v>195</v>
      </c>
      <c r="D56" s="466"/>
      <c r="E56" s="467" t="s">
        <v>195</v>
      </c>
      <c r="F56" s="468"/>
      <c r="G56" s="468"/>
      <c r="H56" s="468"/>
      <c r="I56" s="468"/>
      <c r="J56" s="468"/>
      <c r="K56" s="469"/>
    </row>
    <row r="57" spans="1:11" ht="34.5" customHeight="1" x14ac:dyDescent="0.25">
      <c r="A57" s="463" t="s">
        <v>195</v>
      </c>
      <c r="B57" s="464"/>
      <c r="C57" s="465" t="s">
        <v>195</v>
      </c>
      <c r="D57" s="466"/>
      <c r="E57" s="467" t="s">
        <v>195</v>
      </c>
      <c r="F57" s="468"/>
      <c r="G57" s="468"/>
      <c r="H57" s="468"/>
      <c r="I57" s="468"/>
      <c r="J57" s="468"/>
      <c r="K57" s="469"/>
    </row>
    <row r="58" spans="1:11" ht="34.5" customHeight="1" x14ac:dyDescent="0.25">
      <c r="A58" s="463" t="s">
        <v>195</v>
      </c>
      <c r="B58" s="464"/>
      <c r="C58" s="465" t="s">
        <v>195</v>
      </c>
      <c r="D58" s="466"/>
      <c r="E58" s="467" t="s">
        <v>195</v>
      </c>
      <c r="F58" s="468"/>
      <c r="G58" s="468"/>
      <c r="H58" s="468"/>
      <c r="I58" s="468"/>
      <c r="J58" s="468"/>
      <c r="K58" s="469"/>
    </row>
    <row r="59" spans="1:11" ht="34.5" customHeight="1" x14ac:dyDescent="0.25">
      <c r="A59" s="463" t="s">
        <v>195</v>
      </c>
      <c r="B59" s="464"/>
      <c r="C59" s="465" t="s">
        <v>195</v>
      </c>
      <c r="D59" s="466"/>
      <c r="E59" s="467" t="s">
        <v>195</v>
      </c>
      <c r="F59" s="468"/>
      <c r="G59" s="468"/>
      <c r="H59" s="468"/>
      <c r="I59" s="468"/>
      <c r="J59" s="468"/>
      <c r="K59" s="469"/>
    </row>
    <row r="60" spans="1:11" ht="34.5" customHeight="1" x14ac:dyDescent="0.25">
      <c r="A60" s="463" t="s">
        <v>195</v>
      </c>
      <c r="B60" s="464"/>
      <c r="C60" s="465" t="s">
        <v>195</v>
      </c>
      <c r="D60" s="466"/>
      <c r="E60" s="467" t="s">
        <v>195</v>
      </c>
      <c r="F60" s="468"/>
      <c r="G60" s="468"/>
      <c r="H60" s="468"/>
      <c r="I60" s="468"/>
      <c r="J60" s="468"/>
      <c r="K60" s="469"/>
    </row>
    <row r="61" spans="1:11" ht="34.5" customHeight="1" x14ac:dyDescent="0.25">
      <c r="A61" s="463" t="s">
        <v>195</v>
      </c>
      <c r="B61" s="464"/>
      <c r="C61" s="465" t="s">
        <v>195</v>
      </c>
      <c r="D61" s="466"/>
      <c r="E61" s="467" t="s">
        <v>195</v>
      </c>
      <c r="F61" s="468"/>
      <c r="G61" s="468"/>
      <c r="H61" s="468"/>
      <c r="I61" s="468"/>
      <c r="J61" s="468"/>
      <c r="K61" s="469"/>
    </row>
    <row r="62" spans="1:11" ht="34.5" customHeight="1" x14ac:dyDescent="0.25">
      <c r="A62" s="463" t="s">
        <v>195</v>
      </c>
      <c r="B62" s="464"/>
      <c r="C62" s="465" t="s">
        <v>195</v>
      </c>
      <c r="D62" s="466"/>
      <c r="E62" s="467" t="s">
        <v>195</v>
      </c>
      <c r="F62" s="468"/>
      <c r="G62" s="468"/>
      <c r="H62" s="468"/>
      <c r="I62" s="468"/>
      <c r="J62" s="468"/>
      <c r="K62" s="469"/>
    </row>
    <row r="63" spans="1:11" ht="34.5" customHeight="1" x14ac:dyDescent="0.25">
      <c r="A63" s="463" t="s">
        <v>195</v>
      </c>
      <c r="B63" s="464"/>
      <c r="C63" s="465" t="s">
        <v>195</v>
      </c>
      <c r="D63" s="466"/>
      <c r="E63" s="467" t="s">
        <v>195</v>
      </c>
      <c r="F63" s="468"/>
      <c r="G63" s="468"/>
      <c r="H63" s="468"/>
      <c r="I63" s="468"/>
      <c r="J63" s="468"/>
      <c r="K63" s="469"/>
    </row>
    <row r="64" spans="1:11" ht="34.5" customHeight="1" x14ac:dyDescent="0.25">
      <c r="A64" s="463" t="s">
        <v>195</v>
      </c>
      <c r="B64" s="464"/>
      <c r="C64" s="465" t="s">
        <v>195</v>
      </c>
      <c r="D64" s="466"/>
      <c r="E64" s="467" t="s">
        <v>195</v>
      </c>
      <c r="F64" s="468"/>
      <c r="G64" s="468"/>
      <c r="H64" s="468"/>
      <c r="I64" s="468"/>
      <c r="J64" s="468"/>
      <c r="K64" s="469"/>
    </row>
    <row r="65" spans="1:14" ht="34.5" customHeight="1" x14ac:dyDescent="0.25">
      <c r="A65" s="463" t="s">
        <v>195</v>
      </c>
      <c r="B65" s="464"/>
      <c r="C65" s="465" t="s">
        <v>195</v>
      </c>
      <c r="D65" s="466"/>
      <c r="E65" s="467" t="s">
        <v>195</v>
      </c>
      <c r="F65" s="468"/>
      <c r="G65" s="468"/>
      <c r="H65" s="468"/>
      <c r="I65" s="468"/>
      <c r="J65" s="468"/>
      <c r="K65" s="469"/>
    </row>
    <row r="66" spans="1:14" ht="34.5" customHeight="1" x14ac:dyDescent="0.25">
      <c r="A66" s="463" t="s">
        <v>195</v>
      </c>
      <c r="B66" s="464"/>
      <c r="C66" s="465" t="s">
        <v>195</v>
      </c>
      <c r="D66" s="466"/>
      <c r="E66" s="467" t="s">
        <v>195</v>
      </c>
      <c r="F66" s="468"/>
      <c r="G66" s="468"/>
      <c r="H66" s="468"/>
      <c r="I66" s="468"/>
      <c r="J66" s="468"/>
      <c r="K66" s="469"/>
    </row>
    <row r="67" spans="1:14" ht="23.25" customHeight="1" x14ac:dyDescent="0.25">
      <c r="A67" s="473" t="s">
        <v>196</v>
      </c>
      <c r="B67" s="474"/>
      <c r="C67" s="474"/>
      <c r="D67" s="474"/>
      <c r="E67" s="474"/>
      <c r="F67" s="474"/>
      <c r="G67" s="474"/>
      <c r="H67" s="474"/>
      <c r="I67" s="474"/>
      <c r="J67" s="474"/>
      <c r="K67" s="475"/>
      <c r="L67" s="7"/>
      <c r="M67" s="7"/>
      <c r="N67" s="7"/>
    </row>
    <row r="68" spans="1:14" ht="32.25" customHeight="1" x14ac:dyDescent="0.25">
      <c r="A68" s="476" t="s">
        <v>101</v>
      </c>
      <c r="B68" s="478" t="s">
        <v>102</v>
      </c>
      <c r="C68" s="479"/>
      <c r="D68" s="479"/>
      <c r="E68" s="479"/>
      <c r="F68" s="480" t="s">
        <v>137</v>
      </c>
      <c r="G68" s="480"/>
      <c r="H68" s="480"/>
      <c r="I68" s="480"/>
      <c r="J68" s="480"/>
      <c r="K68" s="481"/>
    </row>
    <row r="69" spans="1:14" ht="66" customHeight="1" x14ac:dyDescent="0.25">
      <c r="A69" s="477"/>
      <c r="B69" s="482" t="s">
        <v>197</v>
      </c>
      <c r="C69" s="483"/>
      <c r="D69" s="483"/>
      <c r="E69" s="483"/>
      <c r="F69" s="483"/>
      <c r="G69" s="483"/>
      <c r="H69" s="483"/>
      <c r="I69" s="483"/>
      <c r="J69" s="483"/>
      <c r="K69" s="484"/>
    </row>
    <row r="70" spans="1:14" ht="26.25" customHeight="1" x14ac:dyDescent="0.25">
      <c r="A70" s="476" t="s">
        <v>104</v>
      </c>
      <c r="B70" s="478" t="s">
        <v>105</v>
      </c>
      <c r="C70" s="479"/>
      <c r="D70" s="479"/>
      <c r="E70" s="479"/>
      <c r="F70" s="480" t="s">
        <v>137</v>
      </c>
      <c r="G70" s="480"/>
      <c r="H70" s="480"/>
      <c r="I70" s="480"/>
      <c r="J70" s="480"/>
      <c r="K70" s="481"/>
    </row>
    <row r="71" spans="1:14" ht="66" customHeight="1" x14ac:dyDescent="0.25">
      <c r="A71" s="477"/>
      <c r="B71" s="513" t="s">
        <v>198</v>
      </c>
      <c r="C71" s="514"/>
      <c r="D71" s="514"/>
      <c r="E71" s="514"/>
      <c r="F71" s="514"/>
      <c r="G71" s="514"/>
      <c r="H71" s="514"/>
      <c r="I71" s="514"/>
      <c r="J71" s="514"/>
      <c r="K71" s="515"/>
    </row>
    <row r="72" spans="1:14" ht="72.75" customHeight="1" x14ac:dyDescent="0.25">
      <c r="A72" s="111" t="s">
        <v>107</v>
      </c>
      <c r="B72" s="516" t="s">
        <v>199</v>
      </c>
      <c r="C72" s="517"/>
      <c r="D72" s="517"/>
      <c r="E72" s="517"/>
      <c r="F72" s="517"/>
      <c r="G72" s="517"/>
      <c r="H72" s="517"/>
      <c r="I72" s="517"/>
      <c r="J72" s="517"/>
      <c r="K72" s="518"/>
    </row>
    <row r="73" spans="1:14" ht="33" customHeight="1" x14ac:dyDescent="0.25">
      <c r="A73" s="476" t="s">
        <v>108</v>
      </c>
      <c r="B73" s="519" t="s">
        <v>137</v>
      </c>
      <c r="C73" s="480"/>
      <c r="D73" s="480"/>
      <c r="E73" s="480"/>
      <c r="F73" s="479" t="s">
        <v>109</v>
      </c>
      <c r="G73" s="479"/>
      <c r="H73" s="479"/>
      <c r="I73" s="479"/>
      <c r="J73" s="479"/>
      <c r="K73" s="520"/>
    </row>
    <row r="74" spans="1:14" ht="66" customHeight="1" x14ac:dyDescent="0.25">
      <c r="A74" s="477"/>
      <c r="B74" s="470" t="s">
        <v>200</v>
      </c>
      <c r="C74" s="471"/>
      <c r="D74" s="471"/>
      <c r="E74" s="471"/>
      <c r="F74" s="471"/>
      <c r="G74" s="471"/>
      <c r="H74" s="471"/>
      <c r="I74" s="471"/>
      <c r="J74" s="471"/>
      <c r="K74" s="472"/>
    </row>
    <row r="75" spans="1:14" ht="23.25" customHeight="1" x14ac:dyDescent="0.25">
      <c r="A75" s="504" t="s">
        <v>137</v>
      </c>
      <c r="B75" s="505"/>
      <c r="C75" s="505"/>
      <c r="D75" s="505"/>
      <c r="E75" s="505"/>
      <c r="F75" s="505"/>
      <c r="G75" s="505"/>
      <c r="H75" s="505"/>
      <c r="I75" s="505"/>
      <c r="J75" s="505"/>
      <c r="K75" s="506"/>
    </row>
    <row r="76" spans="1:14" ht="23.25" customHeight="1" x14ac:dyDescent="0.25">
      <c r="A76" s="507" t="s">
        <v>201</v>
      </c>
      <c r="B76" s="280"/>
      <c r="C76" s="280"/>
      <c r="D76" s="280"/>
      <c r="E76" s="281"/>
      <c r="F76" s="282" t="s">
        <v>202</v>
      </c>
      <c r="G76" s="280"/>
      <c r="H76" s="280"/>
      <c r="I76" s="280"/>
      <c r="J76" s="280"/>
      <c r="K76" s="508"/>
    </row>
    <row r="77" spans="1:14" ht="110.25" customHeight="1" thickBot="1" x14ac:dyDescent="0.35">
      <c r="A77" s="499" t="s">
        <v>203</v>
      </c>
      <c r="B77" s="500"/>
      <c r="C77" s="500"/>
      <c r="D77" s="500"/>
      <c r="E77" s="501"/>
      <c r="F77" s="509" t="s">
        <v>137</v>
      </c>
      <c r="G77" s="510"/>
      <c r="H77" s="510"/>
      <c r="I77" s="510"/>
      <c r="J77" s="510"/>
      <c r="K77" s="511"/>
    </row>
    <row r="78" spans="1:14" ht="14.25" customHeight="1" x14ac:dyDescent="0.3">
      <c r="A78" s="304" t="s">
        <v>16</v>
      </c>
      <c r="B78" s="185"/>
      <c r="C78" s="185"/>
      <c r="D78" s="185"/>
      <c r="E78" s="186"/>
      <c r="F78" s="304" t="s">
        <v>16</v>
      </c>
      <c r="G78" s="305"/>
      <c r="H78" s="305"/>
      <c r="I78" s="305"/>
      <c r="J78" s="305"/>
      <c r="K78" s="512"/>
    </row>
    <row r="79" spans="1:14" ht="14.25" customHeight="1" x14ac:dyDescent="0.25">
      <c r="A79" s="497"/>
      <c r="B79" s="239"/>
      <c r="C79" s="239"/>
      <c r="D79" s="239"/>
      <c r="E79" s="240"/>
      <c r="F79" s="241"/>
      <c r="G79" s="242"/>
      <c r="H79" s="242"/>
      <c r="I79" s="242"/>
      <c r="J79" s="242"/>
      <c r="K79" s="498"/>
    </row>
    <row r="80" spans="1:14" ht="18" customHeight="1" x14ac:dyDescent="0.3">
      <c r="A80" s="232" t="s">
        <v>204</v>
      </c>
      <c r="B80" s="230"/>
      <c r="C80" s="230"/>
      <c r="D80" s="230"/>
      <c r="E80" s="231"/>
      <c r="F80" s="232" t="s">
        <v>113</v>
      </c>
      <c r="G80" s="230"/>
      <c r="H80" s="230"/>
      <c r="I80" s="230"/>
      <c r="J80" s="230"/>
      <c r="K80" s="231"/>
    </row>
    <row r="81" spans="1:14" ht="18" customHeight="1" x14ac:dyDescent="0.3">
      <c r="A81" s="98"/>
      <c r="B81" s="116"/>
      <c r="C81" s="116"/>
      <c r="D81" s="116"/>
      <c r="E81" s="117"/>
      <c r="F81" s="98"/>
      <c r="G81" s="116"/>
      <c r="H81" s="116"/>
      <c r="I81" s="116"/>
      <c r="J81" s="116"/>
      <c r="K81" s="117"/>
    </row>
    <row r="82" spans="1:14" ht="18" customHeight="1" x14ac:dyDescent="0.3">
      <c r="A82" s="98"/>
      <c r="B82" s="116"/>
      <c r="C82" s="116"/>
      <c r="D82" s="116"/>
      <c r="E82" s="117"/>
      <c r="F82" s="98"/>
      <c r="G82" s="116"/>
      <c r="H82" s="116"/>
      <c r="I82" s="116"/>
      <c r="J82" s="116"/>
      <c r="K82" s="117"/>
    </row>
    <row r="83" spans="1:14" ht="39.950000000000003" customHeight="1" thickBot="1" x14ac:dyDescent="0.35">
      <c r="A83" s="499" t="s">
        <v>205</v>
      </c>
      <c r="B83" s="500"/>
      <c r="C83" s="500"/>
      <c r="D83" s="500"/>
      <c r="E83" s="501"/>
      <c r="F83" s="499" t="s">
        <v>205</v>
      </c>
      <c r="G83" s="502"/>
      <c r="H83" s="502"/>
      <c r="I83" s="502"/>
      <c r="J83" s="502"/>
      <c r="K83" s="503"/>
      <c r="N83" s="3"/>
    </row>
    <row r="84" spans="1:14" ht="27" customHeight="1" thickBot="1" x14ac:dyDescent="0.3">
      <c r="A84" s="485" t="s">
        <v>116</v>
      </c>
      <c r="B84" s="486"/>
      <c r="C84" s="486"/>
      <c r="D84" s="486"/>
      <c r="E84" s="486"/>
      <c r="F84" s="486"/>
      <c r="G84" s="486"/>
      <c r="H84" s="486"/>
      <c r="I84" s="486"/>
      <c r="J84" s="486"/>
      <c r="K84" s="487"/>
    </row>
    <row r="85" spans="1:14" ht="8.25" customHeight="1" x14ac:dyDescent="0.25"/>
    <row r="86" spans="1:14" ht="12.75" customHeight="1" x14ac:dyDescent="0.25">
      <c r="A86" s="279" t="s">
        <v>110</v>
      </c>
      <c r="B86" s="280"/>
      <c r="C86" s="280"/>
      <c r="D86" s="280"/>
      <c r="E86" s="281"/>
      <c r="F86" s="282" t="s">
        <v>111</v>
      </c>
      <c r="G86" s="280"/>
      <c r="H86" s="280"/>
      <c r="I86" s="280"/>
      <c r="J86" s="280"/>
      <c r="K86" s="283"/>
    </row>
    <row r="87" spans="1:14" ht="114" customHeight="1" thickBot="1" x14ac:dyDescent="0.35">
      <c r="A87" s="499" t="s">
        <v>203</v>
      </c>
      <c r="B87" s="500"/>
      <c r="C87" s="500"/>
      <c r="D87" s="500"/>
      <c r="E87" s="501"/>
      <c r="F87" s="509" t="s">
        <v>137</v>
      </c>
      <c r="G87" s="510"/>
      <c r="H87" s="510"/>
      <c r="I87" s="510"/>
      <c r="J87" s="510"/>
      <c r="K87" s="511"/>
    </row>
    <row r="88" spans="1:14" ht="12.75" customHeight="1" x14ac:dyDescent="0.3">
      <c r="A88" s="184" t="s">
        <v>16</v>
      </c>
      <c r="B88" s="185"/>
      <c r="C88" s="185"/>
      <c r="D88" s="185"/>
      <c r="E88" s="186"/>
      <c r="F88" s="304" t="s">
        <v>16</v>
      </c>
      <c r="G88" s="305"/>
      <c r="H88" s="305"/>
      <c r="I88" s="305"/>
      <c r="J88" s="305"/>
      <c r="K88" s="306"/>
    </row>
    <row r="89" spans="1:14" ht="12.75" customHeight="1" x14ac:dyDescent="0.25">
      <c r="A89" s="238"/>
      <c r="B89" s="239"/>
      <c r="C89" s="239"/>
      <c r="D89" s="239"/>
      <c r="E89" s="240"/>
      <c r="F89" s="241"/>
      <c r="G89" s="242"/>
      <c r="H89" s="242"/>
      <c r="I89" s="242"/>
      <c r="J89" s="242"/>
      <c r="K89" s="243"/>
    </row>
    <row r="90" spans="1:14" ht="12.75" customHeight="1" x14ac:dyDescent="0.3">
      <c r="A90" s="229" t="s">
        <v>112</v>
      </c>
      <c r="B90" s="230"/>
      <c r="C90" s="230"/>
      <c r="D90" s="230"/>
      <c r="E90" s="231"/>
      <c r="F90" s="232" t="s">
        <v>113</v>
      </c>
      <c r="G90" s="230"/>
      <c r="H90" s="230"/>
      <c r="I90" s="230"/>
      <c r="J90" s="230"/>
      <c r="K90" s="233"/>
    </row>
    <row r="91" spans="1:14" ht="12.75" customHeight="1" thickBot="1" x14ac:dyDescent="0.35">
      <c r="A91" s="294"/>
      <c r="B91" s="182"/>
      <c r="C91" s="182"/>
      <c r="D91" s="182"/>
      <c r="E91" s="295"/>
      <c r="F91" s="181"/>
      <c r="G91" s="182"/>
      <c r="H91" s="182"/>
      <c r="I91" s="182"/>
      <c r="J91" s="182"/>
      <c r="K91" s="183"/>
    </row>
    <row r="92" spans="1:14" ht="21.75" customHeight="1" x14ac:dyDescent="0.25">
      <c r="A92" s="521" t="s">
        <v>206</v>
      </c>
      <c r="B92" s="522"/>
      <c r="C92" s="522"/>
      <c r="D92" s="522"/>
      <c r="E92" s="523"/>
      <c r="F92" s="282" t="s">
        <v>114</v>
      </c>
      <c r="G92" s="280"/>
      <c r="H92" s="280"/>
      <c r="I92" s="280"/>
      <c r="J92" s="280"/>
      <c r="K92" s="283"/>
    </row>
    <row r="93" spans="1:14" ht="21.75" customHeight="1" thickBot="1" x14ac:dyDescent="0.3">
      <c r="A93" s="524"/>
      <c r="B93" s="525"/>
      <c r="C93" s="525"/>
      <c r="D93" s="525"/>
      <c r="E93" s="526"/>
      <c r="F93" s="226" t="str">
        <f>+IF(C26="X","DILIGENCIAR","NO APLICA")</f>
        <v>NO APLICA</v>
      </c>
      <c r="G93" s="227"/>
      <c r="H93" s="227"/>
      <c r="I93" s="227"/>
      <c r="J93" s="227"/>
      <c r="K93" s="228"/>
    </row>
    <row r="94" spans="1:14" ht="21.75" customHeight="1" x14ac:dyDescent="0.25">
      <c r="A94" s="524"/>
      <c r="B94" s="525"/>
      <c r="C94" s="525"/>
      <c r="D94" s="525"/>
      <c r="E94" s="526"/>
      <c r="F94" s="304" t="s">
        <v>16</v>
      </c>
      <c r="G94" s="305"/>
      <c r="H94" s="305"/>
      <c r="I94" s="305"/>
      <c r="J94" s="305"/>
      <c r="K94" s="306"/>
    </row>
    <row r="95" spans="1:14" ht="21.75" customHeight="1" x14ac:dyDescent="0.25">
      <c r="A95" s="524"/>
      <c r="B95" s="525"/>
      <c r="C95" s="525"/>
      <c r="D95" s="525"/>
      <c r="E95" s="526"/>
      <c r="F95" s="241" t="str">
        <f>+IF(C26="X","DILIGENCIAR","NO APLICA")</f>
        <v>NO APLICA</v>
      </c>
      <c r="G95" s="242"/>
      <c r="H95" s="242"/>
      <c r="I95" s="242"/>
      <c r="J95" s="242"/>
      <c r="K95" s="243"/>
    </row>
    <row r="96" spans="1:14" ht="13.5" customHeight="1" x14ac:dyDescent="0.3">
      <c r="A96" s="524"/>
      <c r="B96" s="525"/>
      <c r="C96" s="525"/>
      <c r="D96" s="525"/>
      <c r="E96" s="526"/>
      <c r="F96" s="232" t="s">
        <v>115</v>
      </c>
      <c r="G96" s="230"/>
      <c r="H96" s="230"/>
      <c r="I96" s="230"/>
      <c r="J96" s="230"/>
      <c r="K96" s="233"/>
    </row>
    <row r="97" spans="1:11" ht="21.75" customHeight="1" thickBot="1" x14ac:dyDescent="0.35">
      <c r="A97" s="527"/>
      <c r="B97" s="528"/>
      <c r="C97" s="528"/>
      <c r="D97" s="528"/>
      <c r="E97" s="529"/>
      <c r="F97" s="181" t="str">
        <f>+IF(C26="X","DILIGENCIAR","NO APLICA")</f>
        <v>NO APLICA</v>
      </c>
      <c r="G97" s="182"/>
      <c r="H97" s="182"/>
      <c r="I97" s="182"/>
      <c r="J97" s="182"/>
      <c r="K97" s="183"/>
    </row>
    <row r="98" spans="1:11" ht="39" customHeight="1" thickBot="1" x14ac:dyDescent="0.35">
      <c r="A98" s="499" t="s">
        <v>205</v>
      </c>
      <c r="B98" s="500"/>
      <c r="C98" s="500"/>
      <c r="D98" s="500"/>
      <c r="E98" s="501"/>
      <c r="F98" s="499" t="s">
        <v>205</v>
      </c>
      <c r="G98" s="502"/>
      <c r="H98" s="502"/>
      <c r="I98" s="502"/>
      <c r="J98" s="502"/>
      <c r="K98" s="503"/>
    </row>
    <row r="99" spans="1:11" ht="12.75" customHeight="1" x14ac:dyDescent="0.25">
      <c r="A99" s="299" t="s">
        <v>116</v>
      </c>
      <c r="B99" s="299"/>
      <c r="C99" s="299"/>
      <c r="D99" s="299"/>
      <c r="E99" s="299"/>
      <c r="F99" s="299"/>
      <c r="G99" s="299"/>
      <c r="H99" s="299"/>
      <c r="I99" s="299"/>
      <c r="J99" s="299"/>
      <c r="K99" s="299"/>
    </row>
    <row r="100" spans="1:11" ht="12.75" customHeight="1" x14ac:dyDescent="0.25">
      <c r="A100" s="300"/>
      <c r="B100" s="300"/>
      <c r="C100" s="300"/>
      <c r="D100" s="300"/>
      <c r="E100" s="300"/>
      <c r="F100" s="300"/>
      <c r="G100" s="300"/>
      <c r="H100" s="300"/>
      <c r="I100" s="300"/>
      <c r="J100" s="300"/>
      <c r="K100" s="300"/>
    </row>
    <row r="101" spans="1:11" ht="12.75" customHeight="1" x14ac:dyDescent="0.25"/>
    <row r="102" spans="1:11" ht="12.75" customHeight="1" x14ac:dyDescent="0.25"/>
    <row r="103" spans="1:11" ht="12.75" customHeight="1" x14ac:dyDescent="0.25"/>
    <row r="104" spans="1:11" ht="12.75" customHeight="1" x14ac:dyDescent="0.25"/>
    <row r="105" spans="1:11" ht="12.75" customHeight="1" x14ac:dyDescent="0.25"/>
    <row r="106" spans="1:11" ht="12.75" customHeight="1" x14ac:dyDescent="0.25"/>
    <row r="107" spans="1:11" ht="12.75" customHeight="1" x14ac:dyDescent="0.25"/>
    <row r="108" spans="1:11" ht="12.75" customHeight="1" x14ac:dyDescent="0.25"/>
    <row r="109" spans="1:11" ht="12.75" customHeight="1" x14ac:dyDescent="0.25"/>
    <row r="110" spans="1:11" ht="12.75" customHeight="1" x14ac:dyDescent="0.25"/>
    <row r="111" spans="1:11" ht="12.75" customHeight="1" x14ac:dyDescent="0.25"/>
    <row r="112" spans="1:11"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5.75" customHeight="1" x14ac:dyDescent="0.25"/>
    <row r="233" ht="15.75" customHeight="1" x14ac:dyDescent="0.25"/>
  </sheetData>
  <mergeCells count="210">
    <mergeCell ref="A99:K100"/>
    <mergeCell ref="A98:E98"/>
    <mergeCell ref="F98:K98"/>
    <mergeCell ref="A91:E91"/>
    <mergeCell ref="F91:K91"/>
    <mergeCell ref="A92:E97"/>
    <mergeCell ref="F92:K92"/>
    <mergeCell ref="F93:K93"/>
    <mergeCell ref="F94:K94"/>
    <mergeCell ref="F95:K95"/>
    <mergeCell ref="F96:K96"/>
    <mergeCell ref="F97:K97"/>
    <mergeCell ref="A86:E86"/>
    <mergeCell ref="F86:K86"/>
    <mergeCell ref="A87:E87"/>
    <mergeCell ref="F87:K87"/>
    <mergeCell ref="A88:E88"/>
    <mergeCell ref="F88:K88"/>
    <mergeCell ref="A89:E89"/>
    <mergeCell ref="F89:K89"/>
    <mergeCell ref="A90:E90"/>
    <mergeCell ref="F90:K90"/>
    <mergeCell ref="A84:K84"/>
    <mergeCell ref="A1:K1"/>
    <mergeCell ref="A2:K3"/>
    <mergeCell ref="A79:E79"/>
    <mergeCell ref="F79:K79"/>
    <mergeCell ref="A80:E80"/>
    <mergeCell ref="F80:K80"/>
    <mergeCell ref="A83:E83"/>
    <mergeCell ref="F83:K83"/>
    <mergeCell ref="A75:K75"/>
    <mergeCell ref="A76:E76"/>
    <mergeCell ref="F76:K76"/>
    <mergeCell ref="A77:E77"/>
    <mergeCell ref="F77:K77"/>
    <mergeCell ref="A78:E78"/>
    <mergeCell ref="F78:K78"/>
    <mergeCell ref="A70:A71"/>
    <mergeCell ref="B70:E70"/>
    <mergeCell ref="F70:K70"/>
    <mergeCell ref="B71:K71"/>
    <mergeCell ref="B72:K72"/>
    <mergeCell ref="A73:A74"/>
    <mergeCell ref="B73:E73"/>
    <mergeCell ref="F73:K73"/>
    <mergeCell ref="B74:K74"/>
    <mergeCell ref="A66:B66"/>
    <mergeCell ref="C66:D66"/>
    <mergeCell ref="E66:K66"/>
    <mergeCell ref="A67:K67"/>
    <mergeCell ref="A68:A69"/>
    <mergeCell ref="B68:E68"/>
    <mergeCell ref="F68:K68"/>
    <mergeCell ref="B69:K69"/>
    <mergeCell ref="A64:B64"/>
    <mergeCell ref="C64:D64"/>
    <mergeCell ref="E64:K64"/>
    <mergeCell ref="A65:B65"/>
    <mergeCell ref="C65:D65"/>
    <mergeCell ref="E65:K65"/>
    <mergeCell ref="A62:B62"/>
    <mergeCell ref="C62:D62"/>
    <mergeCell ref="E62:K62"/>
    <mergeCell ref="A63:B63"/>
    <mergeCell ref="C63:D63"/>
    <mergeCell ref="E63:K63"/>
    <mergeCell ref="A60:B60"/>
    <mergeCell ref="C60:D60"/>
    <mergeCell ref="E60:K60"/>
    <mergeCell ref="A61:B61"/>
    <mergeCell ref="C61:D61"/>
    <mergeCell ref="E61:K61"/>
    <mergeCell ref="A58:B58"/>
    <mergeCell ref="C58:D58"/>
    <mergeCell ref="E58:K58"/>
    <mergeCell ref="A59:B59"/>
    <mergeCell ref="C59:D59"/>
    <mergeCell ref="E59:K59"/>
    <mergeCell ref="A56:B56"/>
    <mergeCell ref="C56:D56"/>
    <mergeCell ref="E56:K56"/>
    <mergeCell ref="A57:B57"/>
    <mergeCell ref="C57:D57"/>
    <mergeCell ref="E57:K57"/>
    <mergeCell ref="A54:B54"/>
    <mergeCell ref="C54:D54"/>
    <mergeCell ref="E54:K54"/>
    <mergeCell ref="A55:B55"/>
    <mergeCell ref="C55:D55"/>
    <mergeCell ref="E55:K55"/>
    <mergeCell ref="A52:B52"/>
    <mergeCell ref="C52:D52"/>
    <mergeCell ref="E52:K52"/>
    <mergeCell ref="A53:B53"/>
    <mergeCell ref="C53:D53"/>
    <mergeCell ref="E53:K53"/>
    <mergeCell ref="F48:F49"/>
    <mergeCell ref="G48:K49"/>
    <mergeCell ref="A50:B50"/>
    <mergeCell ref="C50:E50"/>
    <mergeCell ref="G50:K50"/>
    <mergeCell ref="A51:K51"/>
    <mergeCell ref="A45:B45"/>
    <mergeCell ref="C45:E45"/>
    <mergeCell ref="G45:K45"/>
    <mergeCell ref="A46:B46"/>
    <mergeCell ref="C46:E46"/>
    <mergeCell ref="G46:K46"/>
    <mergeCell ref="A39:A40"/>
    <mergeCell ref="B39:E40"/>
    <mergeCell ref="H41:J41"/>
    <mergeCell ref="F42:K42"/>
    <mergeCell ref="A43:K43"/>
    <mergeCell ref="A44:F44"/>
    <mergeCell ref="G44:J44"/>
    <mergeCell ref="A41:A42"/>
    <mergeCell ref="B41:E42"/>
    <mergeCell ref="A36:E36"/>
    <mergeCell ref="H36:J36"/>
    <mergeCell ref="B37:E37"/>
    <mergeCell ref="H39:J39"/>
    <mergeCell ref="B38:E38"/>
    <mergeCell ref="H40:J40"/>
    <mergeCell ref="A33:D33"/>
    <mergeCell ref="F33:J33"/>
    <mergeCell ref="A34:D34"/>
    <mergeCell ref="H34:J34"/>
    <mergeCell ref="A35:D35"/>
    <mergeCell ref="H35:J35"/>
    <mergeCell ref="G37:K37"/>
    <mergeCell ref="H38:I38"/>
    <mergeCell ref="A30:B30"/>
    <mergeCell ref="C30:E30"/>
    <mergeCell ref="G30:K30"/>
    <mergeCell ref="A31:K31"/>
    <mergeCell ref="A32:K32"/>
    <mergeCell ref="A27:B27"/>
    <mergeCell ref="C27:D27"/>
    <mergeCell ref="E27:F27"/>
    <mergeCell ref="H27:J27"/>
    <mergeCell ref="A28:B28"/>
    <mergeCell ref="C28:E28"/>
    <mergeCell ref="G28:K28"/>
    <mergeCell ref="A25:B25"/>
    <mergeCell ref="C25:E25"/>
    <mergeCell ref="F25:G25"/>
    <mergeCell ref="H25:K25"/>
    <mergeCell ref="A26:B26"/>
    <mergeCell ref="C26:D26"/>
    <mergeCell ref="E26:F26"/>
    <mergeCell ref="H26:J26"/>
    <mergeCell ref="A29:K29"/>
    <mergeCell ref="A21:B21"/>
    <mergeCell ref="C21:K21"/>
    <mergeCell ref="A22:B24"/>
    <mergeCell ref="C22:D22"/>
    <mergeCell ref="F22:K22"/>
    <mergeCell ref="C23:E23"/>
    <mergeCell ref="F23:G23"/>
    <mergeCell ref="H23:K23"/>
    <mergeCell ref="C24:E24"/>
    <mergeCell ref="F24:G24"/>
    <mergeCell ref="H24:K24"/>
    <mergeCell ref="A19:B19"/>
    <mergeCell ref="C19:F19"/>
    <mergeCell ref="G19:I19"/>
    <mergeCell ref="J19:K19"/>
    <mergeCell ref="A20:B20"/>
    <mergeCell ref="C20:K20"/>
    <mergeCell ref="A14:A17"/>
    <mergeCell ref="D14:K15"/>
    <mergeCell ref="N14:P16"/>
    <mergeCell ref="D16:K16"/>
    <mergeCell ref="D17:K17"/>
    <mergeCell ref="A18:K18"/>
    <mergeCell ref="F11:G11"/>
    <mergeCell ref="H11:I11"/>
    <mergeCell ref="J11:K11"/>
    <mergeCell ref="C12:C13"/>
    <mergeCell ref="D12:E12"/>
    <mergeCell ref="G12:I12"/>
    <mergeCell ref="J12:K12"/>
    <mergeCell ref="D13:E13"/>
    <mergeCell ref="G13:I13"/>
    <mergeCell ref="J13:K13"/>
    <mergeCell ref="A47:K47"/>
    <mergeCell ref="Q4:Q5"/>
    <mergeCell ref="C5:H5"/>
    <mergeCell ref="A6:B6"/>
    <mergeCell ref="C6:H6"/>
    <mergeCell ref="I6:K6"/>
    <mergeCell ref="A7:K7"/>
    <mergeCell ref="A8:B8"/>
    <mergeCell ref="D8:E8"/>
    <mergeCell ref="F8:G8"/>
    <mergeCell ref="H8:I8"/>
    <mergeCell ref="J8:K8"/>
    <mergeCell ref="A4:B5"/>
    <mergeCell ref="C4:H4"/>
    <mergeCell ref="I4:K5"/>
    <mergeCell ref="A9:A13"/>
    <mergeCell ref="B9:B10"/>
    <mergeCell ref="C9:C10"/>
    <mergeCell ref="D9:E9"/>
    <mergeCell ref="F9:I9"/>
    <mergeCell ref="J9:K9"/>
    <mergeCell ref="D10:E10"/>
    <mergeCell ref="F10:K10"/>
    <mergeCell ref="D11:E11"/>
  </mergeCells>
  <pageMargins left="0.7" right="0.7" top="0.75" bottom="0.75" header="0.3" footer="0.3"/>
  <pageSetup scale="56" orientation="portrait" r:id="rId1"/>
  <colBreaks count="1" manualBreakCount="1">
    <brk id="11"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544F6-2F87-4637-B5DB-762202A7756C}">
  <dimension ref="B2:E80"/>
  <sheetViews>
    <sheetView topLeftCell="A41" workbookViewId="0">
      <selection activeCell="C53" sqref="A1:XFD1048576"/>
    </sheetView>
  </sheetViews>
  <sheetFormatPr baseColWidth="10" defaultColWidth="11.42578125" defaultRowHeight="12.75" x14ac:dyDescent="0.2"/>
  <cols>
    <col min="2" max="2" width="51.7109375" customWidth="1"/>
    <col min="3" max="3" width="49.28515625" bestFit="1" customWidth="1"/>
    <col min="4" max="4" width="35.28515625" bestFit="1" customWidth="1"/>
    <col min="5" max="5" width="67.28515625" bestFit="1" customWidth="1"/>
  </cols>
  <sheetData>
    <row r="2" spans="2:5" x14ac:dyDescent="0.2">
      <c r="B2" s="6" t="s">
        <v>13</v>
      </c>
    </row>
    <row r="3" spans="2:5" x14ac:dyDescent="0.2">
      <c r="B3" s="6" t="s">
        <v>0</v>
      </c>
    </row>
    <row r="4" spans="2:5" x14ac:dyDescent="0.2">
      <c r="B4" s="6" t="s">
        <v>207</v>
      </c>
    </row>
    <row r="5" spans="2:5" x14ac:dyDescent="0.2">
      <c r="B5" s="6" t="s">
        <v>208</v>
      </c>
    </row>
    <row r="6" spans="2:5" x14ac:dyDescent="0.2">
      <c r="B6" s="6" t="s">
        <v>209</v>
      </c>
    </row>
    <row r="8" spans="2:5" x14ac:dyDescent="0.2">
      <c r="B8" t="s">
        <v>210</v>
      </c>
    </row>
    <row r="11" spans="2:5" x14ac:dyDescent="0.2">
      <c r="B11" s="6" t="s">
        <v>211</v>
      </c>
      <c r="C11" s="6" t="s">
        <v>212</v>
      </c>
      <c r="D11" s="6" t="s">
        <v>213</v>
      </c>
      <c r="E11" s="6" t="s">
        <v>214</v>
      </c>
    </row>
    <row r="12" spans="2:5" ht="25.5" x14ac:dyDescent="0.2">
      <c r="B12" s="5" t="s">
        <v>215</v>
      </c>
      <c r="C12" s="8" t="s">
        <v>216</v>
      </c>
      <c r="D12" t="s">
        <v>217</v>
      </c>
      <c r="E12" t="s">
        <v>218</v>
      </c>
    </row>
    <row r="13" spans="2:5" ht="25.5" x14ac:dyDescent="0.2">
      <c r="B13" s="5" t="s">
        <v>219</v>
      </c>
      <c r="C13" s="8" t="s">
        <v>220</v>
      </c>
      <c r="D13" t="s">
        <v>221</v>
      </c>
      <c r="E13" t="s">
        <v>222</v>
      </c>
    </row>
    <row r="14" spans="2:5" ht="25.5" x14ac:dyDescent="0.2">
      <c r="B14" s="5" t="s">
        <v>223</v>
      </c>
      <c r="C14" s="8" t="s">
        <v>224</v>
      </c>
      <c r="D14" t="s">
        <v>225</v>
      </c>
      <c r="E14" t="s">
        <v>226</v>
      </c>
    </row>
    <row r="15" spans="2:5" ht="25.5" x14ac:dyDescent="0.2">
      <c r="B15" s="5" t="s">
        <v>227</v>
      </c>
      <c r="C15" s="8" t="s">
        <v>228</v>
      </c>
      <c r="D15" t="s">
        <v>229</v>
      </c>
      <c r="E15" t="s">
        <v>230</v>
      </c>
    </row>
    <row r="16" spans="2:5" ht="27" x14ac:dyDescent="0.2">
      <c r="B16" s="5" t="s">
        <v>231</v>
      </c>
      <c r="C16" s="8" t="s">
        <v>232</v>
      </c>
      <c r="D16" t="s">
        <v>233</v>
      </c>
      <c r="E16" t="s">
        <v>234</v>
      </c>
    </row>
    <row r="17" spans="2:5" ht="27" x14ac:dyDescent="0.2">
      <c r="B17" s="5" t="s">
        <v>235</v>
      </c>
      <c r="C17" s="8" t="s">
        <v>236</v>
      </c>
      <c r="D17" t="s">
        <v>237</v>
      </c>
      <c r="E17" t="s">
        <v>238</v>
      </c>
    </row>
    <row r="18" spans="2:5" ht="27" x14ac:dyDescent="0.2">
      <c r="B18" s="5" t="s">
        <v>239</v>
      </c>
      <c r="C18" s="8" t="s">
        <v>240</v>
      </c>
      <c r="D18" t="s">
        <v>241</v>
      </c>
      <c r="E18" t="s">
        <v>242</v>
      </c>
    </row>
    <row r="19" spans="2:5" ht="27" x14ac:dyDescent="0.2">
      <c r="B19" s="5" t="s">
        <v>243</v>
      </c>
      <c r="C19" s="8" t="s">
        <v>244</v>
      </c>
      <c r="D19" t="s">
        <v>245</v>
      </c>
      <c r="E19" t="s">
        <v>246</v>
      </c>
    </row>
    <row r="20" spans="2:5" ht="27" x14ac:dyDescent="0.2">
      <c r="B20" s="5" t="s">
        <v>247</v>
      </c>
      <c r="C20" s="8" t="s">
        <v>248</v>
      </c>
      <c r="D20" t="s">
        <v>249</v>
      </c>
      <c r="E20" t="s">
        <v>250</v>
      </c>
    </row>
    <row r="21" spans="2:5" ht="25.5" x14ac:dyDescent="0.2">
      <c r="B21" s="76" t="s">
        <v>251</v>
      </c>
      <c r="C21" s="8" t="s">
        <v>252</v>
      </c>
      <c r="D21" t="s">
        <v>253</v>
      </c>
      <c r="E21" t="s">
        <v>254</v>
      </c>
    </row>
    <row r="22" spans="2:5" ht="40.5" x14ac:dyDescent="0.2">
      <c r="B22" s="76" t="s">
        <v>255</v>
      </c>
      <c r="C22" s="8" t="s">
        <v>256</v>
      </c>
      <c r="D22" t="s">
        <v>257</v>
      </c>
      <c r="E22" t="s">
        <v>258</v>
      </c>
    </row>
    <row r="23" spans="2:5" ht="27" x14ac:dyDescent="0.2">
      <c r="B23" s="76" t="s">
        <v>259</v>
      </c>
      <c r="C23" s="8" t="s">
        <v>260</v>
      </c>
      <c r="D23" t="s">
        <v>261</v>
      </c>
      <c r="E23" t="s">
        <v>262</v>
      </c>
    </row>
    <row r="24" spans="2:5" ht="27" x14ac:dyDescent="0.2">
      <c r="B24" s="76" t="s">
        <v>263</v>
      </c>
      <c r="C24" s="8" t="s">
        <v>264</v>
      </c>
      <c r="D24" t="s">
        <v>265</v>
      </c>
      <c r="E24" t="s">
        <v>266</v>
      </c>
    </row>
    <row r="25" spans="2:5" ht="27" x14ac:dyDescent="0.2">
      <c r="B25" s="76" t="s">
        <v>267</v>
      </c>
      <c r="C25" s="8" t="s">
        <v>268</v>
      </c>
      <c r="D25" t="s">
        <v>269</v>
      </c>
      <c r="E25" t="s">
        <v>270</v>
      </c>
    </row>
    <row r="26" spans="2:5" ht="40.5" x14ac:dyDescent="0.2">
      <c r="B26" s="76" t="s">
        <v>271</v>
      </c>
      <c r="C26" s="8" t="s">
        <v>272</v>
      </c>
      <c r="D26" t="s">
        <v>273</v>
      </c>
      <c r="E26" t="s">
        <v>274</v>
      </c>
    </row>
    <row r="27" spans="2:5" ht="27" x14ac:dyDescent="0.2">
      <c r="B27" s="5" t="s">
        <v>275</v>
      </c>
      <c r="C27" s="8" t="s">
        <v>276</v>
      </c>
      <c r="D27" t="s">
        <v>277</v>
      </c>
      <c r="E27" t="s">
        <v>278</v>
      </c>
    </row>
    <row r="28" spans="2:5" ht="40.5" x14ac:dyDescent="0.2">
      <c r="B28" s="5" t="s">
        <v>279</v>
      </c>
      <c r="C28" s="8" t="s">
        <v>280</v>
      </c>
      <c r="D28" t="s">
        <v>281</v>
      </c>
      <c r="E28" t="s">
        <v>282</v>
      </c>
    </row>
    <row r="29" spans="2:5" ht="27" x14ac:dyDescent="0.2">
      <c r="B29" s="5" t="s">
        <v>283</v>
      </c>
      <c r="C29" s="8" t="s">
        <v>284</v>
      </c>
      <c r="D29" t="s">
        <v>285</v>
      </c>
      <c r="E29" t="s">
        <v>286</v>
      </c>
    </row>
    <row r="30" spans="2:5" ht="27" x14ac:dyDescent="0.2">
      <c r="B30" s="5" t="s">
        <v>287</v>
      </c>
      <c r="C30" s="8" t="s">
        <v>288</v>
      </c>
      <c r="D30" t="s">
        <v>289</v>
      </c>
      <c r="E30" t="s">
        <v>290</v>
      </c>
    </row>
    <row r="31" spans="2:5" ht="40.5" x14ac:dyDescent="0.2">
      <c r="B31" s="5" t="s">
        <v>291</v>
      </c>
      <c r="C31" s="8" t="s">
        <v>292</v>
      </c>
      <c r="D31" t="s">
        <v>293</v>
      </c>
      <c r="E31" t="s">
        <v>294</v>
      </c>
    </row>
    <row r="32" spans="2:5" ht="38.25" x14ac:dyDescent="0.2">
      <c r="B32" s="5" t="s">
        <v>295</v>
      </c>
      <c r="C32" s="8" t="s">
        <v>296</v>
      </c>
      <c r="D32" t="s">
        <v>297</v>
      </c>
      <c r="E32" t="s">
        <v>298</v>
      </c>
    </row>
    <row r="33" spans="2:5" ht="27" x14ac:dyDescent="0.2">
      <c r="B33" s="5" t="s">
        <v>299</v>
      </c>
      <c r="C33" s="8" t="s">
        <v>300</v>
      </c>
      <c r="D33" t="s">
        <v>301</v>
      </c>
      <c r="E33" t="s">
        <v>302</v>
      </c>
    </row>
    <row r="34" spans="2:5" ht="38.25" x14ac:dyDescent="0.2">
      <c r="B34" s="5" t="s">
        <v>303</v>
      </c>
      <c r="C34" s="8" t="s">
        <v>304</v>
      </c>
      <c r="D34" t="s">
        <v>305</v>
      </c>
      <c r="E34" t="s">
        <v>306</v>
      </c>
    </row>
    <row r="35" spans="2:5" ht="38.25" x14ac:dyDescent="0.2">
      <c r="B35" s="5" t="s">
        <v>307</v>
      </c>
      <c r="C35" s="8" t="s">
        <v>308</v>
      </c>
      <c r="D35" t="s">
        <v>309</v>
      </c>
      <c r="E35" t="s">
        <v>310</v>
      </c>
    </row>
    <row r="36" spans="2:5" ht="38.25" x14ac:dyDescent="0.2">
      <c r="B36" s="5" t="s">
        <v>311</v>
      </c>
      <c r="C36" s="8" t="s">
        <v>312</v>
      </c>
      <c r="D36" t="s">
        <v>313</v>
      </c>
      <c r="E36" t="s">
        <v>314</v>
      </c>
    </row>
    <row r="37" spans="2:5" ht="27" x14ac:dyDescent="0.2">
      <c r="B37" s="5" t="s">
        <v>315</v>
      </c>
      <c r="C37" s="8" t="s">
        <v>316</v>
      </c>
      <c r="D37" t="s">
        <v>317</v>
      </c>
      <c r="E37" t="s">
        <v>318</v>
      </c>
    </row>
    <row r="38" spans="2:5" ht="25.5" x14ac:dyDescent="0.2">
      <c r="B38" s="5" t="s">
        <v>319</v>
      </c>
      <c r="C38" s="8" t="s">
        <v>320</v>
      </c>
      <c r="D38" t="s">
        <v>321</v>
      </c>
      <c r="E38" t="s">
        <v>322</v>
      </c>
    </row>
    <row r="39" spans="2:5" ht="38.25" x14ac:dyDescent="0.2">
      <c r="B39" s="5" t="s">
        <v>323</v>
      </c>
      <c r="C39" s="8" t="s">
        <v>324</v>
      </c>
      <c r="D39" t="s">
        <v>325</v>
      </c>
      <c r="E39" t="s">
        <v>326</v>
      </c>
    </row>
    <row r="40" spans="2:5" ht="38.25" x14ac:dyDescent="0.2">
      <c r="B40" s="5" t="s">
        <v>327</v>
      </c>
      <c r="C40" s="8" t="s">
        <v>328</v>
      </c>
      <c r="E40" t="s">
        <v>329</v>
      </c>
    </row>
    <row r="41" spans="2:5" ht="27" x14ac:dyDescent="0.2">
      <c r="B41" s="5" t="s">
        <v>330</v>
      </c>
      <c r="C41" s="8" t="s">
        <v>331</v>
      </c>
      <c r="E41" t="s">
        <v>332</v>
      </c>
    </row>
    <row r="42" spans="2:5" ht="27" x14ac:dyDescent="0.2">
      <c r="B42" s="5" t="s">
        <v>333</v>
      </c>
      <c r="C42" s="8" t="s">
        <v>334</v>
      </c>
      <c r="E42" t="s">
        <v>335</v>
      </c>
    </row>
    <row r="43" spans="2:5" ht="38.25" x14ac:dyDescent="0.2">
      <c r="B43" s="5" t="s">
        <v>336</v>
      </c>
      <c r="C43" s="8" t="s">
        <v>337</v>
      </c>
      <c r="E43" t="s">
        <v>338</v>
      </c>
    </row>
    <row r="44" spans="2:5" ht="40.5" x14ac:dyDescent="0.2">
      <c r="B44" s="5" t="s">
        <v>339</v>
      </c>
      <c r="C44" s="8" t="s">
        <v>340</v>
      </c>
      <c r="E44" t="s">
        <v>341</v>
      </c>
    </row>
    <row r="45" spans="2:5" ht="38.25" x14ac:dyDescent="0.2">
      <c r="B45" s="5" t="s">
        <v>342</v>
      </c>
      <c r="C45" s="8" t="s">
        <v>343</v>
      </c>
      <c r="E45" t="s">
        <v>344</v>
      </c>
    </row>
    <row r="46" spans="2:5" ht="27" x14ac:dyDescent="0.2">
      <c r="B46" s="5" t="s">
        <v>345</v>
      </c>
      <c r="C46" s="8" t="s">
        <v>346</v>
      </c>
      <c r="E46" t="s">
        <v>347</v>
      </c>
    </row>
    <row r="47" spans="2:5" ht="38.25" x14ac:dyDescent="0.2">
      <c r="B47" s="5" t="s">
        <v>348</v>
      </c>
      <c r="C47" s="8" t="s">
        <v>349</v>
      </c>
      <c r="E47" t="s">
        <v>350</v>
      </c>
    </row>
    <row r="48" spans="2:5" ht="38.25" x14ac:dyDescent="0.2">
      <c r="B48" s="5" t="s">
        <v>351</v>
      </c>
      <c r="C48" s="8" t="s">
        <v>352</v>
      </c>
      <c r="E48" t="s">
        <v>353</v>
      </c>
    </row>
    <row r="49" spans="2:5" ht="25.5" x14ac:dyDescent="0.2">
      <c r="B49" s="5" t="s">
        <v>354</v>
      </c>
      <c r="C49" s="8" t="s">
        <v>355</v>
      </c>
      <c r="E49" t="s">
        <v>356</v>
      </c>
    </row>
    <row r="50" spans="2:5" ht="38.25" x14ac:dyDescent="0.2">
      <c r="B50" s="5" t="s">
        <v>357</v>
      </c>
      <c r="C50" s="8" t="s">
        <v>358</v>
      </c>
      <c r="E50" t="s">
        <v>359</v>
      </c>
    </row>
    <row r="51" spans="2:5" ht="27" x14ac:dyDescent="0.2">
      <c r="B51" s="5" t="s">
        <v>360</v>
      </c>
      <c r="C51" s="8" t="s">
        <v>361</v>
      </c>
      <c r="E51" t="s">
        <v>362</v>
      </c>
    </row>
    <row r="52" spans="2:5" ht="38.25" x14ac:dyDescent="0.2">
      <c r="B52" s="5" t="s">
        <v>363</v>
      </c>
      <c r="C52" s="8" t="s">
        <v>364</v>
      </c>
      <c r="E52" t="s">
        <v>365</v>
      </c>
    </row>
    <row r="53" spans="2:5" ht="25.5" x14ac:dyDescent="0.2">
      <c r="B53" s="5" t="s">
        <v>366</v>
      </c>
      <c r="C53" s="8" t="s">
        <v>367</v>
      </c>
      <c r="E53" t="s">
        <v>368</v>
      </c>
    </row>
    <row r="54" spans="2:5" ht="38.25" x14ac:dyDescent="0.2">
      <c r="B54" s="5" t="s">
        <v>369</v>
      </c>
      <c r="C54" s="8" t="s">
        <v>370</v>
      </c>
      <c r="E54" t="s">
        <v>371</v>
      </c>
    </row>
    <row r="55" spans="2:5" ht="38.25" x14ac:dyDescent="0.2">
      <c r="B55" s="5" t="s">
        <v>234</v>
      </c>
      <c r="C55" s="8" t="s">
        <v>372</v>
      </c>
      <c r="E55" t="s">
        <v>373</v>
      </c>
    </row>
    <row r="56" spans="2:5" ht="38.25" x14ac:dyDescent="0.2">
      <c r="B56" s="5" t="s">
        <v>374</v>
      </c>
      <c r="C56" s="8" t="s">
        <v>375</v>
      </c>
      <c r="E56" t="s">
        <v>376</v>
      </c>
    </row>
    <row r="57" spans="2:5" ht="27" x14ac:dyDescent="0.2">
      <c r="B57" s="5" t="s">
        <v>377</v>
      </c>
      <c r="E57" t="s">
        <v>378</v>
      </c>
    </row>
    <row r="58" spans="2:5" ht="27" x14ac:dyDescent="0.2">
      <c r="B58" s="5" t="s">
        <v>379</v>
      </c>
      <c r="E58" t="s">
        <v>380</v>
      </c>
    </row>
    <row r="59" spans="2:5" ht="27" x14ac:dyDescent="0.2">
      <c r="B59" s="5" t="s">
        <v>381</v>
      </c>
      <c r="E59" t="s">
        <v>382</v>
      </c>
    </row>
    <row r="60" spans="2:5" ht="13.5" x14ac:dyDescent="0.2">
      <c r="B60" s="5" t="s">
        <v>383</v>
      </c>
      <c r="E60" t="s">
        <v>384</v>
      </c>
    </row>
    <row r="61" spans="2:5" ht="13.5" x14ac:dyDescent="0.2">
      <c r="B61" s="5" t="s">
        <v>385</v>
      </c>
      <c r="E61" t="s">
        <v>386</v>
      </c>
    </row>
    <row r="62" spans="2:5" ht="13.5" x14ac:dyDescent="0.2">
      <c r="B62" s="5" t="s">
        <v>387</v>
      </c>
      <c r="E62" t="s">
        <v>388</v>
      </c>
    </row>
    <row r="63" spans="2:5" ht="13.5" x14ac:dyDescent="0.2">
      <c r="B63" s="5" t="s">
        <v>389</v>
      </c>
      <c r="E63" t="s">
        <v>390</v>
      </c>
    </row>
    <row r="64" spans="2:5" ht="27" x14ac:dyDescent="0.2">
      <c r="B64" s="5" t="s">
        <v>391</v>
      </c>
      <c r="E64" t="s">
        <v>392</v>
      </c>
    </row>
    <row r="65" spans="2:5" ht="13.5" x14ac:dyDescent="0.2">
      <c r="B65" s="5" t="s">
        <v>393</v>
      </c>
      <c r="E65" t="s">
        <v>394</v>
      </c>
    </row>
    <row r="66" spans="2:5" ht="13.5" x14ac:dyDescent="0.2">
      <c r="B66" s="5" t="s">
        <v>395</v>
      </c>
      <c r="E66" t="s">
        <v>396</v>
      </c>
    </row>
    <row r="67" spans="2:5" ht="13.5" x14ac:dyDescent="0.2">
      <c r="B67" s="5" t="s">
        <v>397</v>
      </c>
      <c r="E67" t="s">
        <v>398</v>
      </c>
    </row>
    <row r="68" spans="2:5" ht="13.5" x14ac:dyDescent="0.2">
      <c r="B68" s="5" t="s">
        <v>399</v>
      </c>
      <c r="E68" t="s">
        <v>400</v>
      </c>
    </row>
    <row r="69" spans="2:5" ht="27" x14ac:dyDescent="0.2">
      <c r="B69" s="5" t="s">
        <v>401</v>
      </c>
      <c r="E69" t="s">
        <v>402</v>
      </c>
    </row>
    <row r="70" spans="2:5" ht="27" x14ac:dyDescent="0.2">
      <c r="B70" s="5" t="s">
        <v>403</v>
      </c>
      <c r="E70" t="s">
        <v>404</v>
      </c>
    </row>
    <row r="71" spans="2:5" ht="27" x14ac:dyDescent="0.2">
      <c r="B71" s="5" t="s">
        <v>405</v>
      </c>
      <c r="E71" t="s">
        <v>406</v>
      </c>
    </row>
    <row r="72" spans="2:5" ht="27" x14ac:dyDescent="0.2">
      <c r="B72" s="5" t="s">
        <v>407</v>
      </c>
      <c r="E72" t="s">
        <v>408</v>
      </c>
    </row>
    <row r="73" spans="2:5" ht="27" x14ac:dyDescent="0.2">
      <c r="B73" s="5" t="s">
        <v>409</v>
      </c>
      <c r="E73" t="s">
        <v>410</v>
      </c>
    </row>
    <row r="74" spans="2:5" ht="27" x14ac:dyDescent="0.2">
      <c r="B74" s="5" t="s">
        <v>411</v>
      </c>
      <c r="E74" t="s">
        <v>412</v>
      </c>
    </row>
    <row r="75" spans="2:5" ht="13.5" x14ac:dyDescent="0.2">
      <c r="B75" s="5" t="s">
        <v>413</v>
      </c>
      <c r="E75" t="s">
        <v>414</v>
      </c>
    </row>
    <row r="76" spans="2:5" ht="13.5" x14ac:dyDescent="0.2">
      <c r="B76" s="5" t="s">
        <v>415</v>
      </c>
    </row>
    <row r="77" spans="2:5" ht="27" x14ac:dyDescent="0.2">
      <c r="B77" s="5" t="s">
        <v>416</v>
      </c>
    </row>
    <row r="78" spans="2:5" ht="27" x14ac:dyDescent="0.2">
      <c r="B78" s="5" t="s">
        <v>417</v>
      </c>
    </row>
    <row r="79" spans="2:5" ht="27" x14ac:dyDescent="0.2">
      <c r="B79" s="5" t="s">
        <v>418</v>
      </c>
    </row>
    <row r="80" spans="2:5" ht="27" x14ac:dyDescent="0.2">
      <c r="B80" s="5" t="s">
        <v>419</v>
      </c>
    </row>
  </sheetData>
  <sheetProtection algorithmName="SHA-512" hashValue="lElnfnflAle/oZKCX3YPjwRvX2qO4UEkXyzPC5f4KMduqeXaBsIK3L26Gb1WID8K1u6VXzeUnhNWYYA/ZNAjRw==" saltValue="jdzw8/B6jXSqzWTYUSdDsw==" spinCount="100000" sheet="1" objects="1" scenarios="1"/>
  <sortState xmlns:xlrd2="http://schemas.microsoft.com/office/spreadsheetml/2017/richdata2" ref="E12:E80">
    <sortCondition ref="E12:E80"/>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BC224-23C6-431D-9D08-E5A09C9ECD44}">
  <dimension ref="A2:C185"/>
  <sheetViews>
    <sheetView topLeftCell="A144" workbookViewId="0">
      <selection activeCell="C18" sqref="C18"/>
    </sheetView>
  </sheetViews>
  <sheetFormatPr baseColWidth="10" defaultColWidth="11.42578125" defaultRowHeight="12.75" x14ac:dyDescent="0.2"/>
  <cols>
    <col min="1" max="1" width="70.7109375" customWidth="1"/>
    <col min="2" max="2" width="19.28515625" bestFit="1" customWidth="1"/>
  </cols>
  <sheetData>
    <row r="2" spans="1:3" x14ac:dyDescent="0.2">
      <c r="B2" cm="1">
        <f t="array" ref="B2:C2">+IF('F-A-CAL-11'!J6:K6="MinAmbiente","MinAmbientePlanta",IF('F-A-CAL-11'!J6:K6="IDEAM","IDEAMPlanta",IF('F-A-CAL-11'!J6:K6="ANLA","ANLAPlanta",IF('F-A-CAL-11'!J6:K6="PNNC","PNNCPlanta",0))))</f>
        <v>0</v>
      </c>
      <c r="C2">
        <v>0</v>
      </c>
    </row>
    <row r="4" spans="1:3" ht="13.5" thickBot="1" x14ac:dyDescent="0.25"/>
    <row r="5" spans="1:3" ht="13.5" thickBot="1" x14ac:dyDescent="0.25">
      <c r="A5" s="17" t="s">
        <v>420</v>
      </c>
      <c r="B5" s="11"/>
    </row>
    <row r="6" spans="1:3" ht="14.25" thickBot="1" x14ac:dyDescent="0.25">
      <c r="A6" s="15" t="s">
        <v>421</v>
      </c>
      <c r="B6" s="12"/>
    </row>
    <row r="7" spans="1:3" ht="14.25" thickBot="1" x14ac:dyDescent="0.25">
      <c r="A7" s="15" t="s">
        <v>422</v>
      </c>
      <c r="B7" s="12"/>
    </row>
    <row r="8" spans="1:3" ht="14.25" thickBot="1" x14ac:dyDescent="0.25">
      <c r="A8" s="15" t="s">
        <v>423</v>
      </c>
      <c r="B8" s="12"/>
    </row>
    <row r="9" spans="1:3" ht="14.25" thickBot="1" x14ac:dyDescent="0.25">
      <c r="A9" s="15" t="s">
        <v>424</v>
      </c>
      <c r="B9" s="12"/>
    </row>
    <row r="10" spans="1:3" ht="14.25" thickBot="1" x14ac:dyDescent="0.25">
      <c r="A10" s="15" t="s">
        <v>425</v>
      </c>
      <c r="B10" s="12"/>
    </row>
    <row r="11" spans="1:3" ht="14.25" thickBot="1" x14ac:dyDescent="0.25">
      <c r="A11" s="15" t="s">
        <v>426</v>
      </c>
      <c r="B11" s="12"/>
    </row>
    <row r="12" spans="1:3" ht="14.25" thickBot="1" x14ac:dyDescent="0.25">
      <c r="A12" s="15" t="s">
        <v>427</v>
      </c>
      <c r="B12" s="12"/>
    </row>
    <row r="13" spans="1:3" ht="14.25" thickBot="1" x14ac:dyDescent="0.25">
      <c r="A13" s="15" t="s">
        <v>428</v>
      </c>
      <c r="B13" s="12"/>
    </row>
    <row r="14" spans="1:3" ht="14.25" thickBot="1" x14ac:dyDescent="0.25">
      <c r="A14" s="15" t="s">
        <v>429</v>
      </c>
      <c r="B14" s="12"/>
    </row>
    <row r="15" spans="1:3" ht="14.25" thickBot="1" x14ac:dyDescent="0.25">
      <c r="A15" s="15" t="s">
        <v>430</v>
      </c>
      <c r="B15" s="12"/>
    </row>
    <row r="16" spans="1:3" ht="14.25" thickBot="1" x14ac:dyDescent="0.25">
      <c r="A16" s="15" t="s">
        <v>431</v>
      </c>
      <c r="B16" s="12"/>
    </row>
    <row r="17" spans="1:2" ht="14.25" thickBot="1" x14ac:dyDescent="0.25">
      <c r="A17" s="15" t="s">
        <v>432</v>
      </c>
      <c r="B17" s="12"/>
    </row>
    <row r="18" spans="1:2" ht="14.25" thickBot="1" x14ac:dyDescent="0.25">
      <c r="A18" s="15" t="s">
        <v>433</v>
      </c>
      <c r="B18" s="12"/>
    </row>
    <row r="19" spans="1:2" ht="14.25" thickBot="1" x14ac:dyDescent="0.25">
      <c r="A19" s="19" t="s">
        <v>434</v>
      </c>
      <c r="B19" s="12"/>
    </row>
    <row r="20" spans="1:2" ht="14.25" thickBot="1" x14ac:dyDescent="0.25">
      <c r="A20" s="19" t="s">
        <v>435</v>
      </c>
      <c r="B20" s="12"/>
    </row>
    <row r="21" spans="1:2" ht="14.25" thickBot="1" x14ac:dyDescent="0.25">
      <c r="A21" s="19" t="s">
        <v>436</v>
      </c>
      <c r="B21" s="13"/>
    </row>
    <row r="22" spans="1:2" ht="14.25" thickBot="1" x14ac:dyDescent="0.25">
      <c r="A22" s="19" t="s">
        <v>437</v>
      </c>
      <c r="B22" s="12"/>
    </row>
    <row r="23" spans="1:2" ht="14.25" thickBot="1" x14ac:dyDescent="0.25">
      <c r="A23" s="19" t="s">
        <v>438</v>
      </c>
      <c r="B23" s="12"/>
    </row>
    <row r="24" spans="1:2" ht="14.25" thickBot="1" x14ac:dyDescent="0.25">
      <c r="A24" s="19" t="s">
        <v>439</v>
      </c>
      <c r="B24" s="12"/>
    </row>
    <row r="25" spans="1:2" ht="14.25" thickBot="1" x14ac:dyDescent="0.25">
      <c r="A25" s="15" t="s">
        <v>440</v>
      </c>
      <c r="B25" s="12"/>
    </row>
    <row r="26" spans="1:2" ht="14.25" thickBot="1" x14ac:dyDescent="0.25">
      <c r="A26" s="15" t="s">
        <v>441</v>
      </c>
      <c r="B26" s="12"/>
    </row>
    <row r="27" spans="1:2" ht="14.25" thickBot="1" x14ac:dyDescent="0.25">
      <c r="A27" s="15" t="s">
        <v>442</v>
      </c>
      <c r="B27" s="12"/>
    </row>
    <row r="28" spans="1:2" ht="14.25" thickBot="1" x14ac:dyDescent="0.25">
      <c r="A28" s="15" t="s">
        <v>443</v>
      </c>
      <c r="B28" s="12"/>
    </row>
    <row r="29" spans="1:2" ht="14.25" thickBot="1" x14ac:dyDescent="0.25">
      <c r="A29" s="15" t="s">
        <v>444</v>
      </c>
      <c r="B29" s="12"/>
    </row>
    <row r="30" spans="1:2" ht="14.25" thickBot="1" x14ac:dyDescent="0.25">
      <c r="A30" s="15" t="s">
        <v>445</v>
      </c>
      <c r="B30" s="12"/>
    </row>
    <row r="31" spans="1:2" ht="14.25" thickBot="1" x14ac:dyDescent="0.25">
      <c r="A31" s="15" t="s">
        <v>446</v>
      </c>
      <c r="B31" s="12"/>
    </row>
    <row r="32" spans="1:2" ht="14.25" thickBot="1" x14ac:dyDescent="0.25">
      <c r="A32" s="15" t="s">
        <v>447</v>
      </c>
      <c r="B32" s="12"/>
    </row>
    <row r="33" spans="1:2" ht="14.25" thickBot="1" x14ac:dyDescent="0.25">
      <c r="A33" s="15" t="s">
        <v>448</v>
      </c>
      <c r="B33" s="12"/>
    </row>
    <row r="34" spans="1:2" ht="14.25" thickBot="1" x14ac:dyDescent="0.25">
      <c r="A34" s="15" t="s">
        <v>449</v>
      </c>
      <c r="B34" s="12"/>
    </row>
    <row r="35" spans="1:2" ht="14.25" thickBot="1" x14ac:dyDescent="0.25">
      <c r="A35" s="15" t="s">
        <v>450</v>
      </c>
      <c r="B35" s="12"/>
    </row>
    <row r="36" spans="1:2" ht="14.25" thickBot="1" x14ac:dyDescent="0.25">
      <c r="A36" s="15" t="s">
        <v>451</v>
      </c>
      <c r="B36" s="12"/>
    </row>
    <row r="37" spans="1:2" ht="14.25" thickBot="1" x14ac:dyDescent="0.25">
      <c r="A37" s="15" t="s">
        <v>452</v>
      </c>
      <c r="B37" s="12"/>
    </row>
    <row r="38" spans="1:2" ht="14.25" thickBot="1" x14ac:dyDescent="0.25">
      <c r="A38" s="15" t="s">
        <v>453</v>
      </c>
      <c r="B38" s="13"/>
    </row>
    <row r="39" spans="1:2" ht="14.25" thickBot="1" x14ac:dyDescent="0.25">
      <c r="A39" s="15" t="s">
        <v>454</v>
      </c>
      <c r="B39" s="12"/>
    </row>
    <row r="40" spans="1:2" ht="14.25" thickBot="1" x14ac:dyDescent="0.25">
      <c r="A40" s="15" t="s">
        <v>455</v>
      </c>
      <c r="B40" s="12"/>
    </row>
    <row r="41" spans="1:2" ht="14.25" thickBot="1" x14ac:dyDescent="0.25">
      <c r="A41" s="15" t="s">
        <v>456</v>
      </c>
      <c r="B41" s="12"/>
    </row>
    <row r="42" spans="1:2" ht="14.25" thickBot="1" x14ac:dyDescent="0.25">
      <c r="A42" s="15" t="s">
        <v>457</v>
      </c>
      <c r="B42" s="12"/>
    </row>
    <row r="43" spans="1:2" ht="14.25" thickBot="1" x14ac:dyDescent="0.25">
      <c r="A43" s="15" t="s">
        <v>458</v>
      </c>
      <c r="B43" s="12"/>
    </row>
    <row r="44" spans="1:2" ht="14.25" thickBot="1" x14ac:dyDescent="0.25">
      <c r="A44" s="15" t="s">
        <v>459</v>
      </c>
      <c r="B44" s="12"/>
    </row>
    <row r="45" spans="1:2" ht="14.25" thickBot="1" x14ac:dyDescent="0.25">
      <c r="A45" s="15" t="s">
        <v>460</v>
      </c>
      <c r="B45" s="12"/>
    </row>
    <row r="46" spans="1:2" ht="14.25" thickBot="1" x14ac:dyDescent="0.25">
      <c r="A46" s="15" t="s">
        <v>461</v>
      </c>
      <c r="B46" s="12"/>
    </row>
    <row r="47" spans="1:2" ht="14.25" thickBot="1" x14ac:dyDescent="0.25">
      <c r="A47" s="15" t="s">
        <v>462</v>
      </c>
      <c r="B47" s="12"/>
    </row>
    <row r="48" spans="1:2" ht="14.25" thickBot="1" x14ac:dyDescent="0.25">
      <c r="A48" s="15" t="s">
        <v>463</v>
      </c>
      <c r="B48" s="12"/>
    </row>
    <row r="49" spans="1:2" ht="14.25" thickBot="1" x14ac:dyDescent="0.25">
      <c r="A49" s="15" t="s">
        <v>464</v>
      </c>
      <c r="B49" s="12"/>
    </row>
    <row r="50" spans="1:2" ht="14.25" thickBot="1" x14ac:dyDescent="0.25">
      <c r="A50" s="15" t="s">
        <v>465</v>
      </c>
      <c r="B50" s="12"/>
    </row>
    <row r="51" spans="1:2" ht="14.25" thickBot="1" x14ac:dyDescent="0.25">
      <c r="A51" s="15" t="s">
        <v>466</v>
      </c>
      <c r="B51" s="12"/>
    </row>
    <row r="52" spans="1:2" ht="14.25" thickBot="1" x14ac:dyDescent="0.25">
      <c r="A52" s="15" t="s">
        <v>72</v>
      </c>
      <c r="B52" s="12"/>
    </row>
    <row r="53" spans="1:2" ht="13.5" x14ac:dyDescent="0.2">
      <c r="A53" s="21" t="s">
        <v>72</v>
      </c>
    </row>
    <row r="55" spans="1:2" ht="13.5" thickBot="1" x14ac:dyDescent="0.25">
      <c r="A55" t="s">
        <v>467</v>
      </c>
      <c r="B55" s="11"/>
    </row>
    <row r="56" spans="1:2" ht="14.25" thickBot="1" x14ac:dyDescent="0.25">
      <c r="A56" s="15" t="s">
        <v>468</v>
      </c>
      <c r="B56" s="12"/>
    </row>
    <row r="57" spans="1:2" ht="14.25" thickBot="1" x14ac:dyDescent="0.25">
      <c r="A57" s="15" t="s">
        <v>422</v>
      </c>
      <c r="B57" s="12"/>
    </row>
    <row r="58" spans="1:2" ht="14.25" thickBot="1" x14ac:dyDescent="0.25">
      <c r="A58" s="15" t="s">
        <v>425</v>
      </c>
      <c r="B58" s="12"/>
    </row>
    <row r="59" spans="1:2" ht="14.25" thickBot="1" x14ac:dyDescent="0.25">
      <c r="A59" s="15" t="s">
        <v>469</v>
      </c>
      <c r="B59" s="12"/>
    </row>
    <row r="60" spans="1:2" ht="14.25" thickBot="1" x14ac:dyDescent="0.25">
      <c r="A60" s="15" t="s">
        <v>470</v>
      </c>
      <c r="B60" s="12"/>
    </row>
    <row r="61" spans="1:2" ht="14.25" thickBot="1" x14ac:dyDescent="0.25">
      <c r="A61" s="15" t="s">
        <v>471</v>
      </c>
      <c r="B61" s="12"/>
    </row>
    <row r="62" spans="1:2" ht="14.25" thickBot="1" x14ac:dyDescent="0.25">
      <c r="A62" s="15" t="s">
        <v>472</v>
      </c>
      <c r="B62" s="12"/>
    </row>
    <row r="63" spans="1:2" ht="14.25" thickBot="1" x14ac:dyDescent="0.25">
      <c r="A63" s="15" t="s">
        <v>473</v>
      </c>
      <c r="B63" s="16"/>
    </row>
    <row r="64" spans="1:2" ht="14.25" thickBot="1" x14ac:dyDescent="0.25">
      <c r="A64" s="15" t="s">
        <v>474</v>
      </c>
      <c r="B64" s="12"/>
    </row>
    <row r="65" spans="1:2" ht="14.25" thickBot="1" x14ac:dyDescent="0.25">
      <c r="A65" s="15" t="s">
        <v>475</v>
      </c>
      <c r="B65" s="12"/>
    </row>
    <row r="66" spans="1:2" ht="14.25" thickBot="1" x14ac:dyDescent="0.25">
      <c r="A66" s="15" t="s">
        <v>476</v>
      </c>
      <c r="B66" s="12"/>
    </row>
    <row r="67" spans="1:2" ht="14.25" thickBot="1" x14ac:dyDescent="0.25">
      <c r="A67" s="15" t="s">
        <v>477</v>
      </c>
      <c r="B67" s="16"/>
    </row>
    <row r="68" spans="1:2" ht="14.25" thickBot="1" x14ac:dyDescent="0.25">
      <c r="A68" s="15" t="s">
        <v>478</v>
      </c>
      <c r="B68" s="12"/>
    </row>
    <row r="69" spans="1:2" ht="14.25" thickBot="1" x14ac:dyDescent="0.25">
      <c r="A69" s="15" t="s">
        <v>432</v>
      </c>
      <c r="B69" s="12"/>
    </row>
    <row r="70" spans="1:2" ht="14.25" thickBot="1" x14ac:dyDescent="0.25">
      <c r="A70" s="15" t="s">
        <v>433</v>
      </c>
      <c r="B70" s="12"/>
    </row>
    <row r="71" spans="1:2" ht="14.25" thickBot="1" x14ac:dyDescent="0.25">
      <c r="A71" s="15" t="s">
        <v>479</v>
      </c>
      <c r="B71" s="12"/>
    </row>
    <row r="72" spans="1:2" ht="14.25" thickBot="1" x14ac:dyDescent="0.25">
      <c r="A72" s="15" t="s">
        <v>480</v>
      </c>
      <c r="B72" s="13"/>
    </row>
    <row r="73" spans="1:2" ht="14.25" thickBot="1" x14ac:dyDescent="0.25">
      <c r="A73" s="15" t="s">
        <v>481</v>
      </c>
      <c r="B73" s="12"/>
    </row>
    <row r="74" spans="1:2" ht="14.25" thickBot="1" x14ac:dyDescent="0.25">
      <c r="A74" s="15" t="s">
        <v>482</v>
      </c>
      <c r="B74" s="12"/>
    </row>
    <row r="75" spans="1:2" ht="14.25" thickBot="1" x14ac:dyDescent="0.25">
      <c r="A75" s="15" t="s">
        <v>483</v>
      </c>
      <c r="B75" s="12"/>
    </row>
    <row r="76" spans="1:2" ht="14.25" thickBot="1" x14ac:dyDescent="0.25">
      <c r="A76" s="15" t="s">
        <v>484</v>
      </c>
      <c r="B76" s="12"/>
    </row>
    <row r="77" spans="1:2" ht="14.25" thickBot="1" x14ac:dyDescent="0.25">
      <c r="A77" s="15" t="s">
        <v>485</v>
      </c>
      <c r="B77" s="12"/>
    </row>
    <row r="78" spans="1:2" ht="14.25" thickBot="1" x14ac:dyDescent="0.25">
      <c r="A78" s="15" t="s">
        <v>486</v>
      </c>
      <c r="B78" s="12"/>
    </row>
    <row r="79" spans="1:2" ht="14.25" thickBot="1" x14ac:dyDescent="0.25">
      <c r="A79" s="15" t="s">
        <v>487</v>
      </c>
      <c r="B79" s="12"/>
    </row>
    <row r="80" spans="1:2" ht="14.25" thickBot="1" x14ac:dyDescent="0.25">
      <c r="A80" s="15" t="s">
        <v>488</v>
      </c>
      <c r="B80" s="12"/>
    </row>
    <row r="81" spans="1:2" ht="14.25" thickBot="1" x14ac:dyDescent="0.25">
      <c r="A81" s="15" t="s">
        <v>489</v>
      </c>
      <c r="B81" s="12"/>
    </row>
    <row r="82" spans="1:2" ht="14.25" thickBot="1" x14ac:dyDescent="0.25">
      <c r="A82" s="15" t="s">
        <v>490</v>
      </c>
      <c r="B82" s="12"/>
    </row>
    <row r="83" spans="1:2" ht="14.25" thickBot="1" x14ac:dyDescent="0.25">
      <c r="A83" s="15" t="s">
        <v>491</v>
      </c>
      <c r="B83" s="12"/>
    </row>
    <row r="84" spans="1:2" ht="14.25" thickBot="1" x14ac:dyDescent="0.25">
      <c r="A84" s="15" t="s">
        <v>492</v>
      </c>
      <c r="B84" s="12"/>
    </row>
    <row r="85" spans="1:2" ht="14.25" thickBot="1" x14ac:dyDescent="0.25">
      <c r="A85" s="15" t="s">
        <v>442</v>
      </c>
      <c r="B85" s="12"/>
    </row>
    <row r="86" spans="1:2" ht="14.25" thickBot="1" x14ac:dyDescent="0.25">
      <c r="A86" s="15" t="s">
        <v>444</v>
      </c>
      <c r="B86" s="12"/>
    </row>
    <row r="87" spans="1:2" ht="14.25" thickBot="1" x14ac:dyDescent="0.25">
      <c r="A87" s="15" t="s">
        <v>446</v>
      </c>
      <c r="B87" s="12"/>
    </row>
    <row r="88" spans="1:2" ht="14.25" thickBot="1" x14ac:dyDescent="0.25">
      <c r="A88" s="15" t="s">
        <v>447</v>
      </c>
      <c r="B88" s="12"/>
    </row>
    <row r="89" spans="1:2" ht="14.25" thickBot="1" x14ac:dyDescent="0.25">
      <c r="A89" s="15" t="s">
        <v>493</v>
      </c>
      <c r="B89" s="12"/>
    </row>
    <row r="90" spans="1:2" ht="14.25" thickBot="1" x14ac:dyDescent="0.25">
      <c r="A90" s="15" t="s">
        <v>494</v>
      </c>
      <c r="B90" s="12"/>
    </row>
    <row r="91" spans="1:2" ht="14.25" thickBot="1" x14ac:dyDescent="0.25">
      <c r="A91" s="15" t="s">
        <v>450</v>
      </c>
      <c r="B91" s="12"/>
    </row>
    <row r="92" spans="1:2" ht="14.25" thickBot="1" x14ac:dyDescent="0.25">
      <c r="A92" s="15" t="s">
        <v>451</v>
      </c>
      <c r="B92" s="12"/>
    </row>
    <row r="93" spans="1:2" ht="14.25" thickBot="1" x14ac:dyDescent="0.25">
      <c r="A93" s="15" t="s">
        <v>452</v>
      </c>
      <c r="B93" s="12"/>
    </row>
    <row r="94" spans="1:2" ht="14.25" thickBot="1" x14ac:dyDescent="0.25">
      <c r="A94" s="15" t="s">
        <v>495</v>
      </c>
      <c r="B94" s="12"/>
    </row>
    <row r="95" spans="1:2" ht="14.25" thickBot="1" x14ac:dyDescent="0.25">
      <c r="A95" s="15" t="s">
        <v>453</v>
      </c>
      <c r="B95" s="13"/>
    </row>
    <row r="96" spans="1:2" ht="14.25" thickBot="1" x14ac:dyDescent="0.25">
      <c r="A96" s="15" t="s">
        <v>496</v>
      </c>
      <c r="B96" s="12"/>
    </row>
    <row r="97" spans="1:2" ht="14.25" thickBot="1" x14ac:dyDescent="0.25">
      <c r="A97" s="15" t="s">
        <v>497</v>
      </c>
      <c r="B97" s="12"/>
    </row>
    <row r="98" spans="1:2" ht="14.25" thickBot="1" x14ac:dyDescent="0.25">
      <c r="A98" s="15" t="s">
        <v>498</v>
      </c>
      <c r="B98" s="16"/>
    </row>
    <row r="99" spans="1:2" ht="14.25" thickBot="1" x14ac:dyDescent="0.25">
      <c r="A99" s="15" t="s">
        <v>499</v>
      </c>
      <c r="B99" s="12"/>
    </row>
    <row r="100" spans="1:2" ht="14.25" thickBot="1" x14ac:dyDescent="0.25">
      <c r="A100" s="15" t="s">
        <v>500</v>
      </c>
      <c r="B100" s="16"/>
    </row>
    <row r="101" spans="1:2" ht="14.25" thickBot="1" x14ac:dyDescent="0.25">
      <c r="A101" s="15" t="s">
        <v>501</v>
      </c>
      <c r="B101" s="12"/>
    </row>
    <row r="102" spans="1:2" ht="14.25" thickBot="1" x14ac:dyDescent="0.25">
      <c r="A102" s="15" t="s">
        <v>502</v>
      </c>
      <c r="B102" s="12"/>
    </row>
    <row r="103" spans="1:2" ht="14.25" thickBot="1" x14ac:dyDescent="0.25">
      <c r="A103" s="15" t="s">
        <v>456</v>
      </c>
      <c r="B103" s="12"/>
    </row>
    <row r="104" spans="1:2" ht="14.25" thickBot="1" x14ac:dyDescent="0.25">
      <c r="A104" s="15" t="s">
        <v>503</v>
      </c>
      <c r="B104" s="12"/>
    </row>
    <row r="105" spans="1:2" ht="14.25" thickBot="1" x14ac:dyDescent="0.25">
      <c r="A105" s="15" t="s">
        <v>504</v>
      </c>
      <c r="B105" s="12"/>
    </row>
    <row r="106" spans="1:2" ht="14.25" thickBot="1" x14ac:dyDescent="0.25">
      <c r="A106" s="15" t="s">
        <v>505</v>
      </c>
      <c r="B106" s="12"/>
    </row>
    <row r="107" spans="1:2" ht="14.25" thickBot="1" x14ac:dyDescent="0.25">
      <c r="A107" s="15" t="s">
        <v>506</v>
      </c>
      <c r="B107" s="12"/>
    </row>
    <row r="108" spans="1:2" ht="14.25" thickBot="1" x14ac:dyDescent="0.25">
      <c r="A108" s="15" t="s">
        <v>507</v>
      </c>
      <c r="B108" s="12"/>
    </row>
    <row r="109" spans="1:2" ht="14.25" thickBot="1" x14ac:dyDescent="0.25">
      <c r="A109" s="15" t="s">
        <v>508</v>
      </c>
      <c r="B109" s="12"/>
    </row>
    <row r="110" spans="1:2" ht="14.25" thickBot="1" x14ac:dyDescent="0.25">
      <c r="A110" s="15" t="s">
        <v>509</v>
      </c>
      <c r="B110" s="12"/>
    </row>
    <row r="111" spans="1:2" ht="14.25" thickBot="1" x14ac:dyDescent="0.25">
      <c r="A111" s="15" t="s">
        <v>510</v>
      </c>
      <c r="B111" s="12"/>
    </row>
    <row r="112" spans="1:2" ht="14.25" thickBot="1" x14ac:dyDescent="0.25">
      <c r="A112" s="15" t="s">
        <v>511</v>
      </c>
      <c r="B112" s="16"/>
    </row>
    <row r="113" spans="1:2" ht="14.25" thickBot="1" x14ac:dyDescent="0.25">
      <c r="A113" s="15" t="s">
        <v>512</v>
      </c>
      <c r="B113" s="12"/>
    </row>
    <row r="114" spans="1:2" ht="14.25" thickBot="1" x14ac:dyDescent="0.25">
      <c r="A114" s="15" t="s">
        <v>513</v>
      </c>
      <c r="B114" s="12"/>
    </row>
    <row r="115" spans="1:2" ht="14.25" thickBot="1" x14ac:dyDescent="0.25">
      <c r="A115" s="15" t="s">
        <v>514</v>
      </c>
      <c r="B115" s="16"/>
    </row>
    <row r="116" spans="1:2" ht="14.25" thickBot="1" x14ac:dyDescent="0.25">
      <c r="A116" s="15" t="s">
        <v>515</v>
      </c>
      <c r="B116" s="12"/>
    </row>
    <row r="117" spans="1:2" ht="14.25" thickBot="1" x14ac:dyDescent="0.25">
      <c r="A117" s="15" t="s">
        <v>516</v>
      </c>
      <c r="B117" s="12"/>
    </row>
    <row r="120" spans="1:2" ht="13.5" thickBot="1" x14ac:dyDescent="0.25">
      <c r="A120" s="6" t="s">
        <v>517</v>
      </c>
      <c r="B120" s="11"/>
    </row>
    <row r="121" spans="1:2" ht="14.25" thickBot="1" x14ac:dyDescent="0.25">
      <c r="A121" s="15" t="s">
        <v>426</v>
      </c>
    </row>
    <row r="122" spans="1:2" ht="14.25" thickBot="1" x14ac:dyDescent="0.25">
      <c r="A122" s="15" t="s">
        <v>518</v>
      </c>
    </row>
    <row r="123" spans="1:2" ht="14.25" thickBot="1" x14ac:dyDescent="0.25">
      <c r="A123" s="15" t="s">
        <v>429</v>
      </c>
    </row>
    <row r="124" spans="1:2" ht="14.25" thickBot="1" x14ac:dyDescent="0.25">
      <c r="A124" s="15" t="s">
        <v>433</v>
      </c>
    </row>
    <row r="125" spans="1:2" ht="14.25" thickBot="1" x14ac:dyDescent="0.25">
      <c r="A125" s="15" t="s">
        <v>519</v>
      </c>
    </row>
    <row r="126" spans="1:2" ht="14.25" thickBot="1" x14ac:dyDescent="0.25">
      <c r="A126" s="15" t="s">
        <v>520</v>
      </c>
    </row>
    <row r="127" spans="1:2" ht="14.25" thickBot="1" x14ac:dyDescent="0.25">
      <c r="A127" s="15" t="s">
        <v>521</v>
      </c>
    </row>
    <row r="128" spans="1:2" ht="14.25" thickBot="1" x14ac:dyDescent="0.25">
      <c r="A128" s="15" t="s">
        <v>522</v>
      </c>
    </row>
    <row r="129" spans="1:1" ht="14.25" thickBot="1" x14ac:dyDescent="0.25">
      <c r="A129" s="15" t="s">
        <v>523</v>
      </c>
    </row>
    <row r="130" spans="1:1" ht="14.25" thickBot="1" x14ac:dyDescent="0.25">
      <c r="A130" s="15" t="s">
        <v>442</v>
      </c>
    </row>
    <row r="131" spans="1:1" ht="14.25" thickBot="1" x14ac:dyDescent="0.25">
      <c r="A131" s="15" t="s">
        <v>443</v>
      </c>
    </row>
    <row r="132" spans="1:1" ht="14.25" thickBot="1" x14ac:dyDescent="0.25">
      <c r="A132" s="15" t="s">
        <v>444</v>
      </c>
    </row>
    <row r="133" spans="1:1" ht="14.25" thickBot="1" x14ac:dyDescent="0.25">
      <c r="A133" s="15" t="s">
        <v>445</v>
      </c>
    </row>
    <row r="134" spans="1:1" ht="14.25" thickBot="1" x14ac:dyDescent="0.25">
      <c r="A134" s="15" t="s">
        <v>446</v>
      </c>
    </row>
    <row r="135" spans="1:1" ht="14.25" thickBot="1" x14ac:dyDescent="0.25">
      <c r="A135" s="15" t="s">
        <v>447</v>
      </c>
    </row>
    <row r="136" spans="1:1" ht="14.25" thickBot="1" x14ac:dyDescent="0.25">
      <c r="A136" s="15" t="s">
        <v>448</v>
      </c>
    </row>
    <row r="137" spans="1:1" ht="14.25" thickBot="1" x14ac:dyDescent="0.25">
      <c r="A137" s="15" t="s">
        <v>449</v>
      </c>
    </row>
    <row r="138" spans="1:1" ht="14.25" thickBot="1" x14ac:dyDescent="0.25">
      <c r="A138" s="15" t="s">
        <v>524</v>
      </c>
    </row>
    <row r="139" spans="1:1" ht="14.25" thickBot="1" x14ac:dyDescent="0.25">
      <c r="A139" s="15" t="s">
        <v>525</v>
      </c>
    </row>
    <row r="140" spans="1:1" ht="14.25" thickBot="1" x14ac:dyDescent="0.25">
      <c r="A140" s="15" t="s">
        <v>495</v>
      </c>
    </row>
    <row r="141" spans="1:1" ht="14.25" thickBot="1" x14ac:dyDescent="0.25">
      <c r="A141" s="15" t="s">
        <v>453</v>
      </c>
    </row>
    <row r="142" spans="1:1" ht="14.25" thickBot="1" x14ac:dyDescent="0.25">
      <c r="A142" s="15" t="s">
        <v>457</v>
      </c>
    </row>
    <row r="143" spans="1:1" ht="14.25" thickBot="1" x14ac:dyDescent="0.25">
      <c r="A143" s="15" t="s">
        <v>503</v>
      </c>
    </row>
    <row r="144" spans="1:1" ht="14.25" thickBot="1" x14ac:dyDescent="0.25">
      <c r="A144" s="15" t="s">
        <v>526</v>
      </c>
    </row>
    <row r="145" spans="1:1" ht="14.25" thickBot="1" x14ac:dyDescent="0.25">
      <c r="A145" s="15" t="s">
        <v>527</v>
      </c>
    </row>
    <row r="146" spans="1:1" ht="14.25" thickBot="1" x14ac:dyDescent="0.25">
      <c r="A146" s="15" t="s">
        <v>511</v>
      </c>
    </row>
    <row r="147" spans="1:1" ht="14.25" thickBot="1" x14ac:dyDescent="0.25">
      <c r="A147" s="15" t="s">
        <v>512</v>
      </c>
    </row>
    <row r="148" spans="1:1" ht="14.25" thickBot="1" x14ac:dyDescent="0.25">
      <c r="A148" s="15" t="s">
        <v>528</v>
      </c>
    </row>
    <row r="151" spans="1:1" ht="14.25" thickBot="1" x14ac:dyDescent="0.25">
      <c r="A151" s="18" t="s">
        <v>529</v>
      </c>
    </row>
    <row r="152" spans="1:1" ht="14.25" thickBot="1" x14ac:dyDescent="0.25">
      <c r="A152" s="15" t="s">
        <v>424</v>
      </c>
    </row>
    <row r="153" spans="1:1" ht="14.25" thickBot="1" x14ac:dyDescent="0.25">
      <c r="A153" s="15" t="s">
        <v>426</v>
      </c>
    </row>
    <row r="154" spans="1:1" ht="14.25" thickBot="1" x14ac:dyDescent="0.25">
      <c r="A154" s="15" t="s">
        <v>530</v>
      </c>
    </row>
    <row r="155" spans="1:1" ht="14.25" thickBot="1" x14ac:dyDescent="0.25">
      <c r="A155" s="15" t="s">
        <v>531</v>
      </c>
    </row>
    <row r="156" spans="1:1" ht="14.25" thickBot="1" x14ac:dyDescent="0.25">
      <c r="A156" s="15" t="s">
        <v>471</v>
      </c>
    </row>
    <row r="157" spans="1:1" ht="14.25" thickBot="1" x14ac:dyDescent="0.25">
      <c r="A157" s="15" t="s">
        <v>472</v>
      </c>
    </row>
    <row r="158" spans="1:1" ht="14.25" thickBot="1" x14ac:dyDescent="0.25">
      <c r="A158" s="15" t="s">
        <v>431</v>
      </c>
    </row>
    <row r="159" spans="1:1" ht="14.25" thickBot="1" x14ac:dyDescent="0.25">
      <c r="A159" s="15" t="s">
        <v>532</v>
      </c>
    </row>
    <row r="160" spans="1:1" ht="14.25" thickBot="1" x14ac:dyDescent="0.25">
      <c r="A160" s="15" t="s">
        <v>533</v>
      </c>
    </row>
    <row r="161" spans="1:1" ht="14.25" thickBot="1" x14ac:dyDescent="0.25">
      <c r="A161" s="15" t="s">
        <v>534</v>
      </c>
    </row>
    <row r="162" spans="1:1" ht="14.25" thickBot="1" x14ac:dyDescent="0.25">
      <c r="A162" s="15" t="s">
        <v>535</v>
      </c>
    </row>
    <row r="163" spans="1:1" ht="14.25" thickBot="1" x14ac:dyDescent="0.25">
      <c r="A163" s="15" t="s">
        <v>536</v>
      </c>
    </row>
    <row r="164" spans="1:1" ht="14.25" thickBot="1" x14ac:dyDescent="0.25">
      <c r="A164" s="15" t="s">
        <v>537</v>
      </c>
    </row>
    <row r="165" spans="1:1" ht="14.25" thickBot="1" x14ac:dyDescent="0.25">
      <c r="A165" s="15" t="s">
        <v>538</v>
      </c>
    </row>
    <row r="166" spans="1:1" ht="14.25" thickBot="1" x14ac:dyDescent="0.25">
      <c r="A166" s="15" t="s">
        <v>539</v>
      </c>
    </row>
    <row r="167" spans="1:1" ht="14.25" thickBot="1" x14ac:dyDescent="0.25">
      <c r="A167" s="15" t="s">
        <v>442</v>
      </c>
    </row>
    <row r="168" spans="1:1" ht="14.25" thickBot="1" x14ac:dyDescent="0.25">
      <c r="A168" s="15" t="s">
        <v>443</v>
      </c>
    </row>
    <row r="169" spans="1:1" ht="14.25" thickBot="1" x14ac:dyDescent="0.25">
      <c r="A169" s="15" t="s">
        <v>444</v>
      </c>
    </row>
    <row r="170" spans="1:1" ht="14.25" thickBot="1" x14ac:dyDescent="0.25">
      <c r="A170" s="15" t="s">
        <v>445</v>
      </c>
    </row>
    <row r="171" spans="1:1" ht="14.25" thickBot="1" x14ac:dyDescent="0.25">
      <c r="A171" s="15" t="s">
        <v>540</v>
      </c>
    </row>
    <row r="172" spans="1:1" ht="14.25" thickBot="1" x14ac:dyDescent="0.25">
      <c r="A172" s="15" t="s">
        <v>541</v>
      </c>
    </row>
    <row r="173" spans="1:1" ht="14.25" thickBot="1" x14ac:dyDescent="0.25">
      <c r="A173" s="15" t="s">
        <v>542</v>
      </c>
    </row>
    <row r="174" spans="1:1" ht="14.25" thickBot="1" x14ac:dyDescent="0.25">
      <c r="A174" s="15" t="s">
        <v>543</v>
      </c>
    </row>
    <row r="175" spans="1:1" ht="14.25" thickBot="1" x14ac:dyDescent="0.25">
      <c r="A175" s="15" t="s">
        <v>451</v>
      </c>
    </row>
    <row r="176" spans="1:1" ht="14.25" thickBot="1" x14ac:dyDescent="0.25">
      <c r="A176" s="15" t="s">
        <v>525</v>
      </c>
    </row>
    <row r="177" spans="1:1" ht="14.25" thickBot="1" x14ac:dyDescent="0.25">
      <c r="A177" s="15" t="s">
        <v>495</v>
      </c>
    </row>
    <row r="178" spans="1:1" ht="14.25" thickBot="1" x14ac:dyDescent="0.25">
      <c r="A178" s="15" t="s">
        <v>453</v>
      </c>
    </row>
    <row r="179" spans="1:1" ht="14.25" thickBot="1" x14ac:dyDescent="0.25">
      <c r="A179" s="15" t="s">
        <v>502</v>
      </c>
    </row>
    <row r="180" spans="1:1" ht="14.25" thickBot="1" x14ac:dyDescent="0.25">
      <c r="A180" s="15" t="s">
        <v>544</v>
      </c>
    </row>
    <row r="181" spans="1:1" ht="14.25" thickBot="1" x14ac:dyDescent="0.25">
      <c r="A181" s="15" t="s">
        <v>459</v>
      </c>
    </row>
    <row r="182" spans="1:1" ht="14.25" thickBot="1" x14ac:dyDescent="0.25">
      <c r="A182" s="15" t="s">
        <v>545</v>
      </c>
    </row>
    <row r="183" spans="1:1" ht="14.25" thickBot="1" x14ac:dyDescent="0.25">
      <c r="A183" s="15" t="s">
        <v>546</v>
      </c>
    </row>
    <row r="184" spans="1:1" ht="14.25" thickBot="1" x14ac:dyDescent="0.25">
      <c r="A184" s="15" t="s">
        <v>508</v>
      </c>
    </row>
    <row r="185" spans="1:1" ht="14.25" thickBot="1" x14ac:dyDescent="0.25">
      <c r="A185" s="15" t="s">
        <v>510</v>
      </c>
    </row>
  </sheetData>
  <sheetProtection algorithmName="SHA-512" hashValue="LTxaKcMXgufD1dpSkePOftQsEhAP+ZPgdwAwSviWtXbInYq5nlWO9UOBfMMYp8HTYbvL+GuZk89naVfYwUisXw==" saltValue="4tlS9NLOAn/FW+XB28ETKA=="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D6C49-8B68-4687-96A6-D7CD3ACA97CA}">
  <dimension ref="A1:L127"/>
  <sheetViews>
    <sheetView zoomScaleNormal="100" workbookViewId="0">
      <selection activeCell="A33" sqref="A33"/>
    </sheetView>
  </sheetViews>
  <sheetFormatPr baseColWidth="10" defaultColWidth="11.42578125" defaultRowHeight="12.75" x14ac:dyDescent="0.2"/>
  <cols>
    <col min="1" max="1" width="70.7109375" style="14" customWidth="1"/>
    <col min="2" max="2" width="19.28515625" style="12" bestFit="1" customWidth="1"/>
    <col min="3" max="3" width="7.42578125" style="10" customWidth="1"/>
    <col min="4" max="7" width="0" style="10" hidden="1" customWidth="1"/>
    <col min="8" max="8" width="0" hidden="1" customWidth="1"/>
    <col min="9" max="9" width="15.5703125" hidden="1" customWidth="1"/>
    <col min="10" max="11" width="15.42578125" bestFit="1" customWidth="1"/>
    <col min="12" max="12" width="15.28515625" customWidth="1"/>
  </cols>
  <sheetData>
    <row r="1" spans="1:12" ht="13.5" thickBot="1" x14ac:dyDescent="0.25">
      <c r="A1" s="17" t="s">
        <v>547</v>
      </c>
      <c r="B1" s="11" t="s">
        <v>548</v>
      </c>
      <c r="C1" s="10" t="s">
        <v>549</v>
      </c>
      <c r="D1" s="10" t="s">
        <v>550</v>
      </c>
      <c r="E1" s="10" t="s">
        <v>214</v>
      </c>
      <c r="F1" s="10" t="s">
        <v>212</v>
      </c>
      <c r="G1" s="10" t="s">
        <v>213</v>
      </c>
    </row>
    <row r="2" spans="1:12" s="91" customFormat="1" ht="14.25" thickBot="1" x14ac:dyDescent="0.25">
      <c r="A2" s="97" t="s">
        <v>436</v>
      </c>
      <c r="B2" s="96">
        <v>14516572</v>
      </c>
      <c r="C2" s="90">
        <f t="shared" ref="C2:C33" si="0">+COUNTIF(A:A,A2)</f>
        <v>1</v>
      </c>
      <c r="D2" s="90" t="s">
        <v>551</v>
      </c>
      <c r="E2" s="90" t="s">
        <v>552</v>
      </c>
      <c r="F2" s="90" t="s">
        <v>552</v>
      </c>
      <c r="G2" s="94" t="s">
        <v>552</v>
      </c>
      <c r="J2" s="96">
        <v>13566889</v>
      </c>
      <c r="K2" s="93">
        <f>+J2*7%+J2</f>
        <v>14516571.23</v>
      </c>
      <c r="L2" s="93">
        <f>+B2-K2</f>
        <v>0.76999999955296516</v>
      </c>
    </row>
    <row r="3" spans="1:12" s="91" customFormat="1" ht="14.25" thickBot="1" x14ac:dyDescent="0.25">
      <c r="A3" s="97" t="s">
        <v>435</v>
      </c>
      <c r="B3" s="89">
        <f>5739904+10204253</f>
        <v>15944157</v>
      </c>
      <c r="C3" s="90">
        <f t="shared" si="0"/>
        <v>1</v>
      </c>
      <c r="D3" s="90" t="s">
        <v>551</v>
      </c>
      <c r="E3" s="90" t="s">
        <v>552</v>
      </c>
      <c r="F3" s="90" t="s">
        <v>552</v>
      </c>
      <c r="G3" s="94" t="s">
        <v>552</v>
      </c>
      <c r="J3" s="89">
        <v>14901081</v>
      </c>
      <c r="K3" s="93">
        <f t="shared" ref="K3:K66" si="1">+J3*7%+J3</f>
        <v>15944156.67</v>
      </c>
      <c r="L3" s="93">
        <f t="shared" ref="L3:L66" si="2">+B3-K3</f>
        <v>0.33000000007450581</v>
      </c>
    </row>
    <row r="4" spans="1:12" s="91" customFormat="1" ht="14.25" thickBot="1" x14ac:dyDescent="0.25">
      <c r="A4" s="88" t="s">
        <v>468</v>
      </c>
      <c r="B4" s="89">
        <v>8408459</v>
      </c>
      <c r="C4" s="90">
        <f t="shared" si="0"/>
        <v>1</v>
      </c>
      <c r="D4" s="90" t="s">
        <v>552</v>
      </c>
      <c r="E4" s="90" t="s">
        <v>214</v>
      </c>
      <c r="F4" s="90" t="s">
        <v>552</v>
      </c>
      <c r="G4" s="94" t="s">
        <v>552</v>
      </c>
      <c r="J4" s="89">
        <v>7858372</v>
      </c>
      <c r="K4" s="93">
        <f t="shared" si="1"/>
        <v>8408458.0399999991</v>
      </c>
      <c r="L4" s="93">
        <f t="shared" si="2"/>
        <v>0.96000000089406967</v>
      </c>
    </row>
    <row r="5" spans="1:12" s="91" customFormat="1" ht="14.25" thickBot="1" x14ac:dyDescent="0.25">
      <c r="A5" s="88" t="s">
        <v>421</v>
      </c>
      <c r="B5" s="89">
        <v>9201872</v>
      </c>
      <c r="C5" s="90">
        <f t="shared" si="0"/>
        <v>1</v>
      </c>
      <c r="D5" s="90" t="s">
        <v>551</v>
      </c>
      <c r="E5" s="90" t="s">
        <v>552</v>
      </c>
      <c r="F5" s="90" t="s">
        <v>552</v>
      </c>
      <c r="G5" s="94" t="s">
        <v>552</v>
      </c>
      <c r="J5" s="89">
        <v>8599880</v>
      </c>
      <c r="K5" s="93">
        <f t="shared" si="1"/>
        <v>9201871.5999999996</v>
      </c>
      <c r="L5" s="93">
        <f t="shared" si="2"/>
        <v>0.40000000037252903</v>
      </c>
    </row>
    <row r="6" spans="1:12" s="91" customFormat="1" ht="14.25" thickBot="1" x14ac:dyDescent="0.25">
      <c r="A6" s="88" t="s">
        <v>422</v>
      </c>
      <c r="B6" s="89">
        <v>9670532</v>
      </c>
      <c r="C6" s="90">
        <f t="shared" si="0"/>
        <v>1</v>
      </c>
      <c r="D6" s="90" t="s">
        <v>551</v>
      </c>
      <c r="E6" s="90" t="s">
        <v>214</v>
      </c>
      <c r="F6" s="90" t="s">
        <v>552</v>
      </c>
      <c r="G6" s="90" t="s">
        <v>552</v>
      </c>
      <c r="J6" s="89">
        <v>9037880</v>
      </c>
      <c r="K6" s="93">
        <f t="shared" si="1"/>
        <v>9670531.5999999996</v>
      </c>
      <c r="L6" s="93">
        <f t="shared" si="2"/>
        <v>0.40000000037252903</v>
      </c>
    </row>
    <row r="7" spans="1:12" s="91" customFormat="1" ht="14.25" thickBot="1" x14ac:dyDescent="0.25">
      <c r="A7" s="88" t="s">
        <v>423</v>
      </c>
      <c r="B7" s="89">
        <v>10056127</v>
      </c>
      <c r="C7" s="90">
        <f t="shared" si="0"/>
        <v>1</v>
      </c>
      <c r="D7" s="90" t="s">
        <v>551</v>
      </c>
      <c r="E7" s="90" t="s">
        <v>552</v>
      </c>
      <c r="F7" s="90" t="s">
        <v>552</v>
      </c>
      <c r="G7" s="90" t="s">
        <v>552</v>
      </c>
      <c r="J7" s="89">
        <v>9398249</v>
      </c>
      <c r="K7" s="93">
        <f t="shared" si="1"/>
        <v>10056126.43</v>
      </c>
      <c r="L7" s="93">
        <f t="shared" si="2"/>
        <v>0.57000000029802322</v>
      </c>
    </row>
    <row r="8" spans="1:12" s="91" customFormat="1" ht="14.25" thickBot="1" x14ac:dyDescent="0.25">
      <c r="A8" s="88" t="s">
        <v>424</v>
      </c>
      <c r="B8" s="89">
        <v>10573691</v>
      </c>
      <c r="C8" s="90">
        <f t="shared" si="0"/>
        <v>1</v>
      </c>
      <c r="D8" s="90" t="s">
        <v>551</v>
      </c>
      <c r="E8" s="90" t="s">
        <v>552</v>
      </c>
      <c r="F8" s="90" t="s">
        <v>552</v>
      </c>
      <c r="G8" s="90" t="s">
        <v>213</v>
      </c>
      <c r="J8" s="89">
        <v>9881954</v>
      </c>
      <c r="K8" s="93">
        <f t="shared" si="1"/>
        <v>10573690.779999999</v>
      </c>
      <c r="L8" s="93">
        <f t="shared" si="2"/>
        <v>0.22000000067055225</v>
      </c>
    </row>
    <row r="9" spans="1:12" s="91" customFormat="1" ht="14.25" thickBot="1" x14ac:dyDescent="0.25">
      <c r="A9" s="88" t="s">
        <v>425</v>
      </c>
      <c r="B9" s="89">
        <v>11105584</v>
      </c>
      <c r="C9" s="90">
        <f t="shared" si="0"/>
        <v>1</v>
      </c>
      <c r="D9" s="90" t="s">
        <v>551</v>
      </c>
      <c r="E9" s="90" t="s">
        <v>214</v>
      </c>
      <c r="F9" s="90" t="s">
        <v>552</v>
      </c>
      <c r="G9" s="90" t="s">
        <v>552</v>
      </c>
      <c r="J9" s="89">
        <v>10379050</v>
      </c>
      <c r="K9" s="93">
        <f t="shared" si="1"/>
        <v>11105583.5</v>
      </c>
      <c r="L9" s="93">
        <f t="shared" si="2"/>
        <v>0.5</v>
      </c>
    </row>
    <row r="10" spans="1:12" s="91" customFormat="1" ht="14.25" thickBot="1" x14ac:dyDescent="0.25">
      <c r="A10" s="88" t="s">
        <v>426</v>
      </c>
      <c r="B10" s="89">
        <v>12176137</v>
      </c>
      <c r="C10" s="90">
        <f t="shared" si="0"/>
        <v>1</v>
      </c>
      <c r="D10" s="90" t="s">
        <v>551</v>
      </c>
      <c r="E10" s="90" t="s">
        <v>552</v>
      </c>
      <c r="F10" s="90" t="s">
        <v>212</v>
      </c>
      <c r="G10" s="90" t="s">
        <v>213</v>
      </c>
      <c r="J10" s="89">
        <v>11379567</v>
      </c>
      <c r="K10" s="93">
        <f t="shared" si="1"/>
        <v>12176136.689999999</v>
      </c>
      <c r="L10" s="93">
        <f t="shared" si="2"/>
        <v>0.31000000052154064</v>
      </c>
    </row>
    <row r="11" spans="1:12" s="91" customFormat="1" ht="14.25" thickBot="1" x14ac:dyDescent="0.25">
      <c r="A11" s="88" t="s">
        <v>518</v>
      </c>
      <c r="B11" s="89">
        <v>13116992</v>
      </c>
      <c r="C11" s="90">
        <f t="shared" si="0"/>
        <v>1</v>
      </c>
      <c r="D11" s="90" t="s">
        <v>552</v>
      </c>
      <c r="E11" s="90" t="s">
        <v>552</v>
      </c>
      <c r="F11" s="90" t="s">
        <v>212</v>
      </c>
      <c r="G11" s="90" t="s">
        <v>552</v>
      </c>
      <c r="J11" s="89">
        <v>12258871</v>
      </c>
      <c r="K11" s="93">
        <f t="shared" si="1"/>
        <v>13116991.970000001</v>
      </c>
      <c r="L11" s="93">
        <f t="shared" si="2"/>
        <v>2.9999999329447746E-2</v>
      </c>
    </row>
    <row r="12" spans="1:12" s="91" customFormat="1" ht="14.25" thickBot="1" x14ac:dyDescent="0.25">
      <c r="A12" s="88" t="s">
        <v>427</v>
      </c>
      <c r="B12" s="89">
        <v>14413246</v>
      </c>
      <c r="C12" s="90">
        <f t="shared" si="0"/>
        <v>1</v>
      </c>
      <c r="D12" s="90" t="s">
        <v>551</v>
      </c>
      <c r="E12" s="90" t="s">
        <v>552</v>
      </c>
      <c r="F12" s="90" t="s">
        <v>552</v>
      </c>
      <c r="G12" s="90" t="s">
        <v>552</v>
      </c>
      <c r="J12" s="89">
        <v>13470323</v>
      </c>
      <c r="K12" s="93">
        <f t="shared" si="1"/>
        <v>14413245.609999999</v>
      </c>
      <c r="L12" s="93">
        <f t="shared" si="2"/>
        <v>0.39000000059604645</v>
      </c>
    </row>
    <row r="13" spans="1:12" s="91" customFormat="1" ht="14.25" thickBot="1" x14ac:dyDescent="0.25">
      <c r="A13" s="88" t="s">
        <v>428</v>
      </c>
      <c r="B13" s="89">
        <v>17284625</v>
      </c>
      <c r="C13" s="90">
        <f t="shared" si="0"/>
        <v>1</v>
      </c>
      <c r="D13" s="90" t="s">
        <v>551</v>
      </c>
      <c r="E13" s="90" t="s">
        <v>552</v>
      </c>
      <c r="F13" s="90" t="s">
        <v>552</v>
      </c>
      <c r="G13" s="90" t="s">
        <v>552</v>
      </c>
      <c r="J13" s="89">
        <v>16153855</v>
      </c>
      <c r="K13" s="93">
        <f t="shared" si="1"/>
        <v>17284624.850000001</v>
      </c>
      <c r="L13" s="93">
        <f t="shared" si="2"/>
        <v>0.14999999850988388</v>
      </c>
    </row>
    <row r="14" spans="1:12" s="91" customFormat="1" ht="14.25" thickBot="1" x14ac:dyDescent="0.25">
      <c r="A14" s="88" t="s">
        <v>429</v>
      </c>
      <c r="B14" s="89">
        <v>1721822</v>
      </c>
      <c r="C14" s="90">
        <f t="shared" si="0"/>
        <v>1</v>
      </c>
      <c r="D14" s="90" t="s">
        <v>551</v>
      </c>
      <c r="E14" s="90" t="s">
        <v>552</v>
      </c>
      <c r="F14" s="90" t="s">
        <v>212</v>
      </c>
      <c r="G14" s="90" t="s">
        <v>552</v>
      </c>
      <c r="J14" s="89">
        <v>1609179</v>
      </c>
      <c r="K14" s="93">
        <f t="shared" si="1"/>
        <v>1721821.53</v>
      </c>
      <c r="L14" s="93">
        <f t="shared" si="2"/>
        <v>0.46999999997206032</v>
      </c>
    </row>
    <row r="15" spans="1:12" s="91" customFormat="1" ht="14.25" thickBot="1" x14ac:dyDescent="0.25">
      <c r="A15" s="88" t="s">
        <v>430</v>
      </c>
      <c r="B15" s="89">
        <v>1892480</v>
      </c>
      <c r="C15" s="90">
        <f t="shared" si="0"/>
        <v>1</v>
      </c>
      <c r="D15" s="90" t="s">
        <v>551</v>
      </c>
      <c r="E15" s="90" t="s">
        <v>552</v>
      </c>
      <c r="F15" s="90" t="s">
        <v>552</v>
      </c>
      <c r="G15" s="90" t="s">
        <v>552</v>
      </c>
      <c r="J15" s="89">
        <v>1768672</v>
      </c>
      <c r="K15" s="93">
        <f t="shared" si="1"/>
        <v>1892479.04</v>
      </c>
      <c r="L15" s="93">
        <f t="shared" si="2"/>
        <v>0.9599999999627471</v>
      </c>
    </row>
    <row r="16" spans="1:12" s="91" customFormat="1" ht="14.25" thickBot="1" x14ac:dyDescent="0.25">
      <c r="A16" s="88" t="s">
        <v>530</v>
      </c>
      <c r="B16" s="89">
        <v>2042712</v>
      </c>
      <c r="C16" s="90">
        <f t="shared" si="0"/>
        <v>1</v>
      </c>
      <c r="D16" s="90" t="s">
        <v>552</v>
      </c>
      <c r="E16" s="90" t="s">
        <v>552</v>
      </c>
      <c r="F16" s="90" t="s">
        <v>552</v>
      </c>
      <c r="G16" s="90" t="s">
        <v>213</v>
      </c>
      <c r="J16" s="89">
        <v>1909076</v>
      </c>
      <c r="K16" s="93">
        <f t="shared" si="1"/>
        <v>2042711.32</v>
      </c>
      <c r="L16" s="93">
        <f t="shared" si="2"/>
        <v>0.67999999993480742</v>
      </c>
    </row>
    <row r="17" spans="1:12" s="91" customFormat="1" ht="14.25" thickBot="1" x14ac:dyDescent="0.25">
      <c r="A17" s="88" t="s">
        <v>469</v>
      </c>
      <c r="B17" s="89">
        <v>2193336</v>
      </c>
      <c r="C17" s="90">
        <f t="shared" si="0"/>
        <v>1</v>
      </c>
      <c r="D17" s="90" t="s">
        <v>552</v>
      </c>
      <c r="E17" s="90" t="s">
        <v>214</v>
      </c>
      <c r="F17" s="90" t="s">
        <v>552</v>
      </c>
      <c r="G17" s="90" t="s">
        <v>552</v>
      </c>
      <c r="J17" s="89">
        <v>2049846</v>
      </c>
      <c r="K17" s="93">
        <f t="shared" si="1"/>
        <v>2193335.2200000002</v>
      </c>
      <c r="L17" s="93">
        <f t="shared" si="2"/>
        <v>0.77999999979510903</v>
      </c>
    </row>
    <row r="18" spans="1:12" s="91" customFormat="1" ht="14.25" thickBot="1" x14ac:dyDescent="0.25">
      <c r="A18" s="88" t="s">
        <v>531</v>
      </c>
      <c r="B18" s="89">
        <v>2264237</v>
      </c>
      <c r="C18" s="90">
        <f t="shared" si="0"/>
        <v>1</v>
      </c>
      <c r="D18" s="90" t="s">
        <v>552</v>
      </c>
      <c r="E18" s="90" t="s">
        <v>552</v>
      </c>
      <c r="F18" s="90" t="s">
        <v>552</v>
      </c>
      <c r="G18" s="90" t="s">
        <v>213</v>
      </c>
      <c r="J18" s="89">
        <v>2116109</v>
      </c>
      <c r="K18" s="93">
        <f t="shared" si="1"/>
        <v>2264236.63</v>
      </c>
      <c r="L18" s="93">
        <f t="shared" si="2"/>
        <v>0.37000000011175871</v>
      </c>
    </row>
    <row r="19" spans="1:12" s="91" customFormat="1" ht="14.25" thickBot="1" x14ac:dyDescent="0.25">
      <c r="A19" s="88" t="s">
        <v>470</v>
      </c>
      <c r="B19" s="89">
        <v>2313840</v>
      </c>
      <c r="C19" s="90">
        <f t="shared" si="0"/>
        <v>1</v>
      </c>
      <c r="D19" s="90" t="s">
        <v>552</v>
      </c>
      <c r="E19" s="90" t="s">
        <v>214</v>
      </c>
      <c r="F19" s="90" t="s">
        <v>552</v>
      </c>
      <c r="G19" s="90" t="s">
        <v>552</v>
      </c>
      <c r="J19" s="89">
        <v>2162467</v>
      </c>
      <c r="K19" s="93">
        <f t="shared" si="1"/>
        <v>2313839.69</v>
      </c>
      <c r="L19" s="93">
        <f t="shared" si="2"/>
        <v>0.31000000005587935</v>
      </c>
    </row>
    <row r="20" spans="1:12" s="91" customFormat="1" ht="14.25" thickBot="1" x14ac:dyDescent="0.25">
      <c r="A20" s="88" t="s">
        <v>471</v>
      </c>
      <c r="B20" s="89">
        <v>2757944</v>
      </c>
      <c r="C20" s="90">
        <f t="shared" si="0"/>
        <v>1</v>
      </c>
      <c r="D20" s="90" t="s">
        <v>552</v>
      </c>
      <c r="E20" s="90" t="s">
        <v>214</v>
      </c>
      <c r="F20" s="90" t="s">
        <v>552</v>
      </c>
      <c r="G20" s="90" t="s">
        <v>213</v>
      </c>
      <c r="J20" s="89">
        <v>2577517</v>
      </c>
      <c r="K20" s="93">
        <f t="shared" si="1"/>
        <v>2757943.19</v>
      </c>
      <c r="L20" s="93">
        <f t="shared" si="2"/>
        <v>0.81000000005587935</v>
      </c>
    </row>
    <row r="21" spans="1:12" s="91" customFormat="1" ht="14.25" thickBot="1" x14ac:dyDescent="0.25">
      <c r="A21" s="88" t="s">
        <v>472</v>
      </c>
      <c r="B21" s="89">
        <v>3049860</v>
      </c>
      <c r="C21" s="90">
        <f t="shared" si="0"/>
        <v>1</v>
      </c>
      <c r="D21" s="90" t="s">
        <v>552</v>
      </c>
      <c r="E21" s="90" t="s">
        <v>214</v>
      </c>
      <c r="F21" s="90" t="s">
        <v>552</v>
      </c>
      <c r="G21" s="90" t="s">
        <v>213</v>
      </c>
      <c r="J21" s="89">
        <v>2850336</v>
      </c>
      <c r="K21" s="93">
        <f t="shared" si="1"/>
        <v>3049859.52</v>
      </c>
      <c r="L21" s="93">
        <f t="shared" si="2"/>
        <v>0.47999999998137355</v>
      </c>
    </row>
    <row r="22" spans="1:12" s="91" customFormat="1" ht="14.25" thickBot="1" x14ac:dyDescent="0.25">
      <c r="A22" s="88" t="s">
        <v>473</v>
      </c>
      <c r="B22" s="95">
        <v>2607573</v>
      </c>
      <c r="C22" s="90">
        <f t="shared" si="0"/>
        <v>1</v>
      </c>
      <c r="D22" s="90" t="s">
        <v>552</v>
      </c>
      <c r="E22" s="90" t="s">
        <v>214</v>
      </c>
      <c r="F22" s="90" t="s">
        <v>552</v>
      </c>
      <c r="G22" s="90" t="s">
        <v>552</v>
      </c>
      <c r="J22" s="95">
        <v>2436984</v>
      </c>
      <c r="K22" s="93">
        <f t="shared" si="1"/>
        <v>2607572.88</v>
      </c>
      <c r="L22" s="93">
        <f t="shared" si="2"/>
        <v>0.12000000011175871</v>
      </c>
    </row>
    <row r="23" spans="1:12" s="91" customFormat="1" ht="14.25" thickBot="1" x14ac:dyDescent="0.25">
      <c r="A23" s="88" t="s">
        <v>474</v>
      </c>
      <c r="B23" s="89">
        <v>2748973</v>
      </c>
      <c r="C23" s="90">
        <f t="shared" si="0"/>
        <v>1</v>
      </c>
      <c r="D23" s="90" t="s">
        <v>552</v>
      </c>
      <c r="E23" s="90" t="s">
        <v>214</v>
      </c>
      <c r="F23" s="90" t="s">
        <v>552</v>
      </c>
      <c r="G23" s="90" t="s">
        <v>552</v>
      </c>
      <c r="J23" s="89">
        <v>2569133</v>
      </c>
      <c r="K23" s="93">
        <f t="shared" si="1"/>
        <v>2748972.31</v>
      </c>
      <c r="L23" s="93">
        <f t="shared" si="2"/>
        <v>0.68999999994412065</v>
      </c>
    </row>
    <row r="24" spans="1:12" s="91" customFormat="1" ht="14.25" thickBot="1" x14ac:dyDescent="0.25">
      <c r="A24" s="88" t="s">
        <v>475</v>
      </c>
      <c r="B24" s="89">
        <v>2915041</v>
      </c>
      <c r="C24" s="90">
        <f t="shared" si="0"/>
        <v>1</v>
      </c>
      <c r="D24" s="90" t="s">
        <v>552</v>
      </c>
      <c r="E24" s="90" t="s">
        <v>214</v>
      </c>
      <c r="F24" s="90" t="s">
        <v>552</v>
      </c>
      <c r="G24" s="90" t="s">
        <v>552</v>
      </c>
      <c r="J24" s="89">
        <v>2724337</v>
      </c>
      <c r="K24" s="93">
        <f t="shared" si="1"/>
        <v>2915040.59</v>
      </c>
      <c r="L24" s="93">
        <f t="shared" si="2"/>
        <v>0.41000000014901161</v>
      </c>
    </row>
    <row r="25" spans="1:12" s="91" customFormat="1" ht="14.25" thickBot="1" x14ac:dyDescent="0.25">
      <c r="A25" s="88" t="s">
        <v>476</v>
      </c>
      <c r="B25" s="89">
        <v>3108654</v>
      </c>
      <c r="C25" s="90">
        <f t="shared" si="0"/>
        <v>1</v>
      </c>
      <c r="D25" s="90" t="s">
        <v>552</v>
      </c>
      <c r="E25" s="90" t="s">
        <v>214</v>
      </c>
      <c r="F25" s="90" t="s">
        <v>552</v>
      </c>
      <c r="G25" s="90" t="s">
        <v>552</v>
      </c>
      <c r="J25" s="89">
        <v>2905284</v>
      </c>
      <c r="K25" s="93">
        <f t="shared" si="1"/>
        <v>3108653.88</v>
      </c>
      <c r="L25" s="93">
        <f t="shared" si="2"/>
        <v>0.12000000011175871</v>
      </c>
    </row>
    <row r="26" spans="1:12" s="91" customFormat="1" ht="14.25" thickBot="1" x14ac:dyDescent="0.25">
      <c r="A26" s="88" t="s">
        <v>477</v>
      </c>
      <c r="B26" s="95">
        <v>3804925</v>
      </c>
      <c r="C26" s="90">
        <f t="shared" si="0"/>
        <v>1</v>
      </c>
      <c r="D26" s="90" t="s">
        <v>552</v>
      </c>
      <c r="E26" s="90" t="s">
        <v>214</v>
      </c>
      <c r="F26" s="90" t="s">
        <v>552</v>
      </c>
      <c r="G26" s="90" t="s">
        <v>552</v>
      </c>
      <c r="J26" s="95">
        <v>3556004</v>
      </c>
      <c r="K26" s="93">
        <f t="shared" si="1"/>
        <v>3804924.2800000003</v>
      </c>
      <c r="L26" s="93">
        <f t="shared" si="2"/>
        <v>0.71999999973922968</v>
      </c>
    </row>
    <row r="27" spans="1:12" s="91" customFormat="1" ht="14.25" thickBot="1" x14ac:dyDescent="0.25">
      <c r="A27" s="88" t="s">
        <v>478</v>
      </c>
      <c r="B27" s="89">
        <v>1721822</v>
      </c>
      <c r="C27" s="90">
        <f t="shared" si="0"/>
        <v>1</v>
      </c>
      <c r="D27" s="90" t="s">
        <v>552</v>
      </c>
      <c r="E27" s="90" t="s">
        <v>214</v>
      </c>
      <c r="F27" s="90" t="s">
        <v>552</v>
      </c>
      <c r="G27" s="90" t="s">
        <v>552</v>
      </c>
      <c r="J27" s="89">
        <v>1609179</v>
      </c>
      <c r="K27" s="93">
        <f t="shared" si="1"/>
        <v>1721821.53</v>
      </c>
      <c r="L27" s="93">
        <f t="shared" si="2"/>
        <v>0.46999999997206032</v>
      </c>
    </row>
    <row r="28" spans="1:12" s="91" customFormat="1" ht="14.25" thickBot="1" x14ac:dyDescent="0.25">
      <c r="A28" s="88" t="s">
        <v>431</v>
      </c>
      <c r="B28" s="89">
        <v>2264237</v>
      </c>
      <c r="C28" s="90">
        <f t="shared" si="0"/>
        <v>1</v>
      </c>
      <c r="D28" s="90" t="s">
        <v>551</v>
      </c>
      <c r="E28" s="90" t="s">
        <v>552</v>
      </c>
      <c r="F28" s="90" t="s">
        <v>552</v>
      </c>
      <c r="G28" s="90" t="s">
        <v>213</v>
      </c>
      <c r="J28" s="89">
        <v>2116109</v>
      </c>
      <c r="K28" s="93">
        <f t="shared" si="1"/>
        <v>2264236.63</v>
      </c>
      <c r="L28" s="93">
        <f t="shared" si="2"/>
        <v>0.37000000011175871</v>
      </c>
    </row>
    <row r="29" spans="1:12" s="91" customFormat="1" ht="14.25" thickBot="1" x14ac:dyDescent="0.25">
      <c r="A29" s="88" t="s">
        <v>432</v>
      </c>
      <c r="B29" s="89">
        <v>2385758</v>
      </c>
      <c r="C29" s="90">
        <f t="shared" si="0"/>
        <v>1</v>
      </c>
      <c r="D29" s="90" t="s">
        <v>551</v>
      </c>
      <c r="E29" s="90" t="s">
        <v>214</v>
      </c>
      <c r="F29" s="90" t="s">
        <v>552</v>
      </c>
      <c r="G29" s="90" t="s">
        <v>552</v>
      </c>
      <c r="J29" s="89">
        <v>2229680</v>
      </c>
      <c r="K29" s="93">
        <f t="shared" si="1"/>
        <v>2385757.6</v>
      </c>
      <c r="L29" s="93">
        <f t="shared" si="2"/>
        <v>0.39999999990686774</v>
      </c>
    </row>
    <row r="30" spans="1:12" s="91" customFormat="1" ht="14.25" thickBot="1" x14ac:dyDescent="0.25">
      <c r="A30" s="88" t="s">
        <v>433</v>
      </c>
      <c r="B30" s="89">
        <v>2674838</v>
      </c>
      <c r="C30" s="90">
        <f t="shared" si="0"/>
        <v>1</v>
      </c>
      <c r="D30" s="90" t="s">
        <v>551</v>
      </c>
      <c r="E30" s="90" t="s">
        <v>214</v>
      </c>
      <c r="F30" s="90" t="s">
        <v>212</v>
      </c>
      <c r="G30" s="90" t="s">
        <v>552</v>
      </c>
      <c r="J30" s="89">
        <v>2499848</v>
      </c>
      <c r="K30" s="93">
        <f t="shared" si="1"/>
        <v>2674837.36</v>
      </c>
      <c r="L30" s="93">
        <f t="shared" si="2"/>
        <v>0.64000000013038516</v>
      </c>
    </row>
    <row r="31" spans="1:12" s="91" customFormat="1" ht="14.25" thickBot="1" x14ac:dyDescent="0.25">
      <c r="A31" s="97" t="s">
        <v>434</v>
      </c>
      <c r="B31" s="89">
        <v>15944149</v>
      </c>
      <c r="C31" s="90">
        <f t="shared" si="0"/>
        <v>1</v>
      </c>
      <c r="D31" s="90" t="s">
        <v>551</v>
      </c>
      <c r="E31" s="90" t="s">
        <v>552</v>
      </c>
      <c r="F31" s="90" t="s">
        <v>552</v>
      </c>
      <c r="G31" s="90" t="s">
        <v>552</v>
      </c>
      <c r="J31" s="89">
        <v>14901073</v>
      </c>
      <c r="K31" s="93">
        <f t="shared" si="1"/>
        <v>15944148.109999999</v>
      </c>
      <c r="L31" s="93">
        <f t="shared" si="2"/>
        <v>0.89000000059604645</v>
      </c>
    </row>
    <row r="32" spans="1:12" s="91" customFormat="1" ht="14.25" thickBot="1" x14ac:dyDescent="0.25">
      <c r="A32" s="97" t="s">
        <v>437</v>
      </c>
      <c r="B32" s="89">
        <v>13118686</v>
      </c>
      <c r="C32" s="90">
        <f t="shared" si="0"/>
        <v>1</v>
      </c>
      <c r="D32" s="90" t="s">
        <v>551</v>
      </c>
      <c r="E32" s="90" t="s">
        <v>552</v>
      </c>
      <c r="F32" s="90" t="s">
        <v>552</v>
      </c>
      <c r="G32" s="90" t="s">
        <v>552</v>
      </c>
      <c r="J32" s="89">
        <v>12260463</v>
      </c>
      <c r="K32" s="93">
        <f t="shared" si="1"/>
        <v>13118695.41</v>
      </c>
      <c r="L32" s="93">
        <f t="shared" si="2"/>
        <v>-9.4100000001490116</v>
      </c>
    </row>
    <row r="33" spans="1:12" s="91" customFormat="1" ht="14.25" thickBot="1" x14ac:dyDescent="0.25">
      <c r="A33" s="97" t="s">
        <v>438</v>
      </c>
      <c r="B33" s="89">
        <v>13118686</v>
      </c>
      <c r="C33" s="90">
        <f t="shared" si="0"/>
        <v>1</v>
      </c>
      <c r="D33" s="90" t="s">
        <v>551</v>
      </c>
      <c r="E33" s="90" t="s">
        <v>552</v>
      </c>
      <c r="F33" s="90" t="s">
        <v>552</v>
      </c>
      <c r="G33" s="90" t="s">
        <v>552</v>
      </c>
      <c r="J33" s="89">
        <v>12260463</v>
      </c>
      <c r="K33" s="93">
        <f t="shared" si="1"/>
        <v>13118695.41</v>
      </c>
      <c r="L33" s="93">
        <f t="shared" si="2"/>
        <v>-9.4100000001490116</v>
      </c>
    </row>
    <row r="34" spans="1:12" s="91" customFormat="1" ht="14.25" thickBot="1" x14ac:dyDescent="0.25">
      <c r="A34" s="97" t="s">
        <v>439</v>
      </c>
      <c r="B34" s="89">
        <v>13118686</v>
      </c>
      <c r="C34" s="90">
        <f t="shared" ref="C34:C65" si="3">+COUNTIF(A:A,A34)</f>
        <v>1</v>
      </c>
      <c r="D34" s="90" t="s">
        <v>551</v>
      </c>
      <c r="E34" s="90" t="s">
        <v>552</v>
      </c>
      <c r="F34" s="90" t="s">
        <v>552</v>
      </c>
      <c r="G34" s="90" t="s">
        <v>552</v>
      </c>
      <c r="J34" s="89">
        <v>12260463</v>
      </c>
      <c r="K34" s="93">
        <f t="shared" si="1"/>
        <v>13118695.41</v>
      </c>
      <c r="L34" s="93">
        <f t="shared" si="2"/>
        <v>-9.4100000001490116</v>
      </c>
    </row>
    <row r="35" spans="1:12" s="91" customFormat="1" ht="14.25" thickBot="1" x14ac:dyDescent="0.25">
      <c r="A35" s="88" t="s">
        <v>519</v>
      </c>
      <c r="B35" s="89">
        <v>28148031</v>
      </c>
      <c r="C35" s="90">
        <f t="shared" si="3"/>
        <v>1</v>
      </c>
      <c r="D35" s="90" t="s">
        <v>552</v>
      </c>
      <c r="E35" s="90" t="s">
        <v>552</v>
      </c>
      <c r="F35" s="90" t="s">
        <v>212</v>
      </c>
      <c r="G35" s="90" t="s">
        <v>552</v>
      </c>
      <c r="J35" s="89">
        <v>26306571</v>
      </c>
      <c r="K35" s="93">
        <f t="shared" si="1"/>
        <v>28148030.969999999</v>
      </c>
      <c r="L35" s="93">
        <f t="shared" si="2"/>
        <v>3.0000001192092896E-2</v>
      </c>
    </row>
    <row r="36" spans="1:12" s="91" customFormat="1" ht="14.25" thickBot="1" x14ac:dyDescent="0.25">
      <c r="A36" s="88" t="s">
        <v>479</v>
      </c>
      <c r="B36" s="89">
        <v>15944149</v>
      </c>
      <c r="C36" s="90">
        <f t="shared" si="3"/>
        <v>1</v>
      </c>
      <c r="D36" s="90" t="s">
        <v>552</v>
      </c>
      <c r="E36" s="90" t="s">
        <v>214</v>
      </c>
      <c r="F36" s="90" t="s">
        <v>552</v>
      </c>
      <c r="G36" s="90" t="s">
        <v>552</v>
      </c>
      <c r="J36" s="89">
        <v>14901073</v>
      </c>
      <c r="K36" s="93">
        <f t="shared" si="1"/>
        <v>15944148.109999999</v>
      </c>
      <c r="L36" s="93">
        <f t="shared" si="2"/>
        <v>0.89000000059604645</v>
      </c>
    </row>
    <row r="37" spans="1:12" s="91" customFormat="1" ht="14.25" thickBot="1" x14ac:dyDescent="0.25">
      <c r="A37" s="88" t="s">
        <v>532</v>
      </c>
      <c r="B37" s="89">
        <v>15944149</v>
      </c>
      <c r="C37" s="90">
        <f t="shared" si="3"/>
        <v>1</v>
      </c>
      <c r="D37" s="90" t="s">
        <v>552</v>
      </c>
      <c r="E37" s="90" t="s">
        <v>552</v>
      </c>
      <c r="F37" s="90" t="s">
        <v>552</v>
      </c>
      <c r="G37" s="90" t="s">
        <v>213</v>
      </c>
      <c r="J37" s="89">
        <v>14901073</v>
      </c>
      <c r="K37" s="93">
        <f t="shared" si="1"/>
        <v>15944148.109999999</v>
      </c>
      <c r="L37" s="93">
        <f t="shared" si="2"/>
        <v>0.89000000059604645</v>
      </c>
    </row>
    <row r="38" spans="1:12" s="91" customFormat="1" ht="14.25" thickBot="1" x14ac:dyDescent="0.25">
      <c r="A38" s="88" t="s">
        <v>533</v>
      </c>
      <c r="B38" s="89">
        <v>10091042</v>
      </c>
      <c r="C38" s="90">
        <f t="shared" si="3"/>
        <v>1</v>
      </c>
      <c r="D38" s="90" t="s">
        <v>552</v>
      </c>
      <c r="E38" s="90" t="s">
        <v>552</v>
      </c>
      <c r="F38" s="90" t="s">
        <v>552</v>
      </c>
      <c r="G38" s="90" t="s">
        <v>213</v>
      </c>
      <c r="J38" s="89">
        <v>9430880</v>
      </c>
      <c r="K38" s="93">
        <f t="shared" si="1"/>
        <v>10091041.6</v>
      </c>
      <c r="L38" s="93">
        <f t="shared" si="2"/>
        <v>0.40000000037252903</v>
      </c>
    </row>
    <row r="39" spans="1:12" s="91" customFormat="1" ht="14.25" thickBot="1" x14ac:dyDescent="0.25">
      <c r="A39" s="88" t="s">
        <v>534</v>
      </c>
      <c r="B39" s="89">
        <v>9853314</v>
      </c>
      <c r="C39" s="90">
        <f t="shared" si="3"/>
        <v>1</v>
      </c>
      <c r="D39" s="90" t="s">
        <v>552</v>
      </c>
      <c r="E39" s="90" t="s">
        <v>552</v>
      </c>
      <c r="F39" s="90" t="s">
        <v>552</v>
      </c>
      <c r="G39" s="90" t="s">
        <v>213</v>
      </c>
      <c r="J39" s="89">
        <v>9208704</v>
      </c>
      <c r="K39" s="93">
        <f t="shared" si="1"/>
        <v>9853313.2799999993</v>
      </c>
      <c r="L39" s="93">
        <f t="shared" si="2"/>
        <v>0.72000000067055225</v>
      </c>
    </row>
    <row r="40" spans="1:12" s="91" customFormat="1" ht="14.25" thickBot="1" x14ac:dyDescent="0.25">
      <c r="A40" s="88" t="s">
        <v>480</v>
      </c>
      <c r="B40" s="96">
        <v>10056127</v>
      </c>
      <c r="C40" s="90">
        <f t="shared" si="3"/>
        <v>1</v>
      </c>
      <c r="D40" s="90" t="s">
        <v>552</v>
      </c>
      <c r="E40" s="90" t="s">
        <v>214</v>
      </c>
      <c r="F40" s="90" t="s">
        <v>552</v>
      </c>
      <c r="G40" s="94" t="s">
        <v>552</v>
      </c>
      <c r="J40" s="96">
        <v>9398249</v>
      </c>
      <c r="K40" s="93">
        <f t="shared" si="1"/>
        <v>10056126.43</v>
      </c>
      <c r="L40" s="93">
        <f t="shared" si="2"/>
        <v>0.57000000029802322</v>
      </c>
    </row>
    <row r="41" spans="1:12" s="91" customFormat="1" ht="14.25" thickBot="1" x14ac:dyDescent="0.25">
      <c r="A41" s="88" t="s">
        <v>535</v>
      </c>
      <c r="B41" s="89">
        <v>13116992</v>
      </c>
      <c r="C41" s="90">
        <f t="shared" si="3"/>
        <v>1</v>
      </c>
      <c r="D41" s="90" t="s">
        <v>552</v>
      </c>
      <c r="E41" s="90" t="s">
        <v>552</v>
      </c>
      <c r="F41" s="90" t="s">
        <v>552</v>
      </c>
      <c r="G41" s="90" t="s">
        <v>213</v>
      </c>
      <c r="J41" s="89">
        <v>12258871</v>
      </c>
      <c r="K41" s="93">
        <f t="shared" si="1"/>
        <v>13116991.970000001</v>
      </c>
      <c r="L41" s="93">
        <f t="shared" si="2"/>
        <v>2.9999999329447746E-2</v>
      </c>
    </row>
    <row r="42" spans="1:12" s="91" customFormat="1" ht="14.25" thickBot="1" x14ac:dyDescent="0.25">
      <c r="A42" s="88" t="s">
        <v>520</v>
      </c>
      <c r="B42" s="89">
        <v>14413246</v>
      </c>
      <c r="C42" s="90">
        <f t="shared" si="3"/>
        <v>1</v>
      </c>
      <c r="D42" s="90" t="s">
        <v>552</v>
      </c>
      <c r="E42" s="90" t="s">
        <v>552</v>
      </c>
      <c r="F42" s="90" t="s">
        <v>212</v>
      </c>
      <c r="G42" s="90" t="s">
        <v>552</v>
      </c>
      <c r="J42" s="89">
        <v>13470323</v>
      </c>
      <c r="K42" s="93">
        <f t="shared" si="1"/>
        <v>14413245.609999999</v>
      </c>
      <c r="L42" s="93">
        <f t="shared" si="2"/>
        <v>0.39000000059604645</v>
      </c>
    </row>
    <row r="43" spans="1:12" s="91" customFormat="1" ht="14.25" thickBot="1" x14ac:dyDescent="0.25">
      <c r="A43" s="88" t="s">
        <v>481</v>
      </c>
      <c r="B43" s="89">
        <v>12176137</v>
      </c>
      <c r="C43" s="90">
        <f t="shared" si="3"/>
        <v>1</v>
      </c>
      <c r="D43" s="90" t="s">
        <v>552</v>
      </c>
      <c r="E43" s="90" t="s">
        <v>214</v>
      </c>
      <c r="F43" s="90" t="s">
        <v>552</v>
      </c>
      <c r="G43" s="90" t="s">
        <v>552</v>
      </c>
      <c r="J43" s="89">
        <v>11379567</v>
      </c>
      <c r="K43" s="93">
        <f t="shared" si="1"/>
        <v>12176136.689999999</v>
      </c>
      <c r="L43" s="93">
        <f t="shared" si="2"/>
        <v>0.31000000052154064</v>
      </c>
    </row>
    <row r="44" spans="1:12" s="91" customFormat="1" ht="14.25" thickBot="1" x14ac:dyDescent="0.25">
      <c r="A44" s="88" t="s">
        <v>536</v>
      </c>
      <c r="B44" s="89">
        <v>13116992</v>
      </c>
      <c r="C44" s="90">
        <f t="shared" si="3"/>
        <v>1</v>
      </c>
      <c r="D44" s="90" t="s">
        <v>552</v>
      </c>
      <c r="E44" s="90" t="s">
        <v>552</v>
      </c>
      <c r="F44" s="90" t="s">
        <v>552</v>
      </c>
      <c r="G44" s="94" t="s">
        <v>213</v>
      </c>
      <c r="J44" s="89">
        <v>12258871</v>
      </c>
      <c r="K44" s="93">
        <f t="shared" si="1"/>
        <v>13116991.970000001</v>
      </c>
      <c r="L44" s="93">
        <f t="shared" si="2"/>
        <v>2.9999999329447746E-2</v>
      </c>
    </row>
    <row r="45" spans="1:12" s="91" customFormat="1" ht="14.25" thickBot="1" x14ac:dyDescent="0.25">
      <c r="A45" s="88" t="s">
        <v>537</v>
      </c>
      <c r="B45" s="89">
        <v>8408459</v>
      </c>
      <c r="C45" s="90">
        <f t="shared" si="3"/>
        <v>1</v>
      </c>
      <c r="D45" s="90" t="s">
        <v>552</v>
      </c>
      <c r="E45" s="90" t="s">
        <v>552</v>
      </c>
      <c r="F45" s="90" t="s">
        <v>552</v>
      </c>
      <c r="G45" s="94" t="s">
        <v>213</v>
      </c>
      <c r="J45" s="89">
        <v>7858372</v>
      </c>
      <c r="K45" s="93">
        <f t="shared" si="1"/>
        <v>8408458.0399999991</v>
      </c>
      <c r="L45" s="93">
        <f t="shared" si="2"/>
        <v>0.96000000089406967</v>
      </c>
    </row>
    <row r="46" spans="1:12" s="91" customFormat="1" ht="14.25" thickBot="1" x14ac:dyDescent="0.25">
      <c r="A46" s="88" t="s">
        <v>538</v>
      </c>
      <c r="B46" s="89">
        <v>9437382</v>
      </c>
      <c r="C46" s="90">
        <f t="shared" si="3"/>
        <v>1</v>
      </c>
      <c r="D46" s="90" t="s">
        <v>552</v>
      </c>
      <c r="E46" s="90" t="s">
        <v>552</v>
      </c>
      <c r="F46" s="90" t="s">
        <v>552</v>
      </c>
      <c r="G46" s="94" t="s">
        <v>213</v>
      </c>
      <c r="J46" s="89">
        <v>8819983</v>
      </c>
      <c r="K46" s="93">
        <f t="shared" si="1"/>
        <v>9437381.8100000005</v>
      </c>
      <c r="L46" s="93">
        <f t="shared" si="2"/>
        <v>0.18999999947845936</v>
      </c>
    </row>
    <row r="47" spans="1:12" s="91" customFormat="1" ht="14.25" thickBot="1" x14ac:dyDescent="0.25">
      <c r="A47" s="88" t="s">
        <v>440</v>
      </c>
      <c r="B47" s="89">
        <v>14413246</v>
      </c>
      <c r="C47" s="90">
        <f t="shared" si="3"/>
        <v>1</v>
      </c>
      <c r="D47" s="90" t="s">
        <v>551</v>
      </c>
      <c r="E47" s="90" t="s">
        <v>552</v>
      </c>
      <c r="F47" s="90" t="s">
        <v>552</v>
      </c>
      <c r="G47" s="94" t="s">
        <v>552</v>
      </c>
      <c r="J47" s="89">
        <v>13470323</v>
      </c>
      <c r="K47" s="93">
        <f t="shared" si="1"/>
        <v>14413245.609999999</v>
      </c>
      <c r="L47" s="93">
        <f t="shared" si="2"/>
        <v>0.39000000059604645</v>
      </c>
    </row>
    <row r="48" spans="1:12" s="91" customFormat="1" ht="14.25" thickBot="1" x14ac:dyDescent="0.25">
      <c r="A48" s="88" t="s">
        <v>521</v>
      </c>
      <c r="B48" s="89">
        <v>10928944</v>
      </c>
      <c r="C48" s="90">
        <f t="shared" si="3"/>
        <v>1</v>
      </c>
      <c r="D48" s="90" t="s">
        <v>552</v>
      </c>
      <c r="E48" s="90" t="s">
        <v>552</v>
      </c>
      <c r="F48" s="90" t="s">
        <v>212</v>
      </c>
      <c r="G48" s="94" t="s">
        <v>552</v>
      </c>
      <c r="J48" s="89">
        <v>10213966</v>
      </c>
      <c r="K48" s="93">
        <f t="shared" si="1"/>
        <v>10928943.620000001</v>
      </c>
      <c r="L48" s="93">
        <f t="shared" si="2"/>
        <v>0.37999999895691872</v>
      </c>
    </row>
    <row r="49" spans="1:12" s="91" customFormat="1" ht="14.25" thickBot="1" x14ac:dyDescent="0.25">
      <c r="A49" s="88" t="s">
        <v>522</v>
      </c>
      <c r="B49" s="89">
        <v>12941445</v>
      </c>
      <c r="C49" s="90">
        <f t="shared" si="3"/>
        <v>1</v>
      </c>
      <c r="D49" s="90" t="s">
        <v>552</v>
      </c>
      <c r="E49" s="90" t="s">
        <v>552</v>
      </c>
      <c r="F49" s="90" t="s">
        <v>212</v>
      </c>
      <c r="G49" s="94" t="s">
        <v>552</v>
      </c>
      <c r="J49" s="89">
        <v>12094808</v>
      </c>
      <c r="K49" s="93">
        <f t="shared" si="1"/>
        <v>12941444.560000001</v>
      </c>
      <c r="L49" s="93">
        <f t="shared" si="2"/>
        <v>0.43999999947845936</v>
      </c>
    </row>
    <row r="50" spans="1:12" s="91" customFormat="1" ht="14.25" thickBot="1" x14ac:dyDescent="0.25">
      <c r="A50" s="88" t="s">
        <v>482</v>
      </c>
      <c r="B50" s="89">
        <v>10091042</v>
      </c>
      <c r="C50" s="90">
        <f t="shared" si="3"/>
        <v>1</v>
      </c>
      <c r="D50" s="90" t="s">
        <v>552</v>
      </c>
      <c r="E50" s="90" t="s">
        <v>214</v>
      </c>
      <c r="F50" s="90" t="s">
        <v>552</v>
      </c>
      <c r="G50" s="94" t="s">
        <v>552</v>
      </c>
      <c r="J50" s="89">
        <v>9430880</v>
      </c>
      <c r="K50" s="93">
        <f t="shared" si="1"/>
        <v>10091041.6</v>
      </c>
      <c r="L50" s="93">
        <f t="shared" si="2"/>
        <v>0.40000000037252903</v>
      </c>
    </row>
    <row r="51" spans="1:12" s="91" customFormat="1" ht="14.25" thickBot="1" x14ac:dyDescent="0.25">
      <c r="A51" s="88" t="s">
        <v>483</v>
      </c>
      <c r="B51" s="89">
        <v>10091042</v>
      </c>
      <c r="C51" s="90">
        <f t="shared" si="3"/>
        <v>1</v>
      </c>
      <c r="D51" s="90" t="s">
        <v>552</v>
      </c>
      <c r="E51" s="90" t="s">
        <v>214</v>
      </c>
      <c r="F51" s="90" t="s">
        <v>552</v>
      </c>
      <c r="G51" s="94" t="s">
        <v>552</v>
      </c>
      <c r="J51" s="89">
        <v>9430880</v>
      </c>
      <c r="K51" s="93">
        <f t="shared" si="1"/>
        <v>10091041.6</v>
      </c>
      <c r="L51" s="93">
        <f t="shared" si="2"/>
        <v>0.40000000037252903</v>
      </c>
    </row>
    <row r="52" spans="1:12" s="91" customFormat="1" ht="14.25" thickBot="1" x14ac:dyDescent="0.25">
      <c r="A52" s="88" t="s">
        <v>484</v>
      </c>
      <c r="B52" s="89">
        <v>11768725</v>
      </c>
      <c r="C52" s="90">
        <f t="shared" si="3"/>
        <v>1</v>
      </c>
      <c r="D52" s="90" t="s">
        <v>552</v>
      </c>
      <c r="E52" s="90" t="s">
        <v>214</v>
      </c>
      <c r="F52" s="90" t="s">
        <v>552</v>
      </c>
      <c r="G52" s="94" t="s">
        <v>552</v>
      </c>
      <c r="J52" s="89">
        <v>10998808</v>
      </c>
      <c r="K52" s="93">
        <f t="shared" si="1"/>
        <v>11768724.560000001</v>
      </c>
      <c r="L52" s="93">
        <f t="shared" si="2"/>
        <v>0.43999999947845936</v>
      </c>
    </row>
    <row r="53" spans="1:12" s="91" customFormat="1" ht="14.25" thickBot="1" x14ac:dyDescent="0.25">
      <c r="A53" s="88" t="s">
        <v>523</v>
      </c>
      <c r="B53" s="89">
        <v>14413246</v>
      </c>
      <c r="C53" s="90">
        <f t="shared" si="3"/>
        <v>1</v>
      </c>
      <c r="D53" s="90" t="s">
        <v>552</v>
      </c>
      <c r="E53" s="90" t="s">
        <v>552</v>
      </c>
      <c r="F53" s="90" t="s">
        <v>212</v>
      </c>
      <c r="G53" s="94" t="s">
        <v>552</v>
      </c>
      <c r="J53" s="89">
        <v>13470323</v>
      </c>
      <c r="K53" s="93">
        <f t="shared" si="1"/>
        <v>14413245.609999999</v>
      </c>
      <c r="L53" s="93">
        <f t="shared" si="2"/>
        <v>0.39000000059604645</v>
      </c>
    </row>
    <row r="54" spans="1:12" s="91" customFormat="1" ht="14.25" thickBot="1" x14ac:dyDescent="0.25">
      <c r="A54" s="88" t="s">
        <v>441</v>
      </c>
      <c r="B54" s="89">
        <f>7867991+13987512</f>
        <v>21855503</v>
      </c>
      <c r="C54" s="90">
        <f t="shared" si="3"/>
        <v>1</v>
      </c>
      <c r="D54" s="90" t="s">
        <v>551</v>
      </c>
      <c r="E54" s="90" t="s">
        <v>552</v>
      </c>
      <c r="F54" s="90" t="s">
        <v>552</v>
      </c>
      <c r="G54" s="94" t="s">
        <v>552</v>
      </c>
      <c r="J54" s="89">
        <v>20425703</v>
      </c>
      <c r="K54" s="93">
        <f t="shared" si="1"/>
        <v>21855502.210000001</v>
      </c>
      <c r="L54" s="93">
        <f t="shared" si="2"/>
        <v>0.78999999910593033</v>
      </c>
    </row>
    <row r="55" spans="1:12" s="91" customFormat="1" ht="14.25" thickBot="1" x14ac:dyDescent="0.25">
      <c r="A55" s="88" t="s">
        <v>72</v>
      </c>
      <c r="B55" s="89">
        <v>0</v>
      </c>
      <c r="C55" s="90">
        <f t="shared" si="3"/>
        <v>1</v>
      </c>
      <c r="D55" s="90">
        <v>0</v>
      </c>
      <c r="E55" s="90">
        <v>0</v>
      </c>
      <c r="F55" s="90">
        <v>0</v>
      </c>
      <c r="G55" s="94">
        <v>0</v>
      </c>
      <c r="J55" s="89">
        <v>0</v>
      </c>
      <c r="K55" s="93">
        <f t="shared" si="1"/>
        <v>0</v>
      </c>
      <c r="L55" s="93">
        <f t="shared" si="2"/>
        <v>0</v>
      </c>
    </row>
    <row r="56" spans="1:12" s="91" customFormat="1" ht="14.25" thickBot="1" x14ac:dyDescent="0.25">
      <c r="A56" s="88" t="s">
        <v>485</v>
      </c>
      <c r="B56" s="89">
        <v>1721822</v>
      </c>
      <c r="C56" s="90">
        <f t="shared" si="3"/>
        <v>1</v>
      </c>
      <c r="D56" s="90" t="s">
        <v>552</v>
      </c>
      <c r="E56" s="90" t="s">
        <v>214</v>
      </c>
      <c r="F56" s="90" t="s">
        <v>552</v>
      </c>
      <c r="G56" s="94" t="s">
        <v>552</v>
      </c>
      <c r="J56" s="89">
        <v>1609179</v>
      </c>
      <c r="K56" s="93">
        <f t="shared" si="1"/>
        <v>1721821.53</v>
      </c>
      <c r="L56" s="93">
        <f t="shared" si="2"/>
        <v>0.46999999997206032</v>
      </c>
    </row>
    <row r="57" spans="1:12" s="91" customFormat="1" ht="14.25" thickBot="1" x14ac:dyDescent="0.25">
      <c r="A57" s="88" t="s">
        <v>486</v>
      </c>
      <c r="B57" s="89">
        <v>2072338</v>
      </c>
      <c r="C57" s="90">
        <f t="shared" si="3"/>
        <v>1</v>
      </c>
      <c r="D57" s="90" t="s">
        <v>552</v>
      </c>
      <c r="E57" s="90" t="s">
        <v>214</v>
      </c>
      <c r="F57" s="90" t="s">
        <v>552</v>
      </c>
      <c r="G57" s="94" t="s">
        <v>552</v>
      </c>
      <c r="J57" s="89">
        <v>1936764</v>
      </c>
      <c r="K57" s="93">
        <f t="shared" si="1"/>
        <v>2072337.48</v>
      </c>
      <c r="L57" s="93">
        <f t="shared" si="2"/>
        <v>0.52000000001862645</v>
      </c>
    </row>
    <row r="58" spans="1:12" s="91" customFormat="1" ht="14.25" thickBot="1" x14ac:dyDescent="0.25">
      <c r="A58" s="88" t="s">
        <v>487</v>
      </c>
      <c r="B58" s="89">
        <v>2208264</v>
      </c>
      <c r="C58" s="90">
        <f t="shared" si="3"/>
        <v>1</v>
      </c>
      <c r="D58" s="90" t="s">
        <v>552</v>
      </c>
      <c r="E58" s="90" t="s">
        <v>214</v>
      </c>
      <c r="F58" s="90" t="s">
        <v>552</v>
      </c>
      <c r="G58" s="91" t="s">
        <v>552</v>
      </c>
      <c r="J58" s="89">
        <v>2063798</v>
      </c>
      <c r="K58" s="93">
        <f t="shared" si="1"/>
        <v>2208263.86</v>
      </c>
      <c r="L58" s="93">
        <f t="shared" si="2"/>
        <v>0.14000000013038516</v>
      </c>
    </row>
    <row r="59" spans="1:12" s="91" customFormat="1" ht="14.25" thickBot="1" x14ac:dyDescent="0.25">
      <c r="A59" s="88" t="s">
        <v>488</v>
      </c>
      <c r="B59" s="89">
        <v>2264237</v>
      </c>
      <c r="C59" s="90">
        <f t="shared" si="3"/>
        <v>1</v>
      </c>
      <c r="D59" s="90" t="s">
        <v>552</v>
      </c>
      <c r="E59" s="90" t="s">
        <v>214</v>
      </c>
      <c r="F59" s="90" t="s">
        <v>552</v>
      </c>
      <c r="G59" s="94" t="s">
        <v>552</v>
      </c>
      <c r="J59" s="89">
        <v>2116109</v>
      </c>
      <c r="K59" s="93">
        <f t="shared" si="1"/>
        <v>2264236.63</v>
      </c>
      <c r="L59" s="93">
        <f t="shared" si="2"/>
        <v>0.37000000011175871</v>
      </c>
    </row>
    <row r="60" spans="1:12" s="91" customFormat="1" ht="14.25" thickBot="1" x14ac:dyDescent="0.25">
      <c r="A60" s="88" t="s">
        <v>489</v>
      </c>
      <c r="B60" s="89">
        <v>2491836</v>
      </c>
      <c r="C60" s="90">
        <f t="shared" si="3"/>
        <v>1</v>
      </c>
      <c r="D60" s="90" t="s">
        <v>552</v>
      </c>
      <c r="E60" s="90" t="s">
        <v>214</v>
      </c>
      <c r="F60" s="90" t="s">
        <v>552</v>
      </c>
      <c r="G60" s="94" t="s">
        <v>552</v>
      </c>
      <c r="J60" s="89">
        <v>2328818</v>
      </c>
      <c r="K60" s="93">
        <f t="shared" si="1"/>
        <v>2491835.2599999998</v>
      </c>
      <c r="L60" s="93">
        <f t="shared" si="2"/>
        <v>0.74000000022351742</v>
      </c>
    </row>
    <row r="61" spans="1:12" s="91" customFormat="1" ht="14.25" thickBot="1" x14ac:dyDescent="0.25">
      <c r="A61" s="88" t="s">
        <v>490</v>
      </c>
      <c r="B61" s="89">
        <v>2042712</v>
      </c>
      <c r="C61" s="90">
        <f t="shared" si="3"/>
        <v>1</v>
      </c>
      <c r="D61" s="90" t="s">
        <v>552</v>
      </c>
      <c r="E61" s="90" t="s">
        <v>214</v>
      </c>
      <c r="F61" s="90" t="s">
        <v>552</v>
      </c>
      <c r="G61" s="90" t="s">
        <v>552</v>
      </c>
      <c r="J61" s="89">
        <v>1909076</v>
      </c>
      <c r="K61" s="93">
        <f t="shared" si="1"/>
        <v>2042711.32</v>
      </c>
      <c r="L61" s="93">
        <f t="shared" si="2"/>
        <v>0.67999999993480742</v>
      </c>
    </row>
    <row r="62" spans="1:12" s="91" customFormat="1" ht="14.25" thickBot="1" x14ac:dyDescent="0.25">
      <c r="A62" s="88" t="s">
        <v>539</v>
      </c>
      <c r="B62" s="89">
        <v>2264237</v>
      </c>
      <c r="C62" s="90">
        <f t="shared" si="3"/>
        <v>1</v>
      </c>
      <c r="D62" s="90" t="s">
        <v>552</v>
      </c>
      <c r="E62" s="90" t="s">
        <v>552</v>
      </c>
      <c r="F62" s="90" t="s">
        <v>552</v>
      </c>
      <c r="G62" s="90" t="s">
        <v>213</v>
      </c>
      <c r="J62" s="89">
        <v>2116109</v>
      </c>
      <c r="K62" s="93">
        <f t="shared" si="1"/>
        <v>2264236.63</v>
      </c>
      <c r="L62" s="93">
        <f t="shared" si="2"/>
        <v>0.37000000011175871</v>
      </c>
    </row>
    <row r="63" spans="1:12" s="91" customFormat="1" ht="14.25" thickBot="1" x14ac:dyDescent="0.25">
      <c r="A63" s="88" t="s">
        <v>491</v>
      </c>
      <c r="B63" s="89">
        <v>2385758</v>
      </c>
      <c r="C63" s="90">
        <f t="shared" si="3"/>
        <v>1</v>
      </c>
      <c r="D63" s="90" t="s">
        <v>552</v>
      </c>
      <c r="E63" s="90" t="s">
        <v>214</v>
      </c>
      <c r="F63" s="90" t="s">
        <v>552</v>
      </c>
      <c r="G63" s="90" t="s">
        <v>552</v>
      </c>
      <c r="J63" s="89">
        <v>2229680</v>
      </c>
      <c r="K63" s="93">
        <f t="shared" si="1"/>
        <v>2385757.6</v>
      </c>
      <c r="L63" s="93">
        <f t="shared" si="2"/>
        <v>0.39999999990686774</v>
      </c>
    </row>
    <row r="64" spans="1:12" s="91" customFormat="1" ht="14.25" thickBot="1" x14ac:dyDescent="0.25">
      <c r="A64" s="88" t="s">
        <v>492</v>
      </c>
      <c r="B64" s="89">
        <v>2674838</v>
      </c>
      <c r="C64" s="90">
        <f t="shared" si="3"/>
        <v>1</v>
      </c>
      <c r="D64" s="90" t="s">
        <v>552</v>
      </c>
      <c r="E64" s="90" t="s">
        <v>214</v>
      </c>
      <c r="F64" s="90" t="s">
        <v>552</v>
      </c>
      <c r="G64" s="90" t="s">
        <v>552</v>
      </c>
      <c r="J64" s="89">
        <v>2499848</v>
      </c>
      <c r="K64" s="93">
        <f t="shared" si="1"/>
        <v>2674837.36</v>
      </c>
      <c r="L64" s="93">
        <f t="shared" si="2"/>
        <v>0.64000000013038516</v>
      </c>
    </row>
    <row r="65" spans="1:12" s="91" customFormat="1" ht="14.25" thickBot="1" x14ac:dyDescent="0.25">
      <c r="A65" s="88" t="s">
        <v>442</v>
      </c>
      <c r="B65" s="89">
        <v>5525378</v>
      </c>
      <c r="C65" s="90">
        <f t="shared" si="3"/>
        <v>1</v>
      </c>
      <c r="D65" s="90" t="s">
        <v>551</v>
      </c>
      <c r="E65" s="90" t="s">
        <v>214</v>
      </c>
      <c r="F65" s="90" t="s">
        <v>212</v>
      </c>
      <c r="G65" s="90" t="s">
        <v>213</v>
      </c>
      <c r="J65" s="89">
        <v>5163904</v>
      </c>
      <c r="K65" s="93">
        <f t="shared" si="1"/>
        <v>5525377.2800000003</v>
      </c>
      <c r="L65" s="93">
        <f t="shared" si="2"/>
        <v>0.71999999973922968</v>
      </c>
    </row>
    <row r="66" spans="1:12" s="91" customFormat="1" ht="14.25" thickBot="1" x14ac:dyDescent="0.25">
      <c r="A66" s="88" t="s">
        <v>443</v>
      </c>
      <c r="B66" s="89">
        <v>5912927</v>
      </c>
      <c r="C66" s="90">
        <f t="shared" ref="C66:C97" si="4">+COUNTIF(A:A,A66)</f>
        <v>1</v>
      </c>
      <c r="D66" s="90" t="s">
        <v>551</v>
      </c>
      <c r="E66" s="90" t="s">
        <v>552</v>
      </c>
      <c r="F66" s="90" t="s">
        <v>212</v>
      </c>
      <c r="G66" s="90" t="s">
        <v>213</v>
      </c>
      <c r="J66" s="89">
        <v>5526100</v>
      </c>
      <c r="K66" s="93">
        <f t="shared" si="1"/>
        <v>5912927</v>
      </c>
      <c r="L66" s="93">
        <f t="shared" si="2"/>
        <v>0</v>
      </c>
    </row>
    <row r="67" spans="1:12" s="91" customFormat="1" ht="14.25" thickBot="1" x14ac:dyDescent="0.25">
      <c r="A67" s="88" t="s">
        <v>444</v>
      </c>
      <c r="B67" s="89">
        <v>6537356</v>
      </c>
      <c r="C67" s="90">
        <f t="shared" si="4"/>
        <v>1</v>
      </c>
      <c r="D67" s="90" t="s">
        <v>551</v>
      </c>
      <c r="E67" s="90" t="s">
        <v>214</v>
      </c>
      <c r="F67" s="90" t="s">
        <v>212</v>
      </c>
      <c r="G67" s="90" t="s">
        <v>213</v>
      </c>
      <c r="J67" s="89">
        <v>6109678</v>
      </c>
      <c r="K67" s="93">
        <f t="shared" ref="K67:K127" si="5">+J67*7%+J67</f>
        <v>6537355.46</v>
      </c>
      <c r="L67" s="93">
        <f t="shared" ref="L67:L127" si="6">+B67-K67</f>
        <v>0.5400000000372529</v>
      </c>
    </row>
    <row r="68" spans="1:12" s="91" customFormat="1" ht="14.25" thickBot="1" x14ac:dyDescent="0.25">
      <c r="A68" s="88" t="s">
        <v>445</v>
      </c>
      <c r="B68" s="89">
        <v>7048194</v>
      </c>
      <c r="C68" s="90">
        <f t="shared" si="4"/>
        <v>1</v>
      </c>
      <c r="D68" s="90" t="s">
        <v>551</v>
      </c>
      <c r="E68" s="90" t="s">
        <v>552</v>
      </c>
      <c r="F68" s="90" t="s">
        <v>212</v>
      </c>
      <c r="G68" s="90" t="s">
        <v>213</v>
      </c>
      <c r="J68" s="89">
        <v>6587097</v>
      </c>
      <c r="K68" s="93">
        <f t="shared" si="5"/>
        <v>7048193.79</v>
      </c>
      <c r="L68" s="93">
        <f t="shared" si="6"/>
        <v>0.2099999999627471</v>
      </c>
    </row>
    <row r="69" spans="1:12" s="91" customFormat="1" ht="14.25" thickBot="1" x14ac:dyDescent="0.25">
      <c r="A69" s="88" t="s">
        <v>446</v>
      </c>
      <c r="B69" s="89">
        <v>7413445</v>
      </c>
      <c r="C69" s="90">
        <f t="shared" si="4"/>
        <v>1</v>
      </c>
      <c r="D69" s="90" t="s">
        <v>551</v>
      </c>
      <c r="E69" s="90" t="s">
        <v>214</v>
      </c>
      <c r="F69" s="90" t="s">
        <v>212</v>
      </c>
      <c r="G69" s="90" t="s">
        <v>552</v>
      </c>
      <c r="J69" s="89">
        <v>6928453</v>
      </c>
      <c r="K69" s="93">
        <f t="shared" si="5"/>
        <v>7413444.71</v>
      </c>
      <c r="L69" s="93">
        <f t="shared" si="6"/>
        <v>0.2900000000372529</v>
      </c>
    </row>
    <row r="70" spans="1:12" s="91" customFormat="1" ht="14.25" thickBot="1" x14ac:dyDescent="0.25">
      <c r="A70" s="88" t="s">
        <v>540</v>
      </c>
      <c r="B70" s="89">
        <v>7983907</v>
      </c>
      <c r="C70" s="90">
        <f t="shared" si="4"/>
        <v>1</v>
      </c>
      <c r="D70" s="90" t="s">
        <v>552</v>
      </c>
      <c r="E70" s="90" t="s">
        <v>552</v>
      </c>
      <c r="F70" s="90" t="s">
        <v>552</v>
      </c>
      <c r="G70" s="90" t="s">
        <v>213</v>
      </c>
      <c r="J70" s="89">
        <v>7461595</v>
      </c>
      <c r="K70" s="93">
        <f t="shared" si="5"/>
        <v>7983906.6500000004</v>
      </c>
      <c r="L70" s="93">
        <f t="shared" si="6"/>
        <v>0.34999999962747097</v>
      </c>
    </row>
    <row r="71" spans="1:12" s="91" customFormat="1" ht="14.25" thickBot="1" x14ac:dyDescent="0.25">
      <c r="A71" s="88" t="s">
        <v>447</v>
      </c>
      <c r="B71" s="89">
        <v>8587918</v>
      </c>
      <c r="C71" s="90">
        <f t="shared" si="4"/>
        <v>1</v>
      </c>
      <c r="D71" s="90" t="s">
        <v>551</v>
      </c>
      <c r="E71" s="90" t="s">
        <v>214</v>
      </c>
      <c r="F71" s="90" t="s">
        <v>212</v>
      </c>
      <c r="G71" s="90" t="s">
        <v>552</v>
      </c>
      <c r="J71" s="89">
        <v>8026091</v>
      </c>
      <c r="K71" s="93">
        <f t="shared" si="5"/>
        <v>8587917.3699999992</v>
      </c>
      <c r="L71" s="93">
        <f t="shared" si="6"/>
        <v>0.63000000081956387</v>
      </c>
    </row>
    <row r="72" spans="1:12" s="91" customFormat="1" ht="14.25" thickBot="1" x14ac:dyDescent="0.25">
      <c r="A72" s="88" t="s">
        <v>541</v>
      </c>
      <c r="B72" s="89">
        <v>9244691</v>
      </c>
      <c r="C72" s="90">
        <f t="shared" si="4"/>
        <v>1</v>
      </c>
      <c r="D72" s="90" t="s">
        <v>552</v>
      </c>
      <c r="E72" s="90" t="s">
        <v>552</v>
      </c>
      <c r="F72" s="90" t="s">
        <v>552</v>
      </c>
      <c r="G72" s="94" t="s">
        <v>213</v>
      </c>
      <c r="I72" s="92" t="s">
        <v>553</v>
      </c>
      <c r="J72" s="89">
        <v>8639898</v>
      </c>
      <c r="K72" s="93">
        <f t="shared" si="5"/>
        <v>9244690.8599999994</v>
      </c>
      <c r="L72" s="93">
        <f t="shared" si="6"/>
        <v>0.14000000059604645</v>
      </c>
    </row>
    <row r="73" spans="1:12" s="91" customFormat="1" ht="14.25" thickBot="1" x14ac:dyDescent="0.25">
      <c r="A73" s="88" t="s">
        <v>448</v>
      </c>
      <c r="B73" s="89">
        <v>9853314</v>
      </c>
      <c r="C73" s="90">
        <f t="shared" si="4"/>
        <v>1</v>
      </c>
      <c r="D73" s="90" t="s">
        <v>551</v>
      </c>
      <c r="E73" s="90" t="s">
        <v>552</v>
      </c>
      <c r="F73" s="90" t="s">
        <v>212</v>
      </c>
      <c r="G73" s="94" t="s">
        <v>552</v>
      </c>
      <c r="I73" s="92" t="s">
        <v>553</v>
      </c>
      <c r="J73" s="89">
        <v>9208704</v>
      </c>
      <c r="K73" s="93">
        <f t="shared" si="5"/>
        <v>9853313.2799999993</v>
      </c>
      <c r="L73" s="93">
        <f t="shared" si="6"/>
        <v>0.72000000067055225</v>
      </c>
    </row>
    <row r="74" spans="1:12" s="91" customFormat="1" ht="14.25" thickBot="1" x14ac:dyDescent="0.25">
      <c r="A74" s="88" t="s">
        <v>542</v>
      </c>
      <c r="B74" s="89">
        <v>10597551</v>
      </c>
      <c r="C74" s="90">
        <f t="shared" si="4"/>
        <v>1</v>
      </c>
      <c r="D74" s="90" t="s">
        <v>552</v>
      </c>
      <c r="E74" s="90" t="s">
        <v>552</v>
      </c>
      <c r="F74" s="90" t="s">
        <v>552</v>
      </c>
      <c r="G74" s="94" t="s">
        <v>213</v>
      </c>
      <c r="I74" s="92" t="s">
        <v>553</v>
      </c>
      <c r="J74" s="89">
        <v>9904253</v>
      </c>
      <c r="K74" s="93">
        <f t="shared" si="5"/>
        <v>10597550.710000001</v>
      </c>
      <c r="L74" s="93">
        <f t="shared" si="6"/>
        <v>0.28999999910593033</v>
      </c>
    </row>
    <row r="75" spans="1:12" s="91" customFormat="1" ht="14.25" thickBot="1" x14ac:dyDescent="0.25">
      <c r="A75" s="88" t="s">
        <v>449</v>
      </c>
      <c r="B75" s="89">
        <v>12074702</v>
      </c>
      <c r="C75" s="90">
        <f t="shared" si="4"/>
        <v>1</v>
      </c>
      <c r="D75" s="90" t="s">
        <v>551</v>
      </c>
      <c r="E75" s="90" t="s">
        <v>552</v>
      </c>
      <c r="F75" s="90" t="s">
        <v>212</v>
      </c>
      <c r="G75" s="94" t="s">
        <v>552</v>
      </c>
      <c r="I75" s="92" t="s">
        <v>553</v>
      </c>
      <c r="J75" s="89">
        <v>11284768</v>
      </c>
      <c r="K75" s="93">
        <f t="shared" si="5"/>
        <v>12074701.76</v>
      </c>
      <c r="L75" s="93">
        <f t="shared" si="6"/>
        <v>0.24000000022351742</v>
      </c>
    </row>
    <row r="76" spans="1:12" s="91" customFormat="1" ht="14.25" thickBot="1" x14ac:dyDescent="0.25">
      <c r="A76" s="88" t="s">
        <v>524</v>
      </c>
      <c r="B76" s="89">
        <v>2915041</v>
      </c>
      <c r="C76" s="90">
        <f t="shared" si="4"/>
        <v>1</v>
      </c>
      <c r="D76" s="90" t="s">
        <v>552</v>
      </c>
      <c r="E76" s="90" t="s">
        <v>552</v>
      </c>
      <c r="F76" s="90" t="s">
        <v>212</v>
      </c>
      <c r="G76" s="90" t="s">
        <v>552</v>
      </c>
      <c r="I76" s="92" t="s">
        <v>553</v>
      </c>
      <c r="J76" s="89">
        <v>2724337</v>
      </c>
      <c r="K76" s="93">
        <f t="shared" si="5"/>
        <v>2915040.59</v>
      </c>
      <c r="L76" s="93">
        <f t="shared" si="6"/>
        <v>0.41000000014901161</v>
      </c>
    </row>
    <row r="77" spans="1:12" s="91" customFormat="1" ht="14.25" thickBot="1" x14ac:dyDescent="0.25">
      <c r="A77" s="88" t="s">
        <v>543</v>
      </c>
      <c r="B77" s="89">
        <v>3222201</v>
      </c>
      <c r="C77" s="90">
        <f t="shared" si="4"/>
        <v>1</v>
      </c>
      <c r="D77" s="90" t="s">
        <v>552</v>
      </c>
      <c r="E77" s="90" t="s">
        <v>552</v>
      </c>
      <c r="F77" s="90" t="s">
        <v>552</v>
      </c>
      <c r="G77" s="90" t="s">
        <v>213</v>
      </c>
      <c r="I77" s="92" t="s">
        <v>553</v>
      </c>
      <c r="J77" s="89">
        <v>3011402</v>
      </c>
      <c r="K77" s="93">
        <f t="shared" si="5"/>
        <v>3222200.14</v>
      </c>
      <c r="L77" s="93">
        <f t="shared" si="6"/>
        <v>0.85999999986961484</v>
      </c>
    </row>
    <row r="78" spans="1:12" s="91" customFormat="1" ht="14.25" thickBot="1" x14ac:dyDescent="0.25">
      <c r="A78" s="88" t="s">
        <v>493</v>
      </c>
      <c r="B78" s="89">
        <v>3367598</v>
      </c>
      <c r="C78" s="90">
        <f t="shared" si="4"/>
        <v>1</v>
      </c>
      <c r="D78" s="90" t="s">
        <v>552</v>
      </c>
      <c r="E78" s="90" t="s">
        <v>214</v>
      </c>
      <c r="F78" s="90" t="s">
        <v>552</v>
      </c>
      <c r="G78" s="90" t="s">
        <v>552</v>
      </c>
      <c r="I78" s="92" t="s">
        <v>553</v>
      </c>
      <c r="J78" s="89">
        <v>3147287</v>
      </c>
      <c r="K78" s="93">
        <f t="shared" si="5"/>
        <v>3367597.09</v>
      </c>
      <c r="L78" s="93">
        <f t="shared" si="6"/>
        <v>0.91000000014901161</v>
      </c>
    </row>
    <row r="79" spans="1:12" s="91" customFormat="1" ht="14.25" thickBot="1" x14ac:dyDescent="0.25">
      <c r="A79" s="88" t="s">
        <v>494</v>
      </c>
      <c r="B79" s="89">
        <v>3546012</v>
      </c>
      <c r="C79" s="90">
        <f t="shared" si="4"/>
        <v>1</v>
      </c>
      <c r="D79" s="90" t="s">
        <v>552</v>
      </c>
      <c r="E79" s="90" t="s">
        <v>214</v>
      </c>
      <c r="F79" s="90" t="s">
        <v>552</v>
      </c>
      <c r="G79" s="90" t="s">
        <v>552</v>
      </c>
      <c r="I79" s="92" t="s">
        <v>553</v>
      </c>
      <c r="J79" s="89">
        <v>3314029</v>
      </c>
      <c r="K79" s="93">
        <f t="shared" si="5"/>
        <v>3546011.0300000003</v>
      </c>
      <c r="L79" s="93">
        <f t="shared" si="6"/>
        <v>0.96999999973922968</v>
      </c>
    </row>
    <row r="80" spans="1:12" s="91" customFormat="1" ht="14.25" thickBot="1" x14ac:dyDescent="0.25">
      <c r="A80" s="88" t="s">
        <v>450</v>
      </c>
      <c r="B80" s="89">
        <v>3751007</v>
      </c>
      <c r="C80" s="90">
        <f t="shared" si="4"/>
        <v>1</v>
      </c>
      <c r="D80" s="90" t="s">
        <v>551</v>
      </c>
      <c r="E80" s="90" t="s">
        <v>214</v>
      </c>
      <c r="F80" s="90" t="s">
        <v>552</v>
      </c>
      <c r="G80" s="90" t="s">
        <v>552</v>
      </c>
      <c r="I80" s="92" t="s">
        <v>553</v>
      </c>
      <c r="J80" s="89">
        <v>3505614</v>
      </c>
      <c r="K80" s="93">
        <f t="shared" si="5"/>
        <v>3751006.98</v>
      </c>
      <c r="L80" s="93">
        <f t="shared" si="6"/>
        <v>2.0000000018626451E-2</v>
      </c>
    </row>
    <row r="81" spans="1:12" s="91" customFormat="1" ht="14.25" thickBot="1" x14ac:dyDescent="0.25">
      <c r="A81" s="88" t="s">
        <v>451</v>
      </c>
      <c r="B81" s="89">
        <v>3881622</v>
      </c>
      <c r="C81" s="90">
        <f t="shared" si="4"/>
        <v>1</v>
      </c>
      <c r="D81" s="90" t="s">
        <v>551</v>
      </c>
      <c r="E81" s="90" t="s">
        <v>214</v>
      </c>
      <c r="F81" s="90" t="s">
        <v>552</v>
      </c>
      <c r="G81" s="90" t="s">
        <v>213</v>
      </c>
      <c r="I81" s="92" t="s">
        <v>553</v>
      </c>
      <c r="J81" s="89">
        <v>3627684</v>
      </c>
      <c r="K81" s="93">
        <f t="shared" si="5"/>
        <v>3881621.88</v>
      </c>
      <c r="L81" s="93">
        <f t="shared" si="6"/>
        <v>0.12000000011175871</v>
      </c>
    </row>
    <row r="82" spans="1:12" s="91" customFormat="1" ht="14.25" thickBot="1" x14ac:dyDescent="0.25">
      <c r="A82" s="88" t="s">
        <v>452</v>
      </c>
      <c r="B82" s="89">
        <v>4073782</v>
      </c>
      <c r="C82" s="90">
        <f t="shared" si="4"/>
        <v>1</v>
      </c>
      <c r="D82" s="90" t="s">
        <v>551</v>
      </c>
      <c r="E82" s="90" t="s">
        <v>214</v>
      </c>
      <c r="F82" s="90" t="s">
        <v>552</v>
      </c>
      <c r="G82" s="90" t="s">
        <v>552</v>
      </c>
      <c r="I82" s="92" t="s">
        <v>553</v>
      </c>
      <c r="J82" s="89">
        <v>3807272</v>
      </c>
      <c r="K82" s="93">
        <f t="shared" si="5"/>
        <v>4073781.04</v>
      </c>
      <c r="L82" s="93">
        <f t="shared" si="6"/>
        <v>0.9599999999627471</v>
      </c>
    </row>
    <row r="83" spans="1:12" s="91" customFormat="1" ht="14.25" thickBot="1" x14ac:dyDescent="0.25">
      <c r="A83" s="88" t="s">
        <v>525</v>
      </c>
      <c r="B83" s="89">
        <v>4276330</v>
      </c>
      <c r="C83" s="90">
        <f t="shared" si="4"/>
        <v>1</v>
      </c>
      <c r="D83" s="90" t="s">
        <v>552</v>
      </c>
      <c r="E83" s="90" t="s">
        <v>552</v>
      </c>
      <c r="F83" s="90" t="s">
        <v>212</v>
      </c>
      <c r="G83" s="90" t="s">
        <v>213</v>
      </c>
      <c r="J83" s="89">
        <v>3996570</v>
      </c>
      <c r="K83" s="93">
        <f t="shared" si="5"/>
        <v>4276329.9000000004</v>
      </c>
      <c r="L83" s="93">
        <f t="shared" si="6"/>
        <v>9.999999962747097E-2</v>
      </c>
    </row>
    <row r="84" spans="1:12" s="91" customFormat="1" ht="14.25" thickBot="1" x14ac:dyDescent="0.25">
      <c r="A84" s="88" t="s">
        <v>495</v>
      </c>
      <c r="B84" s="89">
        <v>4460407</v>
      </c>
      <c r="C84" s="90">
        <f t="shared" si="4"/>
        <v>1</v>
      </c>
      <c r="D84" s="90" t="s">
        <v>552</v>
      </c>
      <c r="E84" s="90" t="s">
        <v>214</v>
      </c>
      <c r="F84" s="90" t="s">
        <v>212</v>
      </c>
      <c r="G84" s="90" t="s">
        <v>213</v>
      </c>
      <c r="J84" s="89">
        <v>4168604</v>
      </c>
      <c r="K84" s="93">
        <f t="shared" si="5"/>
        <v>4460406.28</v>
      </c>
      <c r="L84" s="93">
        <f t="shared" si="6"/>
        <v>0.71999999973922968</v>
      </c>
    </row>
    <row r="85" spans="1:12" s="91" customFormat="1" ht="14.25" thickBot="1" x14ac:dyDescent="0.25">
      <c r="A85" s="88" t="s">
        <v>453</v>
      </c>
      <c r="B85" s="96">
        <v>4806804</v>
      </c>
      <c r="C85" s="90">
        <f t="shared" si="4"/>
        <v>1</v>
      </c>
      <c r="D85" s="90" t="s">
        <v>551</v>
      </c>
      <c r="E85" s="90" t="s">
        <v>214</v>
      </c>
      <c r="F85" s="90" t="s">
        <v>212</v>
      </c>
      <c r="G85" s="90" t="s">
        <v>213</v>
      </c>
      <c r="J85" s="96">
        <v>4492340</v>
      </c>
      <c r="K85" s="93">
        <f t="shared" si="5"/>
        <v>4806803.8</v>
      </c>
      <c r="L85" s="93">
        <f t="shared" si="6"/>
        <v>0.20000000018626451</v>
      </c>
    </row>
    <row r="86" spans="1:12" s="91" customFormat="1" ht="14.25" thickBot="1" x14ac:dyDescent="0.25">
      <c r="A86" s="88" t="s">
        <v>496</v>
      </c>
      <c r="B86" s="89">
        <v>2915041</v>
      </c>
      <c r="C86" s="90">
        <f t="shared" si="4"/>
        <v>1</v>
      </c>
      <c r="D86" s="90" t="s">
        <v>552</v>
      </c>
      <c r="E86" s="90" t="s">
        <v>214</v>
      </c>
      <c r="F86" s="90" t="s">
        <v>552</v>
      </c>
      <c r="G86" s="90" t="s">
        <v>552</v>
      </c>
      <c r="J86" s="89">
        <v>2724337</v>
      </c>
      <c r="K86" s="93">
        <f t="shared" si="5"/>
        <v>2915040.59</v>
      </c>
      <c r="L86" s="93">
        <f t="shared" si="6"/>
        <v>0.41000000014901161</v>
      </c>
    </row>
    <row r="87" spans="1:12" s="91" customFormat="1" ht="14.25" thickBot="1" x14ac:dyDescent="0.25">
      <c r="A87" s="88" t="s">
        <v>497</v>
      </c>
      <c r="B87" s="89">
        <v>3222201</v>
      </c>
      <c r="C87" s="90">
        <f t="shared" si="4"/>
        <v>1</v>
      </c>
      <c r="D87" s="90" t="s">
        <v>552</v>
      </c>
      <c r="E87" s="90" t="s">
        <v>214</v>
      </c>
      <c r="F87" s="90" t="s">
        <v>552</v>
      </c>
      <c r="G87" s="90" t="s">
        <v>552</v>
      </c>
      <c r="J87" s="89">
        <v>3011402</v>
      </c>
      <c r="K87" s="93">
        <f t="shared" si="5"/>
        <v>3222200.14</v>
      </c>
      <c r="L87" s="93">
        <f t="shared" si="6"/>
        <v>0.85999999986961484</v>
      </c>
    </row>
    <row r="88" spans="1:12" s="91" customFormat="1" ht="14.25" thickBot="1" x14ac:dyDescent="0.25">
      <c r="A88" s="88" t="s">
        <v>498</v>
      </c>
      <c r="B88" s="95">
        <v>3804925</v>
      </c>
      <c r="C88" s="90">
        <f t="shared" si="4"/>
        <v>1</v>
      </c>
      <c r="D88" s="90" t="s">
        <v>552</v>
      </c>
      <c r="E88" s="90" t="s">
        <v>214</v>
      </c>
      <c r="F88" s="90" t="s">
        <v>552</v>
      </c>
      <c r="G88" s="90" t="s">
        <v>552</v>
      </c>
      <c r="J88" s="95">
        <v>3556004</v>
      </c>
      <c r="K88" s="93">
        <f t="shared" si="5"/>
        <v>3804924.2800000003</v>
      </c>
      <c r="L88" s="93">
        <f t="shared" si="6"/>
        <v>0.71999999973922968</v>
      </c>
    </row>
    <row r="89" spans="1:12" s="91" customFormat="1" ht="14.25" thickBot="1" x14ac:dyDescent="0.25">
      <c r="A89" s="88" t="s">
        <v>499</v>
      </c>
      <c r="B89" s="89">
        <v>2607573</v>
      </c>
      <c r="C89" s="90">
        <f t="shared" si="4"/>
        <v>1</v>
      </c>
      <c r="D89" s="90" t="s">
        <v>552</v>
      </c>
      <c r="E89" s="90" t="s">
        <v>214</v>
      </c>
      <c r="F89" s="90" t="s">
        <v>552</v>
      </c>
      <c r="G89" s="90" t="s">
        <v>552</v>
      </c>
      <c r="J89" s="89">
        <v>2436984</v>
      </c>
      <c r="K89" s="93">
        <f t="shared" si="5"/>
        <v>2607572.88</v>
      </c>
      <c r="L89" s="93">
        <f t="shared" si="6"/>
        <v>0.12000000011175871</v>
      </c>
    </row>
    <row r="90" spans="1:12" s="91" customFormat="1" ht="14.25" thickBot="1" x14ac:dyDescent="0.25">
      <c r="A90" s="88" t="s">
        <v>500</v>
      </c>
      <c r="B90" s="95">
        <v>2748973</v>
      </c>
      <c r="C90" s="90">
        <f t="shared" si="4"/>
        <v>1</v>
      </c>
      <c r="D90" s="90" t="s">
        <v>552</v>
      </c>
      <c r="E90" s="90" t="s">
        <v>214</v>
      </c>
      <c r="F90" s="90" t="s">
        <v>552</v>
      </c>
      <c r="G90" s="90" t="s">
        <v>552</v>
      </c>
      <c r="J90" s="95">
        <v>2569133</v>
      </c>
      <c r="K90" s="93">
        <f t="shared" si="5"/>
        <v>2748972.31</v>
      </c>
      <c r="L90" s="93">
        <f t="shared" si="6"/>
        <v>0.68999999994412065</v>
      </c>
    </row>
    <row r="91" spans="1:12" s="91" customFormat="1" ht="14.25" thickBot="1" x14ac:dyDescent="0.25">
      <c r="A91" s="88" t="s">
        <v>501</v>
      </c>
      <c r="B91" s="89">
        <v>2915041</v>
      </c>
      <c r="C91" s="90">
        <f t="shared" si="4"/>
        <v>1</v>
      </c>
      <c r="D91" s="90" t="s">
        <v>552</v>
      </c>
      <c r="E91" s="90" t="s">
        <v>214</v>
      </c>
      <c r="F91" s="90" t="s">
        <v>552</v>
      </c>
      <c r="G91" s="90" t="s">
        <v>552</v>
      </c>
      <c r="J91" s="89">
        <v>2724337</v>
      </c>
      <c r="K91" s="93">
        <f t="shared" si="5"/>
        <v>2915040.59</v>
      </c>
      <c r="L91" s="93">
        <f t="shared" si="6"/>
        <v>0.41000000014901161</v>
      </c>
    </row>
    <row r="92" spans="1:12" s="91" customFormat="1" ht="14.25" thickBot="1" x14ac:dyDescent="0.25">
      <c r="A92" s="88" t="s">
        <v>454</v>
      </c>
      <c r="B92" s="89">
        <v>4431758</v>
      </c>
      <c r="C92" s="90">
        <f t="shared" si="4"/>
        <v>1</v>
      </c>
      <c r="D92" s="90" t="s">
        <v>551</v>
      </c>
      <c r="E92" s="90" t="s">
        <v>552</v>
      </c>
      <c r="F92" s="90" t="s">
        <v>552</v>
      </c>
      <c r="G92" s="90" t="s">
        <v>552</v>
      </c>
      <c r="I92" s="92" t="s">
        <v>553</v>
      </c>
      <c r="J92" s="89">
        <v>4141829</v>
      </c>
      <c r="K92" s="93">
        <f>+J92*7%+J92</f>
        <v>4431757.03</v>
      </c>
      <c r="L92" s="93">
        <f t="shared" si="6"/>
        <v>0.96999999973922968</v>
      </c>
    </row>
    <row r="93" spans="1:12" s="91" customFormat="1" ht="14.25" thickBot="1" x14ac:dyDescent="0.25">
      <c r="A93" s="88" t="s">
        <v>502</v>
      </c>
      <c r="B93" s="89">
        <v>2491836</v>
      </c>
      <c r="C93" s="90">
        <f t="shared" si="4"/>
        <v>1</v>
      </c>
      <c r="D93" s="90" t="s">
        <v>552</v>
      </c>
      <c r="E93" s="90" t="s">
        <v>214</v>
      </c>
      <c r="F93" s="90" t="s">
        <v>552</v>
      </c>
      <c r="G93" s="90" t="s">
        <v>213</v>
      </c>
      <c r="I93" s="92" t="s">
        <v>553</v>
      </c>
      <c r="J93" s="89">
        <v>2328818</v>
      </c>
      <c r="K93" s="93">
        <f t="shared" si="5"/>
        <v>2491835.2599999998</v>
      </c>
      <c r="L93" s="93">
        <f t="shared" si="6"/>
        <v>0.74000000022351742</v>
      </c>
    </row>
    <row r="94" spans="1:12" s="91" customFormat="1" ht="14.25" thickBot="1" x14ac:dyDescent="0.25">
      <c r="A94" s="88" t="s">
        <v>455</v>
      </c>
      <c r="B94" s="89">
        <v>2544458</v>
      </c>
      <c r="C94" s="90">
        <f t="shared" si="4"/>
        <v>1</v>
      </c>
      <c r="D94" s="90" t="s">
        <v>551</v>
      </c>
      <c r="E94" s="90" t="s">
        <v>552</v>
      </c>
      <c r="F94" s="90" t="s">
        <v>552</v>
      </c>
      <c r="G94" s="90" t="s">
        <v>552</v>
      </c>
      <c r="I94" s="92" t="s">
        <v>553</v>
      </c>
      <c r="J94" s="89">
        <v>2377998</v>
      </c>
      <c r="K94" s="93">
        <f t="shared" si="5"/>
        <v>2544457.86</v>
      </c>
      <c r="L94" s="93">
        <f t="shared" si="6"/>
        <v>0.14000000013038516</v>
      </c>
    </row>
    <row r="95" spans="1:12" s="91" customFormat="1" ht="14.25" thickBot="1" x14ac:dyDescent="0.25">
      <c r="A95" s="88" t="s">
        <v>544</v>
      </c>
      <c r="B95" s="89">
        <v>2607573</v>
      </c>
      <c r="C95" s="90">
        <f t="shared" si="4"/>
        <v>1</v>
      </c>
      <c r="D95" s="90" t="s">
        <v>552</v>
      </c>
      <c r="E95" s="90" t="s">
        <v>552</v>
      </c>
      <c r="F95" s="90" t="s">
        <v>552</v>
      </c>
      <c r="G95" s="90" t="s">
        <v>213</v>
      </c>
      <c r="I95" s="92" t="s">
        <v>553</v>
      </c>
      <c r="J95" s="89">
        <v>2436984</v>
      </c>
      <c r="K95" s="93">
        <f t="shared" si="5"/>
        <v>2607572.88</v>
      </c>
      <c r="L95" s="93">
        <f t="shared" si="6"/>
        <v>0.12000000011175871</v>
      </c>
    </row>
    <row r="96" spans="1:12" s="91" customFormat="1" ht="14.25" thickBot="1" x14ac:dyDescent="0.25">
      <c r="A96" s="88" t="s">
        <v>456</v>
      </c>
      <c r="B96" s="89">
        <v>2757944</v>
      </c>
      <c r="C96" s="90">
        <f t="shared" si="4"/>
        <v>1</v>
      </c>
      <c r="D96" s="90" t="s">
        <v>551</v>
      </c>
      <c r="E96" s="90" t="s">
        <v>214</v>
      </c>
      <c r="F96" s="90" t="s">
        <v>552</v>
      </c>
      <c r="G96" s="90" t="s">
        <v>552</v>
      </c>
      <c r="I96" s="92" t="s">
        <v>553</v>
      </c>
      <c r="J96" s="89">
        <v>2577517</v>
      </c>
      <c r="K96" s="93">
        <f t="shared" si="5"/>
        <v>2757943.19</v>
      </c>
      <c r="L96" s="93">
        <f t="shared" si="6"/>
        <v>0.81000000005587935</v>
      </c>
    </row>
    <row r="97" spans="1:12" s="91" customFormat="1" ht="14.25" thickBot="1" x14ac:dyDescent="0.25">
      <c r="A97" s="88" t="s">
        <v>457</v>
      </c>
      <c r="B97" s="89">
        <v>2874013</v>
      </c>
      <c r="C97" s="90">
        <f t="shared" si="4"/>
        <v>1</v>
      </c>
      <c r="D97" s="90" t="s">
        <v>551</v>
      </c>
      <c r="E97" s="90" t="s">
        <v>552</v>
      </c>
      <c r="F97" s="90" t="s">
        <v>212</v>
      </c>
      <c r="G97" s="90" t="s">
        <v>552</v>
      </c>
      <c r="J97" s="89">
        <v>2685993</v>
      </c>
      <c r="K97" s="93">
        <f t="shared" si="5"/>
        <v>2874012.51</v>
      </c>
      <c r="L97" s="93">
        <f t="shared" si="6"/>
        <v>0.49000000022351742</v>
      </c>
    </row>
    <row r="98" spans="1:12" s="91" customFormat="1" ht="14.25" thickBot="1" x14ac:dyDescent="0.25">
      <c r="A98" s="88" t="s">
        <v>458</v>
      </c>
      <c r="B98" s="89">
        <v>3049860</v>
      </c>
      <c r="C98" s="90">
        <f t="shared" ref="C98:C127" si="7">+COUNTIF(A:A,A98)</f>
        <v>1</v>
      </c>
      <c r="D98" s="90" t="s">
        <v>551</v>
      </c>
      <c r="E98" s="90" t="s">
        <v>552</v>
      </c>
      <c r="F98" s="90" t="s">
        <v>552</v>
      </c>
      <c r="G98" s="90" t="s">
        <v>552</v>
      </c>
      <c r="J98" s="89">
        <v>2850336</v>
      </c>
      <c r="K98" s="93">
        <f t="shared" si="5"/>
        <v>3049859.52</v>
      </c>
      <c r="L98" s="93">
        <f t="shared" si="6"/>
        <v>0.47999999998137355</v>
      </c>
    </row>
    <row r="99" spans="1:12" s="91" customFormat="1" ht="14.25" thickBot="1" x14ac:dyDescent="0.25">
      <c r="A99" s="88" t="s">
        <v>459</v>
      </c>
      <c r="B99" s="89">
        <v>3367598</v>
      </c>
      <c r="C99" s="90">
        <f t="shared" si="7"/>
        <v>1</v>
      </c>
      <c r="D99" s="90" t="s">
        <v>551</v>
      </c>
      <c r="E99" s="90" t="s">
        <v>552</v>
      </c>
      <c r="F99" s="90" t="s">
        <v>552</v>
      </c>
      <c r="G99" s="90" t="s">
        <v>213</v>
      </c>
      <c r="J99" s="89">
        <v>3147287</v>
      </c>
      <c r="K99" s="93">
        <f t="shared" si="5"/>
        <v>3367597.09</v>
      </c>
      <c r="L99" s="93">
        <f t="shared" si="6"/>
        <v>0.91000000014901161</v>
      </c>
    </row>
    <row r="100" spans="1:12" s="91" customFormat="1" ht="14.25" thickBot="1" x14ac:dyDescent="0.25">
      <c r="A100" s="88" t="s">
        <v>503</v>
      </c>
      <c r="B100" s="89">
        <v>3673076</v>
      </c>
      <c r="C100" s="90">
        <f t="shared" si="7"/>
        <v>1</v>
      </c>
      <c r="D100" s="90" t="s">
        <v>552</v>
      </c>
      <c r="E100" s="90" t="s">
        <v>214</v>
      </c>
      <c r="F100" s="90" t="s">
        <v>212</v>
      </c>
      <c r="G100" s="90" t="s">
        <v>552</v>
      </c>
      <c r="J100" s="89">
        <v>3432781</v>
      </c>
      <c r="K100" s="93">
        <f t="shared" si="5"/>
        <v>3673075.67</v>
      </c>
      <c r="L100" s="93">
        <f t="shared" si="6"/>
        <v>0.33000000007450581</v>
      </c>
    </row>
    <row r="101" spans="1:12" s="91" customFormat="1" ht="14.25" thickBot="1" x14ac:dyDescent="0.25">
      <c r="A101" s="88" t="s">
        <v>460</v>
      </c>
      <c r="B101" s="89">
        <v>4073782</v>
      </c>
      <c r="C101" s="90">
        <f t="shared" si="7"/>
        <v>1</v>
      </c>
      <c r="D101" s="90" t="s">
        <v>551</v>
      </c>
      <c r="E101" s="90" t="s">
        <v>552</v>
      </c>
      <c r="F101" s="90" t="s">
        <v>552</v>
      </c>
      <c r="G101" s="90" t="s">
        <v>552</v>
      </c>
      <c r="J101" s="89">
        <v>3807272</v>
      </c>
      <c r="K101" s="93">
        <f t="shared" si="5"/>
        <v>4073781.04</v>
      </c>
      <c r="L101" s="93">
        <f t="shared" si="6"/>
        <v>0.9599999999627471</v>
      </c>
    </row>
    <row r="102" spans="1:12" s="91" customFormat="1" ht="14.25" thickBot="1" x14ac:dyDescent="0.25">
      <c r="A102" s="88" t="s">
        <v>461</v>
      </c>
      <c r="B102" s="89">
        <v>3673076</v>
      </c>
      <c r="C102" s="90">
        <f t="shared" si="7"/>
        <v>1</v>
      </c>
      <c r="D102" s="90" t="s">
        <v>551</v>
      </c>
      <c r="E102" s="90" t="s">
        <v>552</v>
      </c>
      <c r="F102" s="90" t="s">
        <v>552</v>
      </c>
      <c r="G102" s="90" t="s">
        <v>552</v>
      </c>
      <c r="J102" s="89">
        <v>3432781</v>
      </c>
      <c r="K102" s="93">
        <f t="shared" si="5"/>
        <v>3673075.67</v>
      </c>
      <c r="L102" s="93">
        <f t="shared" si="6"/>
        <v>0.33000000007450581</v>
      </c>
    </row>
    <row r="103" spans="1:12" s="91" customFormat="1" ht="14.25" thickBot="1" x14ac:dyDescent="0.25">
      <c r="A103" s="88" t="s">
        <v>504</v>
      </c>
      <c r="B103" s="89">
        <v>13118696</v>
      </c>
      <c r="C103" s="90">
        <f t="shared" si="7"/>
        <v>1</v>
      </c>
      <c r="D103" s="90" t="s">
        <v>552</v>
      </c>
      <c r="E103" s="90" t="s">
        <v>214</v>
      </c>
      <c r="F103" s="90" t="s">
        <v>552</v>
      </c>
      <c r="G103" s="90" t="s">
        <v>552</v>
      </c>
      <c r="J103" s="89">
        <v>12260463</v>
      </c>
      <c r="K103" s="93">
        <f t="shared" si="5"/>
        <v>13118695.41</v>
      </c>
      <c r="L103" s="93">
        <f t="shared" si="6"/>
        <v>0.58999999985098839</v>
      </c>
    </row>
    <row r="104" spans="1:12" s="91" customFormat="1" ht="14.25" thickBot="1" x14ac:dyDescent="0.25">
      <c r="A104" s="88" t="s">
        <v>545</v>
      </c>
      <c r="B104" s="89">
        <v>10091042</v>
      </c>
      <c r="C104" s="90">
        <f t="shared" si="7"/>
        <v>1</v>
      </c>
      <c r="D104" s="90" t="s">
        <v>552</v>
      </c>
      <c r="E104" s="90" t="s">
        <v>552</v>
      </c>
      <c r="F104" s="90" t="s">
        <v>552</v>
      </c>
      <c r="G104" s="90" t="s">
        <v>213</v>
      </c>
      <c r="J104" s="89">
        <v>9430880</v>
      </c>
      <c r="K104" s="93">
        <f t="shared" si="5"/>
        <v>10091041.6</v>
      </c>
      <c r="L104" s="93">
        <f t="shared" si="6"/>
        <v>0.40000000037252903</v>
      </c>
    </row>
    <row r="105" spans="1:12" s="91" customFormat="1" ht="14.25" thickBot="1" x14ac:dyDescent="0.25">
      <c r="A105" s="88" t="s">
        <v>526</v>
      </c>
      <c r="B105" s="95">
        <v>13118696</v>
      </c>
      <c r="C105" s="90">
        <f t="shared" si="7"/>
        <v>1</v>
      </c>
      <c r="D105" s="90" t="s">
        <v>552</v>
      </c>
      <c r="E105" s="90" t="s">
        <v>552</v>
      </c>
      <c r="F105" s="90" t="s">
        <v>212</v>
      </c>
      <c r="G105" s="90" t="s">
        <v>552</v>
      </c>
      <c r="J105" s="95">
        <v>12260463</v>
      </c>
      <c r="K105" s="93">
        <f t="shared" si="5"/>
        <v>13118695.41</v>
      </c>
      <c r="L105" s="93">
        <f t="shared" si="6"/>
        <v>0.58999999985098839</v>
      </c>
    </row>
    <row r="106" spans="1:12" s="91" customFormat="1" ht="14.25" thickBot="1" x14ac:dyDescent="0.25">
      <c r="A106" s="88" t="s">
        <v>505</v>
      </c>
      <c r="B106" s="89">
        <v>11768725</v>
      </c>
      <c r="C106" s="90">
        <f t="shared" si="7"/>
        <v>1</v>
      </c>
      <c r="D106" s="90" t="s">
        <v>552</v>
      </c>
      <c r="E106" s="90" t="s">
        <v>214</v>
      </c>
      <c r="F106" s="90" t="s">
        <v>552</v>
      </c>
      <c r="G106" s="90" t="s">
        <v>552</v>
      </c>
      <c r="J106" s="89">
        <v>10998808</v>
      </c>
      <c r="K106" s="93">
        <f t="shared" si="5"/>
        <v>11768724.560000001</v>
      </c>
      <c r="L106" s="93">
        <f t="shared" si="6"/>
        <v>0.43999999947845936</v>
      </c>
    </row>
    <row r="107" spans="1:12" s="91" customFormat="1" ht="14.25" thickBot="1" x14ac:dyDescent="0.25">
      <c r="A107" s="88" t="s">
        <v>546</v>
      </c>
      <c r="B107" s="95">
        <v>10091042</v>
      </c>
      <c r="C107" s="90">
        <f t="shared" si="7"/>
        <v>1</v>
      </c>
      <c r="D107" s="90" t="s">
        <v>552</v>
      </c>
      <c r="E107" s="90" t="s">
        <v>552</v>
      </c>
      <c r="F107" s="90" t="s">
        <v>552</v>
      </c>
      <c r="G107" s="90" t="s">
        <v>213</v>
      </c>
      <c r="J107" s="95">
        <v>9430880</v>
      </c>
      <c r="K107" s="93">
        <f t="shared" si="5"/>
        <v>10091041.6</v>
      </c>
      <c r="L107" s="93">
        <f t="shared" si="6"/>
        <v>0.40000000037252903</v>
      </c>
    </row>
    <row r="108" spans="1:12" s="91" customFormat="1" ht="14.25" thickBot="1" x14ac:dyDescent="0.25">
      <c r="A108" s="88" t="s">
        <v>527</v>
      </c>
      <c r="B108" s="95">
        <v>13118696</v>
      </c>
      <c r="C108" s="90">
        <f t="shared" si="7"/>
        <v>1</v>
      </c>
      <c r="D108" s="90" t="s">
        <v>552</v>
      </c>
      <c r="E108" s="90" t="s">
        <v>552</v>
      </c>
      <c r="F108" s="90" t="s">
        <v>212</v>
      </c>
      <c r="G108" s="90" t="s">
        <v>552</v>
      </c>
      <c r="J108" s="95">
        <v>12260463</v>
      </c>
      <c r="K108" s="93">
        <f t="shared" si="5"/>
        <v>13118695.41</v>
      </c>
      <c r="L108" s="93">
        <f t="shared" si="6"/>
        <v>0.58999999985098839</v>
      </c>
    </row>
    <row r="109" spans="1:12" s="91" customFormat="1" ht="14.25" thickBot="1" x14ac:dyDescent="0.25">
      <c r="A109" s="88" t="s">
        <v>506</v>
      </c>
      <c r="B109" s="89">
        <v>2491836</v>
      </c>
      <c r="C109" s="90">
        <f t="shared" si="7"/>
        <v>1</v>
      </c>
      <c r="D109" s="90" t="s">
        <v>552</v>
      </c>
      <c r="E109" s="90" t="s">
        <v>214</v>
      </c>
      <c r="F109" s="90" t="s">
        <v>552</v>
      </c>
      <c r="G109" s="94" t="s">
        <v>552</v>
      </c>
      <c r="J109" s="89">
        <v>2328818</v>
      </c>
      <c r="K109" s="93">
        <f t="shared" si="5"/>
        <v>2491835.2599999998</v>
      </c>
      <c r="L109" s="93">
        <f t="shared" si="6"/>
        <v>0.74000000022351742</v>
      </c>
    </row>
    <row r="110" spans="1:12" s="91" customFormat="1" ht="14.25" thickBot="1" x14ac:dyDescent="0.25">
      <c r="A110" s="88" t="s">
        <v>507</v>
      </c>
      <c r="B110" s="89">
        <v>2607573</v>
      </c>
      <c r="C110" s="90">
        <f t="shared" si="7"/>
        <v>1</v>
      </c>
      <c r="D110" s="90" t="s">
        <v>552</v>
      </c>
      <c r="E110" s="90" t="s">
        <v>214</v>
      </c>
      <c r="F110" s="90" t="s">
        <v>552</v>
      </c>
      <c r="G110" s="94" t="s">
        <v>552</v>
      </c>
      <c r="J110" s="89">
        <v>2436984</v>
      </c>
      <c r="K110" s="93">
        <f t="shared" si="5"/>
        <v>2607572.88</v>
      </c>
      <c r="L110" s="93">
        <f t="shared" si="6"/>
        <v>0.12000000011175871</v>
      </c>
    </row>
    <row r="111" spans="1:12" s="91" customFormat="1" ht="14.25" thickBot="1" x14ac:dyDescent="0.25">
      <c r="A111" s="88" t="s">
        <v>508</v>
      </c>
      <c r="B111" s="89">
        <v>2748973</v>
      </c>
      <c r="C111" s="90">
        <f t="shared" si="7"/>
        <v>1</v>
      </c>
      <c r="D111" s="90" t="s">
        <v>552</v>
      </c>
      <c r="E111" s="90" t="s">
        <v>214</v>
      </c>
      <c r="F111" s="90" t="s">
        <v>552</v>
      </c>
      <c r="G111" s="94" t="s">
        <v>213</v>
      </c>
      <c r="J111" s="89">
        <v>2569133</v>
      </c>
      <c r="K111" s="93">
        <f t="shared" si="5"/>
        <v>2748972.31</v>
      </c>
      <c r="L111" s="93">
        <f t="shared" si="6"/>
        <v>0.68999999994412065</v>
      </c>
    </row>
    <row r="112" spans="1:12" s="91" customFormat="1" ht="14.25" thickBot="1" x14ac:dyDescent="0.25">
      <c r="A112" s="88" t="s">
        <v>509</v>
      </c>
      <c r="B112" s="89">
        <v>2915041</v>
      </c>
      <c r="C112" s="90">
        <f t="shared" si="7"/>
        <v>1</v>
      </c>
      <c r="D112" s="90" t="s">
        <v>552</v>
      </c>
      <c r="E112" s="90" t="s">
        <v>214</v>
      </c>
      <c r="F112" s="90" t="s">
        <v>552</v>
      </c>
      <c r="G112" s="94" t="s">
        <v>552</v>
      </c>
      <c r="J112" s="89">
        <v>2724337</v>
      </c>
      <c r="K112" s="93">
        <f t="shared" si="5"/>
        <v>2915040.59</v>
      </c>
      <c r="L112" s="93">
        <f t="shared" si="6"/>
        <v>0.41000000014901161</v>
      </c>
    </row>
    <row r="113" spans="1:12" s="91" customFormat="1" ht="14.25" thickBot="1" x14ac:dyDescent="0.25">
      <c r="A113" s="88" t="s">
        <v>510</v>
      </c>
      <c r="B113" s="89">
        <v>3108654</v>
      </c>
      <c r="C113" s="90">
        <f t="shared" si="7"/>
        <v>1</v>
      </c>
      <c r="D113" s="90" t="s">
        <v>552</v>
      </c>
      <c r="E113" s="90" t="s">
        <v>214</v>
      </c>
      <c r="F113" s="90" t="s">
        <v>552</v>
      </c>
      <c r="G113" s="94" t="s">
        <v>213</v>
      </c>
      <c r="J113" s="89">
        <v>2905284</v>
      </c>
      <c r="K113" s="93">
        <f t="shared" si="5"/>
        <v>3108653.88</v>
      </c>
      <c r="L113" s="93">
        <f t="shared" si="6"/>
        <v>0.12000000011175871</v>
      </c>
    </row>
    <row r="114" spans="1:12" s="91" customFormat="1" ht="14.25" thickBot="1" x14ac:dyDescent="0.25">
      <c r="A114" s="88" t="s">
        <v>511</v>
      </c>
      <c r="B114" s="95">
        <v>3222201</v>
      </c>
      <c r="C114" s="90">
        <f t="shared" si="7"/>
        <v>1</v>
      </c>
      <c r="D114" s="90" t="s">
        <v>552</v>
      </c>
      <c r="E114" s="90" t="s">
        <v>214</v>
      </c>
      <c r="F114" s="90" t="s">
        <v>212</v>
      </c>
      <c r="G114" s="94" t="s">
        <v>552</v>
      </c>
      <c r="J114" s="95">
        <v>3011402</v>
      </c>
      <c r="K114" s="93">
        <f t="shared" si="5"/>
        <v>3222200.14</v>
      </c>
      <c r="L114" s="93">
        <f t="shared" si="6"/>
        <v>0.85999999986961484</v>
      </c>
    </row>
    <row r="115" spans="1:12" s="91" customFormat="1" ht="14.25" thickBot="1" x14ac:dyDescent="0.25">
      <c r="A115" s="88" t="s">
        <v>512</v>
      </c>
      <c r="B115" s="89">
        <v>3367598</v>
      </c>
      <c r="C115" s="90">
        <f t="shared" si="7"/>
        <v>1</v>
      </c>
      <c r="D115" s="90" t="s">
        <v>552</v>
      </c>
      <c r="E115" s="90" t="s">
        <v>214</v>
      </c>
      <c r="F115" s="90" t="s">
        <v>212</v>
      </c>
      <c r="G115" s="94" t="s">
        <v>552</v>
      </c>
      <c r="J115" s="89">
        <v>3147287</v>
      </c>
      <c r="K115" s="93">
        <f t="shared" si="5"/>
        <v>3367597.09</v>
      </c>
      <c r="L115" s="93">
        <f t="shared" si="6"/>
        <v>0.91000000014901161</v>
      </c>
    </row>
    <row r="116" spans="1:12" s="91" customFormat="1" ht="14.25" thickBot="1" x14ac:dyDescent="0.25">
      <c r="A116" s="88" t="s">
        <v>513</v>
      </c>
      <c r="B116" s="89">
        <v>3804925</v>
      </c>
      <c r="C116" s="90">
        <f t="shared" si="7"/>
        <v>1</v>
      </c>
      <c r="D116" s="90" t="s">
        <v>552</v>
      </c>
      <c r="E116" s="90" t="s">
        <v>214</v>
      </c>
      <c r="F116" s="90" t="s">
        <v>552</v>
      </c>
      <c r="G116" s="94" t="s">
        <v>552</v>
      </c>
      <c r="J116" s="89">
        <v>3556004</v>
      </c>
      <c r="K116" s="93">
        <f t="shared" si="5"/>
        <v>3804924.2800000003</v>
      </c>
      <c r="L116" s="93">
        <f t="shared" si="6"/>
        <v>0.71999999973922968</v>
      </c>
    </row>
    <row r="117" spans="1:12" s="91" customFormat="1" ht="14.25" thickBot="1" x14ac:dyDescent="0.25">
      <c r="A117" s="88" t="s">
        <v>528</v>
      </c>
      <c r="B117" s="89">
        <v>4073262</v>
      </c>
      <c r="C117" s="90">
        <f t="shared" si="7"/>
        <v>1</v>
      </c>
      <c r="D117" s="90" t="s">
        <v>552</v>
      </c>
      <c r="E117" s="90" t="s">
        <v>552</v>
      </c>
      <c r="F117" s="90" t="s">
        <v>212</v>
      </c>
      <c r="G117" s="94" t="s">
        <v>552</v>
      </c>
      <c r="J117" s="89">
        <v>3806786</v>
      </c>
      <c r="K117" s="93">
        <f t="shared" si="5"/>
        <v>4073261.02</v>
      </c>
      <c r="L117" s="93">
        <f t="shared" si="6"/>
        <v>0.97999999998137355</v>
      </c>
    </row>
    <row r="118" spans="1:12" s="91" customFormat="1" ht="14.25" thickBot="1" x14ac:dyDescent="0.25">
      <c r="A118" s="88" t="s">
        <v>462</v>
      </c>
      <c r="B118" s="89">
        <v>2491836</v>
      </c>
      <c r="C118" s="90">
        <f t="shared" si="7"/>
        <v>1</v>
      </c>
      <c r="D118" s="90" t="s">
        <v>551</v>
      </c>
      <c r="E118" s="90" t="s">
        <v>552</v>
      </c>
      <c r="F118" s="90" t="s">
        <v>552</v>
      </c>
      <c r="G118" s="94" t="s">
        <v>552</v>
      </c>
      <c r="J118" s="89">
        <v>2328818</v>
      </c>
      <c r="K118" s="93">
        <f t="shared" si="5"/>
        <v>2491835.2599999998</v>
      </c>
      <c r="L118" s="93">
        <f t="shared" si="6"/>
        <v>0.74000000022351742</v>
      </c>
    </row>
    <row r="119" spans="1:12" s="91" customFormat="1" ht="14.25" thickBot="1" x14ac:dyDescent="0.25">
      <c r="A119" s="88" t="s">
        <v>463</v>
      </c>
      <c r="B119" s="89">
        <v>3222201</v>
      </c>
      <c r="C119" s="90">
        <f t="shared" si="7"/>
        <v>1</v>
      </c>
      <c r="D119" s="90" t="s">
        <v>551</v>
      </c>
      <c r="E119" s="90" t="s">
        <v>552</v>
      </c>
      <c r="F119" s="90" t="s">
        <v>552</v>
      </c>
      <c r="G119" s="94" t="s">
        <v>552</v>
      </c>
      <c r="J119" s="89">
        <v>3011402</v>
      </c>
      <c r="K119" s="93">
        <f t="shared" si="5"/>
        <v>3222200.14</v>
      </c>
      <c r="L119" s="93">
        <f t="shared" si="6"/>
        <v>0.85999999986961484</v>
      </c>
    </row>
    <row r="120" spans="1:12" s="91" customFormat="1" ht="14.25" thickBot="1" x14ac:dyDescent="0.25">
      <c r="A120" s="88" t="s">
        <v>464</v>
      </c>
      <c r="B120" s="89">
        <v>3804925</v>
      </c>
      <c r="C120" s="90">
        <f t="shared" si="7"/>
        <v>1</v>
      </c>
      <c r="D120" s="90" t="s">
        <v>551</v>
      </c>
      <c r="E120" s="90" t="s">
        <v>552</v>
      </c>
      <c r="F120" s="90" t="s">
        <v>552</v>
      </c>
      <c r="G120" s="94" t="s">
        <v>552</v>
      </c>
      <c r="J120" s="89">
        <v>3556004</v>
      </c>
      <c r="K120" s="93">
        <f t="shared" si="5"/>
        <v>3804924.2800000003</v>
      </c>
      <c r="L120" s="93">
        <f t="shared" si="6"/>
        <v>0.71999999973922968</v>
      </c>
    </row>
    <row r="121" spans="1:12" s="91" customFormat="1" ht="14.25" thickBot="1" x14ac:dyDescent="0.25">
      <c r="A121" s="88" t="s">
        <v>465</v>
      </c>
      <c r="B121" s="89">
        <v>4073262</v>
      </c>
      <c r="C121" s="90">
        <f t="shared" si="7"/>
        <v>1</v>
      </c>
      <c r="D121" s="90" t="s">
        <v>551</v>
      </c>
      <c r="E121" s="90" t="s">
        <v>552</v>
      </c>
      <c r="F121" s="90" t="s">
        <v>552</v>
      </c>
      <c r="G121" s="94" t="s">
        <v>552</v>
      </c>
      <c r="J121" s="89">
        <v>3806786</v>
      </c>
      <c r="K121" s="93">
        <f t="shared" si="5"/>
        <v>4073261.02</v>
      </c>
      <c r="L121" s="93">
        <f t="shared" si="6"/>
        <v>0.97999999998137355</v>
      </c>
    </row>
    <row r="122" spans="1:12" s="91" customFormat="1" ht="14.25" thickBot="1" x14ac:dyDescent="0.25">
      <c r="A122" s="88" t="s">
        <v>466</v>
      </c>
      <c r="B122" s="89">
        <v>4476171</v>
      </c>
      <c r="C122" s="90">
        <f t="shared" si="7"/>
        <v>1</v>
      </c>
      <c r="D122" s="90" t="s">
        <v>551</v>
      </c>
      <c r="E122" s="90" t="s">
        <v>552</v>
      </c>
      <c r="F122" s="90" t="s">
        <v>552</v>
      </c>
      <c r="G122" s="94" t="s">
        <v>552</v>
      </c>
      <c r="J122" s="89">
        <v>4183337</v>
      </c>
      <c r="K122" s="93">
        <f t="shared" si="5"/>
        <v>4476170.59</v>
      </c>
      <c r="L122" s="93">
        <f t="shared" si="6"/>
        <v>0.41000000014901161</v>
      </c>
    </row>
    <row r="123" spans="1:12" s="91" customFormat="1" ht="14.25" thickBot="1" x14ac:dyDescent="0.25">
      <c r="A123" s="88" t="s">
        <v>514</v>
      </c>
      <c r="B123" s="95">
        <v>2208264</v>
      </c>
      <c r="C123" s="90">
        <f t="shared" si="7"/>
        <v>1</v>
      </c>
      <c r="D123" s="90" t="s">
        <v>552</v>
      </c>
      <c r="E123" s="90" t="s">
        <v>214</v>
      </c>
      <c r="F123" s="90" t="s">
        <v>552</v>
      </c>
      <c r="G123" s="90" t="s">
        <v>552</v>
      </c>
      <c r="J123" s="95">
        <v>2063798</v>
      </c>
      <c r="K123" s="93">
        <f t="shared" si="5"/>
        <v>2208263.86</v>
      </c>
      <c r="L123" s="93">
        <f t="shared" si="6"/>
        <v>0.14000000013038516</v>
      </c>
    </row>
    <row r="124" spans="1:12" s="91" customFormat="1" ht="14.25" thickBot="1" x14ac:dyDescent="0.25">
      <c r="A124" s="88" t="s">
        <v>515</v>
      </c>
      <c r="B124" s="89">
        <v>2491836</v>
      </c>
      <c r="C124" s="90">
        <f t="shared" si="7"/>
        <v>1</v>
      </c>
      <c r="D124" s="90" t="s">
        <v>552</v>
      </c>
      <c r="E124" s="90" t="s">
        <v>214</v>
      </c>
      <c r="F124" s="90" t="s">
        <v>552</v>
      </c>
      <c r="G124" s="90" t="s">
        <v>552</v>
      </c>
      <c r="J124" s="89">
        <v>2328818</v>
      </c>
      <c r="K124" s="93">
        <f t="shared" si="5"/>
        <v>2491835.2599999998</v>
      </c>
      <c r="L124" s="93">
        <f t="shared" si="6"/>
        <v>0.74000000022351742</v>
      </c>
    </row>
    <row r="125" spans="1:12" s="91" customFormat="1" ht="14.25" thickBot="1" x14ac:dyDescent="0.25">
      <c r="A125" s="88" t="s">
        <v>516</v>
      </c>
      <c r="B125" s="89">
        <v>2607573</v>
      </c>
      <c r="C125" s="90">
        <f t="shared" si="7"/>
        <v>1</v>
      </c>
      <c r="D125" s="90" t="s">
        <v>552</v>
      </c>
      <c r="E125" s="90" t="s">
        <v>214</v>
      </c>
      <c r="F125" s="90" t="s">
        <v>552</v>
      </c>
      <c r="G125" s="90" t="s">
        <v>552</v>
      </c>
      <c r="J125" s="89">
        <v>2436984</v>
      </c>
      <c r="K125" s="93">
        <f t="shared" si="5"/>
        <v>2607572.88</v>
      </c>
      <c r="L125" s="93">
        <f t="shared" si="6"/>
        <v>0.12000000011175871</v>
      </c>
    </row>
    <row r="126" spans="1:12" s="91" customFormat="1" ht="14.25" thickBot="1" x14ac:dyDescent="0.25">
      <c r="A126" s="88" t="s">
        <v>554</v>
      </c>
      <c r="B126" s="89">
        <v>2748973</v>
      </c>
      <c r="C126" s="90">
        <f t="shared" si="7"/>
        <v>1</v>
      </c>
      <c r="D126" s="90" t="s">
        <v>552</v>
      </c>
      <c r="E126" s="90" t="s">
        <v>214</v>
      </c>
      <c r="F126" s="90" t="s">
        <v>552</v>
      </c>
      <c r="G126" s="90" t="s">
        <v>552</v>
      </c>
      <c r="J126" s="89">
        <v>2569133</v>
      </c>
      <c r="K126" s="93">
        <f t="shared" si="5"/>
        <v>2748972.31</v>
      </c>
      <c r="L126" s="93">
        <f t="shared" si="6"/>
        <v>0.68999999994412065</v>
      </c>
    </row>
    <row r="127" spans="1:12" s="91" customFormat="1" ht="14.25" thickBot="1" x14ac:dyDescent="0.25">
      <c r="A127" s="88" t="s">
        <v>555</v>
      </c>
      <c r="B127" s="89">
        <v>2915041</v>
      </c>
      <c r="C127" s="90">
        <f t="shared" si="7"/>
        <v>1</v>
      </c>
      <c r="D127" s="90" t="s">
        <v>552</v>
      </c>
      <c r="E127" s="90" t="s">
        <v>214</v>
      </c>
      <c r="F127" s="90" t="s">
        <v>552</v>
      </c>
      <c r="G127" s="90" t="s">
        <v>552</v>
      </c>
      <c r="J127" s="89">
        <v>2724337</v>
      </c>
      <c r="K127" s="93">
        <f t="shared" si="5"/>
        <v>2915040.59</v>
      </c>
      <c r="L127" s="93">
        <f t="shared" si="6"/>
        <v>0.41000000014901161</v>
      </c>
    </row>
  </sheetData>
  <sheetProtection algorithmName="SHA-512" hashValue="d+FVD8NmKTFmO5mW/WQ7QqkafJ0ahZDaC00JEqedO64WsQpAYrLYrAkwly9oINq2XhADK81KeJvfo8LswPeTBw==" saltValue="Dye68bMi0g8NyIdYOFp/jg==" spinCount="100000" sheet="1" objects="1" scenarios="1"/>
  <autoFilter ref="A1:G127" xr:uid="{1E0D6C49-8B68-4687-96A6-D7CD3ACA97CA}"/>
  <sortState xmlns:xlrd2="http://schemas.microsoft.com/office/spreadsheetml/2017/richdata2" ref="A2:G158">
    <sortCondition ref="A1:A158"/>
  </sortState>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K1000"/>
  <sheetViews>
    <sheetView topLeftCell="A132" zoomScale="130" zoomScaleNormal="130" workbookViewId="0">
      <selection activeCell="K148" sqref="K148"/>
    </sheetView>
  </sheetViews>
  <sheetFormatPr baseColWidth="10" defaultColWidth="14.42578125" defaultRowHeight="15" customHeight="1" x14ac:dyDescent="0.2"/>
  <cols>
    <col min="1" max="6" width="10" customWidth="1"/>
    <col min="9" max="9" width="20.5703125" customWidth="1"/>
  </cols>
  <sheetData>
    <row r="1" spans="2:11" ht="12.75" customHeight="1" x14ac:dyDescent="0.2">
      <c r="B1" s="6" t="s">
        <v>556</v>
      </c>
    </row>
    <row r="2" spans="2:11" ht="12.75" customHeight="1" x14ac:dyDescent="0.25">
      <c r="B2" s="6" t="s">
        <v>557</v>
      </c>
      <c r="I2" s="4" t="s">
        <v>558</v>
      </c>
      <c r="J2" s="2"/>
      <c r="K2" s="2" t="s">
        <v>559</v>
      </c>
    </row>
    <row r="3" spans="2:11" ht="12.75" customHeight="1" x14ac:dyDescent="0.25">
      <c r="B3" s="6" t="s">
        <v>0</v>
      </c>
      <c r="I3" s="2" t="s">
        <v>560</v>
      </c>
      <c r="J3" s="2"/>
      <c r="K3" s="2">
        <v>3</v>
      </c>
    </row>
    <row r="4" spans="2:11" ht="12.75" customHeight="1" x14ac:dyDescent="0.25">
      <c r="B4" s="6" t="s">
        <v>207</v>
      </c>
      <c r="I4" s="2" t="s">
        <v>561</v>
      </c>
      <c r="J4" s="2"/>
      <c r="K4" s="2">
        <v>3</v>
      </c>
    </row>
    <row r="5" spans="2:11" ht="12.75" customHeight="1" x14ac:dyDescent="0.25">
      <c r="B5" s="6" t="s">
        <v>208</v>
      </c>
      <c r="I5" s="2" t="s">
        <v>562</v>
      </c>
      <c r="J5" s="2"/>
      <c r="K5" s="2">
        <v>3</v>
      </c>
    </row>
    <row r="6" spans="2:11" ht="12.75" customHeight="1" x14ac:dyDescent="0.25">
      <c r="B6" s="6" t="s">
        <v>209</v>
      </c>
      <c r="I6" s="2" t="s">
        <v>563</v>
      </c>
      <c r="J6" s="2"/>
      <c r="K6" s="2">
        <v>3</v>
      </c>
    </row>
    <row r="7" spans="2:11" ht="12.75" customHeight="1" x14ac:dyDescent="0.25">
      <c r="B7" s="6"/>
      <c r="I7" s="2" t="s">
        <v>564</v>
      </c>
      <c r="J7" s="2"/>
      <c r="K7" s="2">
        <v>2</v>
      </c>
    </row>
    <row r="8" spans="2:11" ht="12.75" customHeight="1" x14ac:dyDescent="0.25">
      <c r="I8" s="2" t="s">
        <v>565</v>
      </c>
      <c r="J8" s="2"/>
      <c r="K8" s="2">
        <v>1</v>
      </c>
    </row>
    <row r="9" spans="2:11" ht="12.75" customHeight="1" x14ac:dyDescent="0.25">
      <c r="B9" s="6" t="s">
        <v>566</v>
      </c>
      <c r="I9" s="2" t="s">
        <v>567</v>
      </c>
      <c r="J9" s="2"/>
      <c r="K9" s="2">
        <v>1</v>
      </c>
    </row>
    <row r="10" spans="2:11" ht="12.75" customHeight="1" x14ac:dyDescent="0.25">
      <c r="B10" s="9" t="s">
        <v>34</v>
      </c>
      <c r="I10" s="2" t="s">
        <v>568</v>
      </c>
      <c r="J10" s="2"/>
      <c r="K10" s="2">
        <v>1</v>
      </c>
    </row>
    <row r="11" spans="2:11" ht="12.75" customHeight="1" x14ac:dyDescent="0.25">
      <c r="B11" s="6" t="s">
        <v>39</v>
      </c>
      <c r="I11" s="2" t="s">
        <v>569</v>
      </c>
      <c r="J11" s="2"/>
      <c r="K11" s="2">
        <v>3</v>
      </c>
    </row>
    <row r="12" spans="2:11" ht="12.75" customHeight="1" x14ac:dyDescent="0.25">
      <c r="B12" s="6" t="s">
        <v>570</v>
      </c>
      <c r="I12" s="2" t="s">
        <v>571</v>
      </c>
      <c r="J12" s="2"/>
      <c r="K12" s="2">
        <v>2</v>
      </c>
    </row>
    <row r="13" spans="2:11" ht="12.75" customHeight="1" x14ac:dyDescent="0.25">
      <c r="I13" s="2" t="s">
        <v>572</v>
      </c>
      <c r="J13" s="2"/>
      <c r="K13" s="2">
        <v>3</v>
      </c>
    </row>
    <row r="14" spans="2:11" ht="12.75" customHeight="1" x14ac:dyDescent="0.25">
      <c r="I14" s="2" t="s">
        <v>573</v>
      </c>
      <c r="J14" s="2"/>
      <c r="K14" s="2">
        <v>3</v>
      </c>
    </row>
    <row r="15" spans="2:11" ht="12.75" customHeight="1" x14ac:dyDescent="0.25">
      <c r="B15" s="6" t="s">
        <v>566</v>
      </c>
      <c r="I15" s="2" t="s">
        <v>574</v>
      </c>
      <c r="J15" s="2"/>
      <c r="K15" s="2">
        <v>1</v>
      </c>
    </row>
    <row r="16" spans="2:11" ht="12.75" customHeight="1" x14ac:dyDescent="0.25">
      <c r="B16" s="9" t="s">
        <v>34</v>
      </c>
      <c r="I16" s="2" t="s">
        <v>575</v>
      </c>
      <c r="J16" s="2"/>
      <c r="K16" s="2">
        <v>3</v>
      </c>
    </row>
    <row r="17" spans="2:11" ht="12.75" customHeight="1" x14ac:dyDescent="0.25">
      <c r="B17" s="6" t="s">
        <v>39</v>
      </c>
      <c r="I17" s="2" t="s">
        <v>576</v>
      </c>
      <c r="J17" s="2"/>
      <c r="K17" s="2">
        <v>3</v>
      </c>
    </row>
    <row r="18" spans="2:11" ht="12.75" customHeight="1" x14ac:dyDescent="0.25">
      <c r="B18" s="6" t="s">
        <v>570</v>
      </c>
      <c r="I18" s="2" t="s">
        <v>577</v>
      </c>
      <c r="J18" s="2"/>
      <c r="K18" s="2">
        <v>3</v>
      </c>
    </row>
    <row r="19" spans="2:11" ht="12.75" customHeight="1" x14ac:dyDescent="0.25">
      <c r="I19" s="2" t="s">
        <v>578</v>
      </c>
      <c r="J19" s="2"/>
      <c r="K19" s="2">
        <v>1</v>
      </c>
    </row>
    <row r="20" spans="2:11" ht="12.75" customHeight="1" x14ac:dyDescent="0.25">
      <c r="I20" s="2" t="s">
        <v>579</v>
      </c>
      <c r="J20" s="2"/>
      <c r="K20" s="2">
        <v>3</v>
      </c>
    </row>
    <row r="21" spans="2:11" ht="12.75" customHeight="1" x14ac:dyDescent="0.25">
      <c r="B21" s="2" t="s">
        <v>580</v>
      </c>
      <c r="I21" s="2" t="s">
        <v>581</v>
      </c>
      <c r="J21" s="2"/>
      <c r="K21" s="2">
        <v>3</v>
      </c>
    </row>
    <row r="22" spans="2:11" ht="12.75" customHeight="1" x14ac:dyDescent="0.25">
      <c r="I22" s="2" t="s">
        <v>582</v>
      </c>
      <c r="J22" s="2"/>
      <c r="K22" s="2">
        <v>1</v>
      </c>
    </row>
    <row r="23" spans="2:11" ht="12.75" customHeight="1" x14ac:dyDescent="0.25">
      <c r="B23" s="6" t="s">
        <v>583</v>
      </c>
      <c r="I23" s="2" t="s">
        <v>584</v>
      </c>
      <c r="J23" s="2"/>
      <c r="K23" s="2">
        <v>3</v>
      </c>
    </row>
    <row r="24" spans="2:11" ht="12.75" customHeight="1" x14ac:dyDescent="0.25">
      <c r="I24" s="2" t="s">
        <v>585</v>
      </c>
      <c r="J24" s="2"/>
      <c r="K24" s="2">
        <v>3</v>
      </c>
    </row>
    <row r="25" spans="2:11" ht="12.75" customHeight="1" x14ac:dyDescent="0.25">
      <c r="I25" s="2" t="s">
        <v>586</v>
      </c>
      <c r="J25" s="2"/>
      <c r="K25" s="2">
        <v>1</v>
      </c>
    </row>
    <row r="26" spans="2:11" ht="12.75" customHeight="1" x14ac:dyDescent="0.25">
      <c r="I26" s="2" t="s">
        <v>587</v>
      </c>
      <c r="J26" s="2"/>
      <c r="K26" s="2">
        <v>2</v>
      </c>
    </row>
    <row r="27" spans="2:11" ht="12.75" customHeight="1" x14ac:dyDescent="0.25">
      <c r="I27" s="2" t="s">
        <v>588</v>
      </c>
      <c r="J27" s="2"/>
      <c r="K27" s="2">
        <v>2</v>
      </c>
    </row>
    <row r="28" spans="2:11" ht="12.75" customHeight="1" x14ac:dyDescent="0.25">
      <c r="B28" s="6"/>
      <c r="I28" s="2" t="s">
        <v>589</v>
      </c>
      <c r="J28" s="2"/>
      <c r="K28" s="2">
        <v>1</v>
      </c>
    </row>
    <row r="29" spans="2:11" ht="12.75" customHeight="1" x14ac:dyDescent="0.25">
      <c r="B29" s="6"/>
      <c r="I29" s="2" t="s">
        <v>590</v>
      </c>
      <c r="J29" s="2"/>
      <c r="K29" s="2">
        <v>3</v>
      </c>
    </row>
    <row r="30" spans="2:11" ht="12.75" customHeight="1" x14ac:dyDescent="0.25">
      <c r="B30" s="6"/>
      <c r="I30" s="2" t="s">
        <v>591</v>
      </c>
      <c r="J30" s="2"/>
      <c r="K30" s="2">
        <v>2</v>
      </c>
    </row>
    <row r="31" spans="2:11" ht="12.75" customHeight="1" x14ac:dyDescent="0.25">
      <c r="I31" s="2" t="s">
        <v>592</v>
      </c>
      <c r="J31" s="2"/>
      <c r="K31" s="2">
        <v>2</v>
      </c>
    </row>
    <row r="32" spans="2:11" ht="12.75" customHeight="1" x14ac:dyDescent="0.25">
      <c r="I32" s="2" t="s">
        <v>593</v>
      </c>
      <c r="J32" s="2"/>
      <c r="K32" s="2">
        <v>3</v>
      </c>
    </row>
    <row r="33" spans="9:11" ht="12.75" customHeight="1" x14ac:dyDescent="0.25">
      <c r="I33" s="2" t="s">
        <v>594</v>
      </c>
      <c r="J33" s="2"/>
      <c r="K33" s="2">
        <v>3</v>
      </c>
    </row>
    <row r="34" spans="9:11" ht="12.75" customHeight="1" x14ac:dyDescent="0.25">
      <c r="I34" s="2" t="s">
        <v>595</v>
      </c>
      <c r="J34" s="2"/>
      <c r="K34" s="2">
        <v>2</v>
      </c>
    </row>
    <row r="35" spans="9:11" ht="12.75" customHeight="1" x14ac:dyDescent="0.25">
      <c r="I35" s="2" t="s">
        <v>596</v>
      </c>
      <c r="J35" s="2"/>
      <c r="K35" s="2">
        <v>2</v>
      </c>
    </row>
    <row r="36" spans="9:11" ht="12.75" customHeight="1" x14ac:dyDescent="0.25">
      <c r="I36" s="2" t="s">
        <v>597</v>
      </c>
      <c r="J36" s="2"/>
      <c r="K36" s="2">
        <v>3</v>
      </c>
    </row>
    <row r="37" spans="9:11" ht="12.75" customHeight="1" x14ac:dyDescent="0.25">
      <c r="I37" s="2" t="s">
        <v>598</v>
      </c>
      <c r="J37" s="2"/>
      <c r="K37" s="2">
        <v>2</v>
      </c>
    </row>
    <row r="38" spans="9:11" ht="12.75" customHeight="1" x14ac:dyDescent="0.25">
      <c r="I38" s="2" t="s">
        <v>599</v>
      </c>
      <c r="J38" s="2"/>
      <c r="K38" s="2">
        <v>3</v>
      </c>
    </row>
    <row r="39" spans="9:11" ht="12.75" customHeight="1" x14ac:dyDescent="0.25">
      <c r="I39" s="2" t="s">
        <v>600</v>
      </c>
      <c r="J39" s="2"/>
      <c r="K39" s="2">
        <v>2</v>
      </c>
    </row>
    <row r="40" spans="9:11" ht="12.75" customHeight="1" x14ac:dyDescent="0.25">
      <c r="I40" s="2" t="s">
        <v>601</v>
      </c>
      <c r="J40" s="2"/>
      <c r="K40" s="2">
        <v>2</v>
      </c>
    </row>
    <row r="41" spans="9:11" ht="12.75" customHeight="1" x14ac:dyDescent="0.25">
      <c r="I41" s="2" t="s">
        <v>602</v>
      </c>
      <c r="J41" s="2"/>
      <c r="K41" s="2">
        <v>2</v>
      </c>
    </row>
    <row r="42" spans="9:11" ht="12.75" customHeight="1" x14ac:dyDescent="0.25">
      <c r="I42" s="2" t="s">
        <v>603</v>
      </c>
      <c r="J42" s="2"/>
      <c r="K42" s="2">
        <v>2</v>
      </c>
    </row>
    <row r="43" spans="9:11" ht="12.75" customHeight="1" x14ac:dyDescent="0.25">
      <c r="I43" s="2" t="s">
        <v>604</v>
      </c>
      <c r="J43" s="2"/>
      <c r="K43" s="2">
        <v>3</v>
      </c>
    </row>
    <row r="44" spans="9:11" ht="12.75" customHeight="1" x14ac:dyDescent="0.25">
      <c r="I44" s="2" t="s">
        <v>605</v>
      </c>
      <c r="J44" s="2"/>
      <c r="K44" s="2">
        <v>3</v>
      </c>
    </row>
    <row r="45" spans="9:11" ht="12.75" customHeight="1" x14ac:dyDescent="0.25">
      <c r="I45" s="2" t="s">
        <v>606</v>
      </c>
      <c r="J45" s="2"/>
      <c r="K45" s="2">
        <v>2</v>
      </c>
    </row>
    <row r="46" spans="9:11" ht="12.75" customHeight="1" x14ac:dyDescent="0.25">
      <c r="I46" s="2" t="s">
        <v>607</v>
      </c>
      <c r="J46" s="2"/>
      <c r="K46" s="2">
        <v>2</v>
      </c>
    </row>
    <row r="47" spans="9:11" ht="12.75" customHeight="1" x14ac:dyDescent="0.25">
      <c r="I47" s="2" t="s">
        <v>608</v>
      </c>
      <c r="J47" s="2"/>
      <c r="K47" s="2">
        <v>3</v>
      </c>
    </row>
    <row r="48" spans="9:11" ht="12.75" customHeight="1" x14ac:dyDescent="0.25">
      <c r="I48" s="2" t="s">
        <v>609</v>
      </c>
      <c r="J48" s="2"/>
      <c r="K48" s="2">
        <v>3</v>
      </c>
    </row>
    <row r="49" spans="9:11" ht="12.75" customHeight="1" x14ac:dyDescent="0.25">
      <c r="I49" s="2" t="s">
        <v>610</v>
      </c>
      <c r="J49" s="2"/>
      <c r="K49" s="2">
        <v>2</v>
      </c>
    </row>
    <row r="50" spans="9:11" ht="12.75" customHeight="1" x14ac:dyDescent="0.25">
      <c r="I50" s="2" t="s">
        <v>611</v>
      </c>
      <c r="J50" s="2"/>
      <c r="K50" s="2">
        <v>1</v>
      </c>
    </row>
    <row r="51" spans="9:11" ht="12.75" customHeight="1" x14ac:dyDescent="0.25">
      <c r="I51" s="2" t="s">
        <v>612</v>
      </c>
      <c r="J51" s="2"/>
      <c r="K51" s="2">
        <v>3</v>
      </c>
    </row>
    <row r="52" spans="9:11" ht="12.75" customHeight="1" x14ac:dyDescent="0.25">
      <c r="I52" s="2" t="s">
        <v>613</v>
      </c>
      <c r="J52" s="2"/>
      <c r="K52" s="2">
        <v>1</v>
      </c>
    </row>
    <row r="53" spans="9:11" ht="12.75" customHeight="1" x14ac:dyDescent="0.25">
      <c r="I53" s="2" t="s">
        <v>614</v>
      </c>
      <c r="J53" s="2"/>
      <c r="K53" s="2">
        <v>3</v>
      </c>
    </row>
    <row r="54" spans="9:11" ht="12.75" customHeight="1" x14ac:dyDescent="0.25">
      <c r="I54" s="2" t="s">
        <v>615</v>
      </c>
      <c r="J54" s="2"/>
      <c r="K54" s="2">
        <v>2</v>
      </c>
    </row>
    <row r="55" spans="9:11" ht="12.75" customHeight="1" x14ac:dyDescent="0.25">
      <c r="I55" s="2" t="s">
        <v>616</v>
      </c>
      <c r="J55" s="2"/>
      <c r="K55" s="2">
        <v>1</v>
      </c>
    </row>
    <row r="56" spans="9:11" ht="12.75" customHeight="1" x14ac:dyDescent="0.25">
      <c r="I56" s="2" t="s">
        <v>617</v>
      </c>
      <c r="J56" s="2"/>
      <c r="K56" s="2">
        <v>1</v>
      </c>
    </row>
    <row r="57" spans="9:11" ht="12.75" customHeight="1" x14ac:dyDescent="0.25">
      <c r="I57" s="2" t="s">
        <v>618</v>
      </c>
      <c r="J57" s="2"/>
      <c r="K57" s="2">
        <v>2</v>
      </c>
    </row>
    <row r="58" spans="9:11" ht="12.75" customHeight="1" x14ac:dyDescent="0.25">
      <c r="I58" s="2" t="s">
        <v>619</v>
      </c>
      <c r="J58" s="2"/>
      <c r="K58" s="2">
        <v>1</v>
      </c>
    </row>
    <row r="59" spans="9:11" ht="12.75" customHeight="1" x14ac:dyDescent="0.25">
      <c r="I59" s="2" t="s">
        <v>620</v>
      </c>
      <c r="J59" s="2"/>
      <c r="K59" s="2">
        <v>3</v>
      </c>
    </row>
    <row r="60" spans="9:11" ht="12.75" customHeight="1" x14ac:dyDescent="0.25">
      <c r="I60" s="2" t="s">
        <v>621</v>
      </c>
      <c r="J60" s="2"/>
      <c r="K60" s="2">
        <v>2</v>
      </c>
    </row>
    <row r="61" spans="9:11" ht="12.75" customHeight="1" x14ac:dyDescent="0.25">
      <c r="I61" s="2" t="s">
        <v>622</v>
      </c>
      <c r="J61" s="2"/>
      <c r="K61" s="2">
        <v>3</v>
      </c>
    </row>
    <row r="62" spans="9:11" ht="12.75" customHeight="1" x14ac:dyDescent="0.25">
      <c r="I62" s="2" t="s">
        <v>623</v>
      </c>
      <c r="J62" s="2"/>
      <c r="K62" s="2">
        <v>3</v>
      </c>
    </row>
    <row r="63" spans="9:11" ht="12.75" customHeight="1" x14ac:dyDescent="0.25">
      <c r="I63" s="2" t="s">
        <v>624</v>
      </c>
      <c r="J63" s="2"/>
      <c r="K63" s="2">
        <v>3</v>
      </c>
    </row>
    <row r="64" spans="9:11" ht="12.75" customHeight="1" x14ac:dyDescent="0.25">
      <c r="I64" s="2" t="s">
        <v>625</v>
      </c>
      <c r="J64" s="2"/>
      <c r="K64" s="2">
        <v>3</v>
      </c>
    </row>
    <row r="65" spans="9:11" ht="12.75" customHeight="1" x14ac:dyDescent="0.25">
      <c r="I65" s="2" t="s">
        <v>626</v>
      </c>
      <c r="J65" s="2"/>
      <c r="K65" s="2">
        <v>2</v>
      </c>
    </row>
    <row r="66" spans="9:11" ht="12.75" customHeight="1" x14ac:dyDescent="0.25">
      <c r="I66" s="2" t="s">
        <v>627</v>
      </c>
      <c r="J66" s="2"/>
      <c r="K66" s="2">
        <v>3</v>
      </c>
    </row>
    <row r="67" spans="9:11" ht="12.75" customHeight="1" x14ac:dyDescent="0.25">
      <c r="I67" s="2" t="s">
        <v>628</v>
      </c>
      <c r="J67" s="2"/>
      <c r="K67" s="2">
        <v>2</v>
      </c>
    </row>
    <row r="68" spans="9:11" ht="12.75" customHeight="1" x14ac:dyDescent="0.25">
      <c r="I68" s="2" t="s">
        <v>629</v>
      </c>
      <c r="J68" s="2"/>
      <c r="K68" s="2">
        <v>3</v>
      </c>
    </row>
    <row r="69" spans="9:11" ht="12.75" customHeight="1" x14ac:dyDescent="0.25">
      <c r="I69" s="2" t="s">
        <v>630</v>
      </c>
      <c r="J69" s="2"/>
      <c r="K69" s="2">
        <v>3</v>
      </c>
    </row>
    <row r="70" spans="9:11" ht="12.75" customHeight="1" x14ac:dyDescent="0.25">
      <c r="I70" s="2" t="s">
        <v>631</v>
      </c>
      <c r="J70" s="2"/>
      <c r="K70" s="2">
        <v>3</v>
      </c>
    </row>
    <row r="71" spans="9:11" ht="12.75" customHeight="1" x14ac:dyDescent="0.25">
      <c r="I71" s="2" t="s">
        <v>632</v>
      </c>
      <c r="J71" s="2"/>
      <c r="K71" s="2">
        <v>3</v>
      </c>
    </row>
    <row r="72" spans="9:11" ht="12.75" customHeight="1" x14ac:dyDescent="0.25">
      <c r="I72" s="2" t="s">
        <v>633</v>
      </c>
      <c r="J72" s="2"/>
      <c r="K72" s="2">
        <v>2</v>
      </c>
    </row>
    <row r="73" spans="9:11" ht="12.75" customHeight="1" x14ac:dyDescent="0.25">
      <c r="I73" s="2" t="s">
        <v>634</v>
      </c>
      <c r="J73" s="2"/>
      <c r="K73" s="2">
        <v>2</v>
      </c>
    </row>
    <row r="74" spans="9:11" ht="12.75" customHeight="1" x14ac:dyDescent="0.25">
      <c r="I74" s="2" t="s">
        <v>635</v>
      </c>
      <c r="J74" s="2"/>
      <c r="K74" s="2">
        <v>3</v>
      </c>
    </row>
    <row r="75" spans="9:11" ht="12.75" customHeight="1" x14ac:dyDescent="0.25">
      <c r="I75" s="2" t="s">
        <v>636</v>
      </c>
      <c r="J75" s="2"/>
      <c r="K75" s="2">
        <v>2</v>
      </c>
    </row>
    <row r="76" spans="9:11" ht="12.75" customHeight="1" x14ac:dyDescent="0.25">
      <c r="I76" s="2" t="s">
        <v>637</v>
      </c>
      <c r="J76" s="2"/>
      <c r="K76" s="2">
        <v>3</v>
      </c>
    </row>
    <row r="77" spans="9:11" ht="12.75" customHeight="1" x14ac:dyDescent="0.25">
      <c r="I77" s="2" t="s">
        <v>638</v>
      </c>
      <c r="J77" s="2"/>
      <c r="K77" s="2">
        <v>1</v>
      </c>
    </row>
    <row r="78" spans="9:11" ht="12.75" customHeight="1" x14ac:dyDescent="0.25">
      <c r="I78" s="2" t="s">
        <v>639</v>
      </c>
      <c r="J78" s="2"/>
      <c r="K78" s="2">
        <v>3</v>
      </c>
    </row>
    <row r="79" spans="9:11" ht="12.75" customHeight="1" x14ac:dyDescent="0.25">
      <c r="I79" s="2" t="s">
        <v>640</v>
      </c>
      <c r="J79" s="2"/>
      <c r="K79" s="2">
        <v>3</v>
      </c>
    </row>
    <row r="80" spans="9:11" ht="12.75" customHeight="1" x14ac:dyDescent="0.25">
      <c r="I80" s="2" t="s">
        <v>641</v>
      </c>
      <c r="J80" s="2"/>
      <c r="K80" s="2">
        <v>1</v>
      </c>
    </row>
    <row r="81" spans="9:11" ht="12.75" customHeight="1" x14ac:dyDescent="0.25">
      <c r="I81" s="2" t="s">
        <v>642</v>
      </c>
      <c r="J81" s="2"/>
      <c r="K81" s="2">
        <v>3</v>
      </c>
    </row>
    <row r="82" spans="9:11" ht="12.75" customHeight="1" x14ac:dyDescent="0.25">
      <c r="I82" s="2" t="s">
        <v>643</v>
      </c>
      <c r="J82" s="2"/>
      <c r="K82" s="2">
        <v>1</v>
      </c>
    </row>
    <row r="83" spans="9:11" ht="12.75" customHeight="1" x14ac:dyDescent="0.25">
      <c r="I83" s="2" t="s">
        <v>644</v>
      </c>
      <c r="J83" s="2"/>
      <c r="K83" s="2">
        <v>1</v>
      </c>
    </row>
    <row r="84" spans="9:11" ht="12.75" customHeight="1" x14ac:dyDescent="0.25">
      <c r="I84" s="2" t="s">
        <v>645</v>
      </c>
      <c r="J84" s="2"/>
      <c r="K84" s="2">
        <v>2</v>
      </c>
    </row>
    <row r="85" spans="9:11" ht="12.75" customHeight="1" x14ac:dyDescent="0.25">
      <c r="I85" s="2" t="s">
        <v>646</v>
      </c>
      <c r="J85" s="2"/>
      <c r="K85" s="2">
        <v>2</v>
      </c>
    </row>
    <row r="86" spans="9:11" ht="12.75" customHeight="1" x14ac:dyDescent="0.25">
      <c r="I86" s="2" t="s">
        <v>647</v>
      </c>
      <c r="J86" s="2"/>
      <c r="K86" s="2">
        <v>2</v>
      </c>
    </row>
    <row r="87" spans="9:11" ht="12.75" customHeight="1" x14ac:dyDescent="0.25">
      <c r="I87" s="2" t="s">
        <v>648</v>
      </c>
      <c r="J87" s="2"/>
      <c r="K87" s="2">
        <v>1</v>
      </c>
    </row>
    <row r="88" spans="9:11" ht="12.75" customHeight="1" x14ac:dyDescent="0.25">
      <c r="I88" s="2" t="s">
        <v>649</v>
      </c>
      <c r="J88" s="2"/>
      <c r="K88" s="2">
        <v>1</v>
      </c>
    </row>
    <row r="89" spans="9:11" ht="12.75" customHeight="1" x14ac:dyDescent="0.25">
      <c r="I89" s="2" t="s">
        <v>650</v>
      </c>
      <c r="J89" s="2"/>
      <c r="K89" s="2">
        <v>3</v>
      </c>
    </row>
    <row r="90" spans="9:11" ht="12.75" customHeight="1" x14ac:dyDescent="0.25">
      <c r="I90" s="2" t="s">
        <v>651</v>
      </c>
      <c r="J90" s="2"/>
      <c r="K90" s="2">
        <v>1</v>
      </c>
    </row>
    <row r="91" spans="9:11" ht="12.75" customHeight="1" x14ac:dyDescent="0.25">
      <c r="I91" s="2" t="s">
        <v>652</v>
      </c>
      <c r="J91" s="2"/>
      <c r="K91" s="2">
        <v>3</v>
      </c>
    </row>
    <row r="92" spans="9:11" ht="12.75" customHeight="1" x14ac:dyDescent="0.25">
      <c r="I92" s="2" t="s">
        <v>653</v>
      </c>
      <c r="J92" s="2"/>
      <c r="K92" s="2">
        <v>3</v>
      </c>
    </row>
    <row r="93" spans="9:11" ht="12.75" customHeight="1" x14ac:dyDescent="0.25">
      <c r="I93" s="2" t="s">
        <v>654</v>
      </c>
      <c r="J93" s="2"/>
      <c r="K93" s="2">
        <v>3</v>
      </c>
    </row>
    <row r="94" spans="9:11" ht="12.75" customHeight="1" x14ac:dyDescent="0.25">
      <c r="I94" s="2" t="s">
        <v>655</v>
      </c>
      <c r="J94" s="2"/>
      <c r="K94" s="2">
        <v>3</v>
      </c>
    </row>
    <row r="95" spans="9:11" ht="12.75" customHeight="1" x14ac:dyDescent="0.25">
      <c r="I95" s="2" t="s">
        <v>656</v>
      </c>
      <c r="J95" s="2"/>
      <c r="K95" s="2">
        <v>3</v>
      </c>
    </row>
    <row r="96" spans="9:11" ht="12.75" customHeight="1" x14ac:dyDescent="0.25">
      <c r="I96" s="2" t="s">
        <v>657</v>
      </c>
      <c r="J96" s="2"/>
      <c r="K96" s="2">
        <v>3</v>
      </c>
    </row>
    <row r="97" spans="9:11" ht="12.75" customHeight="1" x14ac:dyDescent="0.25">
      <c r="I97" s="2" t="s">
        <v>658</v>
      </c>
      <c r="J97" s="2"/>
      <c r="K97" s="2">
        <v>3</v>
      </c>
    </row>
    <row r="98" spans="9:11" ht="12.75" customHeight="1" x14ac:dyDescent="0.25">
      <c r="I98" s="2" t="s">
        <v>659</v>
      </c>
      <c r="J98" s="2"/>
      <c r="K98" s="2">
        <v>1</v>
      </c>
    </row>
    <row r="99" spans="9:11" ht="12.75" customHeight="1" x14ac:dyDescent="0.25">
      <c r="I99" s="2" t="s">
        <v>660</v>
      </c>
      <c r="J99" s="2"/>
      <c r="K99" s="2">
        <v>3</v>
      </c>
    </row>
    <row r="100" spans="9:11" ht="12.75" customHeight="1" x14ac:dyDescent="0.25">
      <c r="I100" s="2" t="s">
        <v>661</v>
      </c>
      <c r="J100" s="2"/>
      <c r="K100" s="2">
        <v>3</v>
      </c>
    </row>
    <row r="101" spans="9:11" ht="12.75" customHeight="1" x14ac:dyDescent="0.25">
      <c r="I101" s="2" t="s">
        <v>662</v>
      </c>
      <c r="J101" s="2"/>
      <c r="K101" s="2">
        <v>3</v>
      </c>
    </row>
    <row r="102" spans="9:11" ht="12.75" customHeight="1" x14ac:dyDescent="0.25">
      <c r="I102" s="2" t="s">
        <v>663</v>
      </c>
      <c r="J102" s="2"/>
      <c r="K102" s="2">
        <v>3</v>
      </c>
    </row>
    <row r="103" spans="9:11" ht="12.75" customHeight="1" x14ac:dyDescent="0.25">
      <c r="I103" s="2" t="s">
        <v>664</v>
      </c>
      <c r="J103" s="2"/>
      <c r="K103" s="2">
        <v>3</v>
      </c>
    </row>
    <row r="104" spans="9:11" ht="12.75" customHeight="1" x14ac:dyDescent="0.25">
      <c r="I104" s="2" t="s">
        <v>665</v>
      </c>
      <c r="J104" s="2"/>
      <c r="K104" s="2">
        <v>1</v>
      </c>
    </row>
    <row r="105" spans="9:11" ht="12.75" customHeight="1" x14ac:dyDescent="0.25">
      <c r="I105" s="2" t="s">
        <v>666</v>
      </c>
      <c r="J105" s="2"/>
      <c r="K105" s="2">
        <v>3</v>
      </c>
    </row>
    <row r="106" spans="9:11" ht="12.75" customHeight="1" x14ac:dyDescent="0.25">
      <c r="I106" s="2" t="s">
        <v>667</v>
      </c>
      <c r="J106" s="2"/>
      <c r="K106" s="2">
        <v>3</v>
      </c>
    </row>
    <row r="107" spans="9:11" ht="12.75" customHeight="1" x14ac:dyDescent="0.25">
      <c r="I107" s="2" t="s">
        <v>668</v>
      </c>
      <c r="J107" s="2"/>
      <c r="K107" s="2">
        <v>3</v>
      </c>
    </row>
    <row r="108" spans="9:11" ht="12.75" customHeight="1" x14ac:dyDescent="0.25">
      <c r="I108" s="2" t="s">
        <v>669</v>
      </c>
      <c r="J108" s="2"/>
      <c r="K108" s="2">
        <v>2</v>
      </c>
    </row>
    <row r="109" spans="9:11" ht="12.75" customHeight="1" x14ac:dyDescent="0.25">
      <c r="I109" s="2" t="s">
        <v>670</v>
      </c>
      <c r="J109" s="2"/>
      <c r="K109" s="2">
        <v>3</v>
      </c>
    </row>
    <row r="110" spans="9:11" ht="12.75" customHeight="1" x14ac:dyDescent="0.25">
      <c r="I110" s="2" t="s">
        <v>671</v>
      </c>
      <c r="J110" s="2"/>
      <c r="K110" s="2">
        <v>3</v>
      </c>
    </row>
    <row r="111" spans="9:11" ht="12.75" customHeight="1" x14ac:dyDescent="0.25">
      <c r="I111" s="2" t="s">
        <v>672</v>
      </c>
      <c r="J111" s="2"/>
      <c r="K111" s="2">
        <v>3</v>
      </c>
    </row>
    <row r="112" spans="9:11" ht="12.75" customHeight="1" x14ac:dyDescent="0.25">
      <c r="I112" s="2" t="s">
        <v>673</v>
      </c>
      <c r="J112" s="2"/>
      <c r="K112" s="2">
        <v>3</v>
      </c>
    </row>
    <row r="113" spans="9:11" ht="12.75" customHeight="1" x14ac:dyDescent="0.25">
      <c r="I113" s="2" t="s">
        <v>674</v>
      </c>
      <c r="J113" s="2"/>
      <c r="K113" s="2">
        <v>1</v>
      </c>
    </row>
    <row r="114" spans="9:11" ht="12.75" customHeight="1" x14ac:dyDescent="0.25">
      <c r="I114" s="2" t="s">
        <v>675</v>
      </c>
      <c r="J114" s="2"/>
      <c r="K114" s="2">
        <v>1</v>
      </c>
    </row>
    <row r="115" spans="9:11" ht="12.75" customHeight="1" x14ac:dyDescent="0.25">
      <c r="I115" s="2" t="s">
        <v>676</v>
      </c>
      <c r="J115" s="2"/>
      <c r="K115" s="2">
        <v>3</v>
      </c>
    </row>
    <row r="116" spans="9:11" ht="12.75" customHeight="1" x14ac:dyDescent="0.25">
      <c r="I116" s="2" t="s">
        <v>677</v>
      </c>
      <c r="J116" s="2"/>
      <c r="K116" s="2">
        <v>3</v>
      </c>
    </row>
    <row r="117" spans="9:11" ht="12.75" customHeight="1" x14ac:dyDescent="0.25">
      <c r="I117" s="2" t="s">
        <v>678</v>
      </c>
      <c r="J117" s="2"/>
      <c r="K117" s="2">
        <v>3</v>
      </c>
    </row>
    <row r="118" spans="9:11" ht="12.75" customHeight="1" x14ac:dyDescent="0.25">
      <c r="I118" s="2" t="s">
        <v>679</v>
      </c>
      <c r="J118" s="2"/>
      <c r="K118" s="2">
        <v>3</v>
      </c>
    </row>
    <row r="119" spans="9:11" ht="12.75" customHeight="1" x14ac:dyDescent="0.25">
      <c r="I119" s="2" t="s">
        <v>680</v>
      </c>
      <c r="J119" s="2"/>
      <c r="K119" s="2">
        <v>1</v>
      </c>
    </row>
    <row r="120" spans="9:11" ht="12.75" customHeight="1" x14ac:dyDescent="0.25">
      <c r="I120" s="2" t="s">
        <v>681</v>
      </c>
      <c r="J120" s="2"/>
      <c r="K120" s="2">
        <v>3</v>
      </c>
    </row>
    <row r="121" spans="9:11" ht="12.75" customHeight="1" x14ac:dyDescent="0.25">
      <c r="I121" s="2" t="s">
        <v>682</v>
      </c>
      <c r="J121" s="2"/>
      <c r="K121" s="2">
        <v>3</v>
      </c>
    </row>
    <row r="122" spans="9:11" ht="12.75" customHeight="1" x14ac:dyDescent="0.25">
      <c r="I122" s="2" t="s">
        <v>683</v>
      </c>
      <c r="J122" s="2"/>
      <c r="K122" s="2">
        <v>3</v>
      </c>
    </row>
    <row r="123" spans="9:11" ht="12.75" customHeight="1" x14ac:dyDescent="0.25">
      <c r="I123" s="2" t="s">
        <v>684</v>
      </c>
      <c r="J123" s="2"/>
      <c r="K123" s="2">
        <v>2</v>
      </c>
    </row>
    <row r="124" spans="9:11" ht="12.75" customHeight="1" x14ac:dyDescent="0.25">
      <c r="I124" s="2" t="s">
        <v>685</v>
      </c>
      <c r="J124" s="2"/>
      <c r="K124" s="2">
        <v>3</v>
      </c>
    </row>
    <row r="125" spans="9:11" ht="12.75" customHeight="1" x14ac:dyDescent="0.25">
      <c r="I125" s="2" t="s">
        <v>686</v>
      </c>
      <c r="J125" s="2"/>
      <c r="K125" s="2">
        <v>3</v>
      </c>
    </row>
    <row r="126" spans="9:11" ht="12.75" customHeight="1" x14ac:dyDescent="0.25">
      <c r="I126" s="2" t="s">
        <v>687</v>
      </c>
      <c r="J126" s="2"/>
      <c r="K126" s="2">
        <v>3</v>
      </c>
    </row>
    <row r="127" spans="9:11" ht="12.75" customHeight="1" x14ac:dyDescent="0.25">
      <c r="I127" s="2" t="s">
        <v>688</v>
      </c>
      <c r="J127" s="2"/>
      <c r="K127" s="2">
        <v>3</v>
      </c>
    </row>
    <row r="128" spans="9:11" ht="12.75" customHeight="1" x14ac:dyDescent="0.25">
      <c r="I128" s="2" t="s">
        <v>689</v>
      </c>
      <c r="J128" s="2"/>
      <c r="K128" s="2">
        <v>2</v>
      </c>
    </row>
    <row r="129" spans="9:11" ht="12.75" customHeight="1" x14ac:dyDescent="0.25">
      <c r="I129" s="2" t="s">
        <v>690</v>
      </c>
      <c r="J129" s="2"/>
      <c r="K129" s="2">
        <v>3</v>
      </c>
    </row>
    <row r="130" spans="9:11" ht="12.75" customHeight="1" x14ac:dyDescent="0.25">
      <c r="I130" s="2" t="s">
        <v>691</v>
      </c>
      <c r="J130" s="2"/>
      <c r="K130" s="2">
        <v>3</v>
      </c>
    </row>
    <row r="131" spans="9:11" ht="12.75" customHeight="1" x14ac:dyDescent="0.25">
      <c r="I131" s="2" t="s">
        <v>692</v>
      </c>
      <c r="J131" s="2"/>
      <c r="K131" s="2">
        <v>2</v>
      </c>
    </row>
    <row r="132" spans="9:11" ht="12.75" customHeight="1" x14ac:dyDescent="0.25">
      <c r="I132" s="2" t="s">
        <v>693</v>
      </c>
      <c r="J132" s="2"/>
      <c r="K132" s="2">
        <v>2</v>
      </c>
    </row>
    <row r="133" spans="9:11" ht="12.75" customHeight="1" x14ac:dyDescent="0.25">
      <c r="I133" s="2" t="s">
        <v>694</v>
      </c>
      <c r="J133" s="2"/>
      <c r="K133" s="2">
        <v>3</v>
      </c>
    </row>
    <row r="134" spans="9:11" ht="12.75" customHeight="1" x14ac:dyDescent="0.25">
      <c r="I134" s="2" t="s">
        <v>695</v>
      </c>
      <c r="J134" s="2"/>
      <c r="K134" s="2">
        <v>3</v>
      </c>
    </row>
    <row r="135" spans="9:11" ht="12.75" customHeight="1" x14ac:dyDescent="0.25">
      <c r="I135" s="2" t="s">
        <v>696</v>
      </c>
      <c r="J135" s="2"/>
      <c r="K135" s="2">
        <v>3</v>
      </c>
    </row>
    <row r="136" spans="9:11" ht="12.75" customHeight="1" x14ac:dyDescent="0.25">
      <c r="I136" s="2" t="s">
        <v>697</v>
      </c>
      <c r="J136" s="2"/>
      <c r="K136" s="2">
        <v>3</v>
      </c>
    </row>
    <row r="137" spans="9:11" ht="12.75" customHeight="1" x14ac:dyDescent="0.25">
      <c r="I137" s="2" t="s">
        <v>698</v>
      </c>
      <c r="J137" s="2"/>
      <c r="K137" s="2">
        <v>3</v>
      </c>
    </row>
    <row r="138" spans="9:11" ht="12.75" customHeight="1" x14ac:dyDescent="0.25">
      <c r="I138" s="2" t="s">
        <v>699</v>
      </c>
      <c r="J138" s="2"/>
      <c r="K138" s="2">
        <v>2</v>
      </c>
    </row>
    <row r="139" spans="9:11" ht="12.75" customHeight="1" x14ac:dyDescent="0.25">
      <c r="I139" s="2" t="s">
        <v>700</v>
      </c>
      <c r="J139" s="2"/>
      <c r="K139" s="2">
        <v>3</v>
      </c>
    </row>
    <row r="140" spans="9:11" ht="12.75" customHeight="1" x14ac:dyDescent="0.25">
      <c r="I140" s="2" t="s">
        <v>701</v>
      </c>
      <c r="J140" s="2"/>
      <c r="K140" s="2">
        <v>2</v>
      </c>
    </row>
    <row r="141" spans="9:11" ht="12.75" customHeight="1" x14ac:dyDescent="0.25">
      <c r="I141" s="2" t="s">
        <v>702</v>
      </c>
      <c r="J141" s="2"/>
      <c r="K141" s="2">
        <v>3</v>
      </c>
    </row>
    <row r="142" spans="9:11" ht="12.75" customHeight="1" x14ac:dyDescent="0.25">
      <c r="I142" s="2" t="s">
        <v>703</v>
      </c>
      <c r="J142" s="2"/>
      <c r="K142" s="2">
        <v>2</v>
      </c>
    </row>
    <row r="143" spans="9:11" ht="12.75" customHeight="1" x14ac:dyDescent="0.25">
      <c r="I143" s="2" t="s">
        <v>704</v>
      </c>
      <c r="J143" s="2"/>
      <c r="K143" s="2">
        <v>3</v>
      </c>
    </row>
    <row r="144" spans="9:11" ht="12.75" customHeight="1" x14ac:dyDescent="0.25">
      <c r="I144" s="2" t="s">
        <v>705</v>
      </c>
      <c r="J144" s="2"/>
      <c r="K144" s="2">
        <v>2</v>
      </c>
    </row>
    <row r="145" spans="9:11" ht="12.75" customHeight="1" x14ac:dyDescent="0.25">
      <c r="I145" s="2" t="s">
        <v>706</v>
      </c>
      <c r="J145" s="2"/>
      <c r="K145" s="2">
        <v>1</v>
      </c>
    </row>
    <row r="146" spans="9:11" ht="12.75" customHeight="1" x14ac:dyDescent="0.25">
      <c r="I146" s="2" t="s">
        <v>707</v>
      </c>
      <c r="J146" s="2"/>
      <c r="K146" s="2">
        <v>2</v>
      </c>
    </row>
    <row r="147" spans="9:11" ht="12.75" customHeight="1" x14ac:dyDescent="0.25">
      <c r="I147" s="2" t="s">
        <v>708</v>
      </c>
      <c r="J147" s="2"/>
      <c r="K147" s="2">
        <v>2</v>
      </c>
    </row>
    <row r="148" spans="9:11" ht="12.75" customHeight="1" x14ac:dyDescent="0.25">
      <c r="I148" s="2" t="s">
        <v>709</v>
      </c>
      <c r="J148" s="2"/>
      <c r="K148" s="2">
        <v>3</v>
      </c>
    </row>
    <row r="149" spans="9:11" ht="12.75" customHeight="1" x14ac:dyDescent="0.25">
      <c r="I149" s="2" t="s">
        <v>710</v>
      </c>
      <c r="J149" s="2"/>
      <c r="K149" s="2">
        <v>3</v>
      </c>
    </row>
    <row r="150" spans="9:11" ht="12.75" customHeight="1" x14ac:dyDescent="0.25">
      <c r="I150" s="2" t="s">
        <v>711</v>
      </c>
      <c r="J150" s="2"/>
      <c r="K150" s="2">
        <v>3</v>
      </c>
    </row>
    <row r="151" spans="9:11" ht="12.75" customHeight="1" x14ac:dyDescent="0.25">
      <c r="I151" s="2" t="s">
        <v>712</v>
      </c>
      <c r="J151" s="2"/>
      <c r="K151" s="2">
        <v>3</v>
      </c>
    </row>
    <row r="152" spans="9:11" ht="12.75" customHeight="1" x14ac:dyDescent="0.25">
      <c r="I152" s="2" t="s">
        <v>713</v>
      </c>
      <c r="J152" s="2"/>
      <c r="K152" s="2">
        <v>3</v>
      </c>
    </row>
    <row r="153" spans="9:11" ht="12.75" customHeight="1" x14ac:dyDescent="0.25">
      <c r="I153" s="2" t="s">
        <v>714</v>
      </c>
      <c r="J153" s="2"/>
      <c r="K153" s="2">
        <v>2</v>
      </c>
    </row>
    <row r="154" spans="9:11" ht="12.75" customHeight="1" x14ac:dyDescent="0.25">
      <c r="I154" s="2" t="s">
        <v>715</v>
      </c>
      <c r="J154" s="2"/>
      <c r="K154" s="2">
        <v>3</v>
      </c>
    </row>
    <row r="155" spans="9:11" ht="12.75" customHeight="1" x14ac:dyDescent="0.25">
      <c r="I155" s="2" t="s">
        <v>716</v>
      </c>
      <c r="J155" s="2"/>
      <c r="K155" s="2">
        <v>2</v>
      </c>
    </row>
    <row r="156" spans="9:11" ht="12.75" customHeight="1" x14ac:dyDescent="0.25">
      <c r="I156" s="2" t="s">
        <v>717</v>
      </c>
      <c r="J156" s="2"/>
      <c r="K156" s="2">
        <v>3</v>
      </c>
    </row>
    <row r="157" spans="9:11" ht="12.75" customHeight="1" x14ac:dyDescent="0.25">
      <c r="I157" s="2" t="s">
        <v>718</v>
      </c>
      <c r="J157" s="2"/>
      <c r="K157" s="2">
        <v>3</v>
      </c>
    </row>
    <row r="158" spans="9:11" ht="12.75" customHeight="1" x14ac:dyDescent="0.25">
      <c r="I158" s="2" t="s">
        <v>719</v>
      </c>
      <c r="J158" s="2"/>
      <c r="K158" s="2">
        <v>1</v>
      </c>
    </row>
    <row r="159" spans="9:11" ht="12.75" customHeight="1" x14ac:dyDescent="0.25">
      <c r="I159" s="2" t="s">
        <v>720</v>
      </c>
      <c r="J159" s="2"/>
      <c r="K159" s="2">
        <v>2</v>
      </c>
    </row>
    <row r="160" spans="9:11" ht="12.75" customHeight="1" x14ac:dyDescent="0.25">
      <c r="I160" s="2" t="s">
        <v>721</v>
      </c>
      <c r="J160" s="2"/>
      <c r="K160" s="2">
        <v>2</v>
      </c>
    </row>
    <row r="161" spans="9:11" ht="12.75" customHeight="1" x14ac:dyDescent="0.25">
      <c r="I161" s="2" t="s">
        <v>722</v>
      </c>
      <c r="J161" s="2"/>
      <c r="K161" s="2">
        <v>3</v>
      </c>
    </row>
    <row r="162" spans="9:11" ht="12.75" customHeight="1" x14ac:dyDescent="0.25">
      <c r="I162" s="2" t="s">
        <v>723</v>
      </c>
      <c r="J162" s="2"/>
      <c r="K162" s="2">
        <v>3</v>
      </c>
    </row>
    <row r="163" spans="9:11" ht="12.75" customHeight="1" x14ac:dyDescent="0.25">
      <c r="I163" s="2" t="s">
        <v>724</v>
      </c>
      <c r="J163" s="2"/>
      <c r="K163" s="2">
        <v>3</v>
      </c>
    </row>
    <row r="164" spans="9:11" ht="12.75" customHeight="1" x14ac:dyDescent="0.25">
      <c r="I164" s="2" t="s">
        <v>725</v>
      </c>
      <c r="J164" s="2"/>
      <c r="K164" s="2">
        <v>3</v>
      </c>
    </row>
    <row r="165" spans="9:11" ht="12.75" customHeight="1" x14ac:dyDescent="0.25">
      <c r="I165" s="2" t="s">
        <v>726</v>
      </c>
      <c r="J165" s="2"/>
      <c r="K165" s="2">
        <v>3</v>
      </c>
    </row>
    <row r="166" spans="9:11" ht="12.75" customHeight="1" x14ac:dyDescent="0.25">
      <c r="I166" s="2" t="s">
        <v>727</v>
      </c>
      <c r="J166" s="2"/>
      <c r="K166" s="2">
        <v>3</v>
      </c>
    </row>
    <row r="167" spans="9:11" ht="12.75" customHeight="1" x14ac:dyDescent="0.25">
      <c r="I167" s="2" t="s">
        <v>728</v>
      </c>
      <c r="J167" s="2"/>
      <c r="K167" s="2">
        <v>1</v>
      </c>
    </row>
    <row r="168" spans="9:11" ht="12.75" customHeight="1" x14ac:dyDescent="0.25">
      <c r="I168" s="2" t="s">
        <v>729</v>
      </c>
      <c r="J168" s="2"/>
      <c r="K168" s="2">
        <v>3</v>
      </c>
    </row>
    <row r="169" spans="9:11" ht="12.75" customHeight="1" x14ac:dyDescent="0.25">
      <c r="I169" s="2" t="s">
        <v>730</v>
      </c>
      <c r="J169" s="2"/>
      <c r="K169" s="2">
        <v>1</v>
      </c>
    </row>
    <row r="170" spans="9:11" ht="12.75" customHeight="1" x14ac:dyDescent="0.25">
      <c r="I170" s="2" t="s">
        <v>731</v>
      </c>
      <c r="J170" s="2"/>
      <c r="K170" s="2">
        <v>1</v>
      </c>
    </row>
    <row r="171" spans="9:11" ht="12.75" customHeight="1" x14ac:dyDescent="0.25">
      <c r="I171" s="2" t="s">
        <v>732</v>
      </c>
      <c r="J171" s="2"/>
      <c r="K171" s="2">
        <v>3</v>
      </c>
    </row>
    <row r="172" spans="9:11" ht="12.75" customHeight="1" x14ac:dyDescent="0.25">
      <c r="I172" s="2" t="s">
        <v>733</v>
      </c>
      <c r="J172" s="2"/>
      <c r="K172" s="2">
        <v>3</v>
      </c>
    </row>
    <row r="173" spans="9:11" ht="12.75" customHeight="1" x14ac:dyDescent="0.25">
      <c r="I173" s="2" t="s">
        <v>734</v>
      </c>
      <c r="J173" s="2"/>
      <c r="K173" s="2">
        <v>3</v>
      </c>
    </row>
    <row r="174" spans="9:11" ht="12.75" customHeight="1" x14ac:dyDescent="0.25">
      <c r="I174" s="2" t="s">
        <v>735</v>
      </c>
      <c r="J174" s="2"/>
      <c r="K174" s="2">
        <v>2</v>
      </c>
    </row>
    <row r="175" spans="9:11" ht="12.75" customHeight="1" x14ac:dyDescent="0.25">
      <c r="I175" s="2" t="s">
        <v>736</v>
      </c>
      <c r="J175" s="2"/>
      <c r="K175" s="2">
        <v>3</v>
      </c>
    </row>
    <row r="176" spans="9:11" ht="12.75" customHeight="1" x14ac:dyDescent="0.25">
      <c r="I176" s="2" t="s">
        <v>737</v>
      </c>
      <c r="J176" s="2"/>
      <c r="K176" s="2">
        <v>3</v>
      </c>
    </row>
    <row r="177" spans="9:11" ht="12.75" customHeight="1" x14ac:dyDescent="0.25">
      <c r="I177" s="2" t="s">
        <v>738</v>
      </c>
      <c r="J177" s="2"/>
      <c r="K177" s="2">
        <v>2</v>
      </c>
    </row>
    <row r="178" spans="9:11" ht="12.75" customHeight="1" x14ac:dyDescent="0.25">
      <c r="I178" s="2" t="s">
        <v>739</v>
      </c>
      <c r="J178" s="2"/>
      <c r="K178" s="2">
        <v>3</v>
      </c>
    </row>
    <row r="179" spans="9:11" ht="12.75" customHeight="1" x14ac:dyDescent="0.25">
      <c r="I179" s="2" t="s">
        <v>740</v>
      </c>
      <c r="J179" s="2"/>
      <c r="K179" s="2">
        <v>1</v>
      </c>
    </row>
    <row r="180" spans="9:11" ht="12.75" customHeight="1" x14ac:dyDescent="0.25">
      <c r="I180" s="2" t="s">
        <v>741</v>
      </c>
      <c r="J180" s="2"/>
      <c r="K180" s="2">
        <v>2</v>
      </c>
    </row>
    <row r="181" spans="9:11" ht="12.75" customHeight="1" x14ac:dyDescent="0.25">
      <c r="I181" s="2" t="s">
        <v>742</v>
      </c>
      <c r="J181" s="2"/>
      <c r="K181" s="2">
        <v>2</v>
      </c>
    </row>
    <row r="182" spans="9:11" ht="12.75" customHeight="1" x14ac:dyDescent="0.25">
      <c r="I182" s="2" t="s">
        <v>743</v>
      </c>
      <c r="J182" s="2"/>
      <c r="K182" s="2">
        <v>3</v>
      </c>
    </row>
    <row r="183" spans="9:11" ht="12.75" customHeight="1" x14ac:dyDescent="0.25">
      <c r="I183" s="2" t="s">
        <v>744</v>
      </c>
      <c r="J183" s="2"/>
      <c r="K183" s="2">
        <v>3</v>
      </c>
    </row>
    <row r="184" spans="9:11" ht="12.75" customHeight="1" x14ac:dyDescent="0.25">
      <c r="I184" s="2" t="s">
        <v>745</v>
      </c>
      <c r="J184" s="2"/>
      <c r="K184" s="2">
        <v>3</v>
      </c>
    </row>
    <row r="185" spans="9:11" ht="12.75" customHeight="1" x14ac:dyDescent="0.25">
      <c r="I185" s="2" t="s">
        <v>746</v>
      </c>
      <c r="J185" s="2"/>
      <c r="K185" s="2">
        <v>2</v>
      </c>
    </row>
    <row r="186" spans="9:11" ht="12.75" customHeight="1" x14ac:dyDescent="0.25">
      <c r="I186" s="2" t="s">
        <v>747</v>
      </c>
      <c r="J186" s="2"/>
      <c r="K186" s="2">
        <v>1</v>
      </c>
    </row>
    <row r="187" spans="9:11" ht="12.75" customHeight="1" x14ac:dyDescent="0.25">
      <c r="I187" s="2" t="s">
        <v>748</v>
      </c>
      <c r="J187" s="2"/>
      <c r="K187" s="2">
        <v>3</v>
      </c>
    </row>
    <row r="188" spans="9:11" ht="12.75" customHeight="1" x14ac:dyDescent="0.25">
      <c r="I188" s="2" t="s">
        <v>749</v>
      </c>
      <c r="J188" s="2"/>
      <c r="K188" s="2">
        <v>3</v>
      </c>
    </row>
    <row r="189" spans="9:11" ht="12.75" customHeight="1" x14ac:dyDescent="0.25">
      <c r="I189" s="2" t="s">
        <v>750</v>
      </c>
      <c r="J189" s="2"/>
      <c r="K189" s="2">
        <v>1</v>
      </c>
    </row>
    <row r="190" spans="9:11" ht="12.75" customHeight="1" x14ac:dyDescent="0.25">
      <c r="I190" s="2" t="s">
        <v>751</v>
      </c>
      <c r="J190" s="2"/>
      <c r="K190" s="2">
        <v>2</v>
      </c>
    </row>
    <row r="191" spans="9:11" ht="12.75" customHeight="1" x14ac:dyDescent="0.25">
      <c r="I191" s="2" t="s">
        <v>752</v>
      </c>
      <c r="J191" s="2"/>
      <c r="K191" s="2">
        <v>1</v>
      </c>
    </row>
    <row r="192" spans="9:11" ht="12.75" customHeight="1" x14ac:dyDescent="0.25">
      <c r="I192" s="2" t="s">
        <v>753</v>
      </c>
      <c r="J192" s="2"/>
      <c r="K192" s="2">
        <v>2</v>
      </c>
    </row>
    <row r="193" spans="9:11" ht="12.75" customHeight="1" x14ac:dyDescent="0.25">
      <c r="I193" s="2" t="s">
        <v>754</v>
      </c>
      <c r="J193" s="2"/>
      <c r="K193" s="2">
        <v>2</v>
      </c>
    </row>
    <row r="194" spans="9:11" ht="12.75" customHeight="1" x14ac:dyDescent="0.25">
      <c r="I194" s="2" t="s">
        <v>755</v>
      </c>
      <c r="J194" s="2"/>
      <c r="K194" s="2">
        <v>2</v>
      </c>
    </row>
    <row r="195" spans="9:11" ht="12.75" customHeight="1" x14ac:dyDescent="0.25">
      <c r="I195" s="2" t="s">
        <v>756</v>
      </c>
      <c r="J195" s="2"/>
      <c r="K195" s="2">
        <v>2</v>
      </c>
    </row>
    <row r="196" spans="9:11" ht="12.75" customHeight="1" x14ac:dyDescent="0.25">
      <c r="I196" s="2" t="s">
        <v>757</v>
      </c>
      <c r="J196" s="2"/>
      <c r="K196" s="2">
        <v>3</v>
      </c>
    </row>
    <row r="197" spans="9:11" ht="12.75" customHeight="1" x14ac:dyDescent="0.25">
      <c r="I197" s="2" t="s">
        <v>758</v>
      </c>
      <c r="J197" s="2"/>
      <c r="K197" s="2">
        <v>3</v>
      </c>
    </row>
    <row r="198" spans="9:11" ht="12.75" customHeight="1" x14ac:dyDescent="0.25">
      <c r="I198" s="2" t="s">
        <v>759</v>
      </c>
      <c r="J198" s="2"/>
      <c r="K198" s="2">
        <v>2</v>
      </c>
    </row>
    <row r="199" spans="9:11" ht="12.75" customHeight="1" x14ac:dyDescent="0.25">
      <c r="I199" s="2" t="s">
        <v>760</v>
      </c>
      <c r="J199" s="2"/>
      <c r="K199" s="2">
        <v>3</v>
      </c>
    </row>
    <row r="200" spans="9:11" ht="12.75" customHeight="1" x14ac:dyDescent="0.25">
      <c r="I200" s="2" t="s">
        <v>761</v>
      </c>
      <c r="J200" s="2"/>
      <c r="K200" s="2">
        <v>2</v>
      </c>
    </row>
    <row r="201" spans="9:11" ht="12.75" customHeight="1" x14ac:dyDescent="0.25">
      <c r="I201" s="2" t="s">
        <v>762</v>
      </c>
      <c r="J201" s="2"/>
      <c r="K201" s="2">
        <v>2</v>
      </c>
    </row>
    <row r="202" spans="9:11" ht="12.75" customHeight="1" x14ac:dyDescent="0.25">
      <c r="I202" s="2" t="s">
        <v>763</v>
      </c>
      <c r="J202" s="2"/>
      <c r="K202" s="2">
        <v>3</v>
      </c>
    </row>
    <row r="203" spans="9:11" ht="12.75" customHeight="1" x14ac:dyDescent="0.25">
      <c r="I203" s="2" t="s">
        <v>764</v>
      </c>
      <c r="J203" s="2"/>
      <c r="K203" s="2">
        <v>3</v>
      </c>
    </row>
    <row r="204" spans="9:11" ht="12.75" customHeight="1" x14ac:dyDescent="0.25">
      <c r="I204" s="2" t="s">
        <v>765</v>
      </c>
      <c r="J204" s="2"/>
      <c r="K204" s="2">
        <v>1</v>
      </c>
    </row>
    <row r="205" spans="9:11" ht="12.75" customHeight="1" x14ac:dyDescent="0.25">
      <c r="I205" s="2" t="s">
        <v>766</v>
      </c>
      <c r="J205" s="2"/>
      <c r="K205" s="2">
        <v>2</v>
      </c>
    </row>
    <row r="206" spans="9:11" ht="12.75" customHeight="1" x14ac:dyDescent="0.25">
      <c r="I206" s="2" t="s">
        <v>767</v>
      </c>
      <c r="J206" s="2"/>
      <c r="K206" s="2">
        <v>3</v>
      </c>
    </row>
    <row r="207" spans="9:11" ht="12.75" customHeight="1" x14ac:dyDescent="0.25">
      <c r="I207" s="2" t="s">
        <v>768</v>
      </c>
      <c r="J207" s="2"/>
      <c r="K207" s="2">
        <v>3</v>
      </c>
    </row>
    <row r="208" spans="9:11" ht="12.75" customHeight="1" x14ac:dyDescent="0.25">
      <c r="I208" s="2" t="s">
        <v>769</v>
      </c>
      <c r="J208" s="2"/>
      <c r="K208" s="2">
        <v>3</v>
      </c>
    </row>
    <row r="209" spans="9:11" ht="12.75" customHeight="1" x14ac:dyDescent="0.25">
      <c r="I209" s="2" t="s">
        <v>770</v>
      </c>
      <c r="J209" s="2"/>
      <c r="K209" s="2">
        <v>3</v>
      </c>
    </row>
    <row r="210" spans="9:11" ht="12.75" customHeight="1" x14ac:dyDescent="0.25">
      <c r="I210" s="2" t="s">
        <v>771</v>
      </c>
      <c r="J210" s="2"/>
      <c r="K210" s="2">
        <v>2</v>
      </c>
    </row>
    <row r="211" spans="9:11" ht="12.75" customHeight="1" x14ac:dyDescent="0.25">
      <c r="I211" s="2" t="s">
        <v>772</v>
      </c>
      <c r="J211" s="2"/>
      <c r="K211" s="2">
        <v>3</v>
      </c>
    </row>
    <row r="212" spans="9:11" ht="12.75" customHeight="1" x14ac:dyDescent="0.25">
      <c r="I212" s="2" t="s">
        <v>773</v>
      </c>
      <c r="J212" s="2"/>
      <c r="K212" s="2">
        <v>2</v>
      </c>
    </row>
    <row r="213" spans="9:11" ht="12.75" customHeight="1" x14ac:dyDescent="0.25">
      <c r="I213" s="2" t="s">
        <v>774</v>
      </c>
      <c r="J213" s="2"/>
      <c r="K213" s="2">
        <v>3</v>
      </c>
    </row>
    <row r="214" spans="9:11" ht="12.75" customHeight="1" x14ac:dyDescent="0.25">
      <c r="I214" s="2" t="s">
        <v>775</v>
      </c>
      <c r="J214" s="2"/>
      <c r="K214" s="2">
        <v>3</v>
      </c>
    </row>
    <row r="215" spans="9:11" ht="12.75" customHeight="1" x14ac:dyDescent="0.25">
      <c r="I215" s="2" t="s">
        <v>776</v>
      </c>
      <c r="J215" s="2"/>
      <c r="K215" s="2">
        <v>1</v>
      </c>
    </row>
    <row r="216" spans="9:11" ht="12.75" customHeight="1" x14ac:dyDescent="0.25">
      <c r="I216" s="2" t="s">
        <v>777</v>
      </c>
      <c r="J216" s="2"/>
      <c r="K216" s="2">
        <v>2</v>
      </c>
    </row>
    <row r="217" spans="9:11" ht="12.75" customHeight="1" x14ac:dyDescent="0.25">
      <c r="I217" s="2" t="s">
        <v>778</v>
      </c>
      <c r="J217" s="2"/>
      <c r="K217" s="2">
        <v>3</v>
      </c>
    </row>
    <row r="218" spans="9:11" ht="12.75" customHeight="1" x14ac:dyDescent="0.25">
      <c r="I218" s="2" t="s">
        <v>779</v>
      </c>
      <c r="J218" s="2"/>
      <c r="K218" s="2">
        <v>3</v>
      </c>
    </row>
    <row r="219" spans="9:11" ht="12.75" customHeight="1" x14ac:dyDescent="0.25">
      <c r="I219" s="2" t="s">
        <v>780</v>
      </c>
      <c r="J219" s="2"/>
      <c r="K219" s="2">
        <v>3</v>
      </c>
    </row>
    <row r="220" spans="9:11" ht="12.75" customHeight="1" x14ac:dyDescent="0.25">
      <c r="I220" s="2" t="s">
        <v>781</v>
      </c>
      <c r="J220" s="2"/>
      <c r="K220" s="2">
        <v>3</v>
      </c>
    </row>
    <row r="221" spans="9:11" ht="15.75" customHeight="1" x14ac:dyDescent="0.25">
      <c r="I221" s="2" t="s">
        <v>782</v>
      </c>
      <c r="J221" s="2"/>
      <c r="K221" s="2">
        <v>2</v>
      </c>
    </row>
    <row r="222" spans="9:11" ht="15.75" customHeight="1" x14ac:dyDescent="0.25">
      <c r="I222" s="2" t="s">
        <v>783</v>
      </c>
      <c r="J222" s="2"/>
      <c r="K222" s="2">
        <v>1</v>
      </c>
    </row>
    <row r="223" spans="9:11" ht="15.75" customHeight="1" x14ac:dyDescent="0.25">
      <c r="I223" s="2" t="s">
        <v>784</v>
      </c>
      <c r="J223" s="2"/>
      <c r="K223" s="2">
        <v>3</v>
      </c>
    </row>
    <row r="224" spans="9:11" ht="15.75" customHeight="1" x14ac:dyDescent="0.25">
      <c r="I224" s="2" t="s">
        <v>785</v>
      </c>
      <c r="J224" s="2"/>
      <c r="K224" s="2">
        <v>3</v>
      </c>
    </row>
    <row r="225" spans="9:11" ht="15.75" customHeight="1" x14ac:dyDescent="0.25">
      <c r="I225" s="2" t="s">
        <v>786</v>
      </c>
      <c r="J225" s="2"/>
      <c r="K225" s="2">
        <v>3</v>
      </c>
    </row>
    <row r="226" spans="9:11" ht="15.75" customHeight="1" x14ac:dyDescent="0.25">
      <c r="I226" s="2" t="s">
        <v>787</v>
      </c>
      <c r="J226" s="2"/>
      <c r="K226" s="2">
        <v>1</v>
      </c>
    </row>
    <row r="227" spans="9:11" ht="15.75" customHeight="1" x14ac:dyDescent="0.25">
      <c r="I227" s="2" t="s">
        <v>788</v>
      </c>
      <c r="J227" s="2"/>
      <c r="K227" s="2">
        <v>3</v>
      </c>
    </row>
    <row r="228" spans="9:11" ht="15.75" customHeight="1" x14ac:dyDescent="0.25">
      <c r="I228" s="2" t="s">
        <v>789</v>
      </c>
      <c r="J228" s="2"/>
      <c r="K228" s="2">
        <v>3</v>
      </c>
    </row>
    <row r="229" spans="9:11" ht="15.75" customHeight="1" x14ac:dyDescent="0.25">
      <c r="I229" s="2" t="s">
        <v>790</v>
      </c>
      <c r="J229" s="2"/>
      <c r="K229" s="2">
        <v>2</v>
      </c>
    </row>
    <row r="230" spans="9:11" ht="15.75" customHeight="1" x14ac:dyDescent="0.25">
      <c r="I230" s="2" t="s">
        <v>791</v>
      </c>
      <c r="J230" s="2"/>
      <c r="K230" s="2">
        <v>2</v>
      </c>
    </row>
    <row r="231" spans="9:11" ht="15.75" customHeight="1" x14ac:dyDescent="0.25">
      <c r="I231" s="2" t="s">
        <v>792</v>
      </c>
      <c r="J231" s="2"/>
      <c r="K231" s="2">
        <v>2</v>
      </c>
    </row>
    <row r="232" spans="9:11" ht="15.75" customHeight="1" x14ac:dyDescent="0.2"/>
    <row r="233" spans="9:11" ht="15.75" customHeight="1" x14ac:dyDescent="0.2"/>
    <row r="234" spans="9:11" ht="15.75" customHeight="1" x14ac:dyDescent="0.2"/>
    <row r="235" spans="9:11" ht="15.75" customHeight="1" x14ac:dyDescent="0.2"/>
    <row r="236" spans="9:11" ht="15.75" customHeight="1" x14ac:dyDescent="0.2"/>
    <row r="237" spans="9:11" ht="15.75" customHeight="1" x14ac:dyDescent="0.2"/>
    <row r="238" spans="9:11" ht="15.75" customHeight="1" x14ac:dyDescent="0.2"/>
    <row r="239" spans="9:11" ht="15.75" customHeight="1" x14ac:dyDescent="0.2"/>
    <row r="240" spans="9:11"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RAJQwmSlGcZrFjdI4JIt4DHmXgmuhe6botVTiMLNeH3mjjg5N50O8QpF2scTfJuxyLoeDhKOCNQeq115JqQrw==" saltValue="qOQuExJn5Xmn+Fv4beDnrQ==" spinCount="100000" sheet="1" objects="1" scenarios="1"/>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F61BE-FCAE-40C2-9744-1AB25ED60ECF}">
  <dimension ref="A1:B229"/>
  <sheetViews>
    <sheetView topLeftCell="A126" workbookViewId="0">
      <selection activeCell="B147" sqref="B147"/>
    </sheetView>
  </sheetViews>
  <sheetFormatPr baseColWidth="10" defaultColWidth="11.42578125" defaultRowHeight="12.75" x14ac:dyDescent="0.2"/>
  <sheetData>
    <row r="1" spans="1:2" ht="13.5" x14ac:dyDescent="0.25">
      <c r="A1" s="2" t="s">
        <v>560</v>
      </c>
      <c r="B1" s="2">
        <v>3</v>
      </c>
    </row>
    <row r="2" spans="1:2" ht="13.5" x14ac:dyDescent="0.25">
      <c r="A2" s="2" t="s">
        <v>561</v>
      </c>
      <c r="B2" s="2">
        <v>3</v>
      </c>
    </row>
    <row r="3" spans="1:2" ht="13.5" x14ac:dyDescent="0.25">
      <c r="A3" s="2" t="s">
        <v>562</v>
      </c>
      <c r="B3" s="2">
        <v>3</v>
      </c>
    </row>
    <row r="4" spans="1:2" ht="13.5" x14ac:dyDescent="0.25">
      <c r="A4" s="2" t="s">
        <v>563</v>
      </c>
      <c r="B4" s="2">
        <v>3</v>
      </c>
    </row>
    <row r="5" spans="1:2" ht="13.5" x14ac:dyDescent="0.25">
      <c r="A5" s="2" t="s">
        <v>564</v>
      </c>
      <c r="B5" s="2">
        <v>2</v>
      </c>
    </row>
    <row r="6" spans="1:2" ht="13.5" x14ac:dyDescent="0.25">
      <c r="A6" s="2" t="s">
        <v>565</v>
      </c>
      <c r="B6" s="2">
        <v>1</v>
      </c>
    </row>
    <row r="7" spans="1:2" ht="13.5" x14ac:dyDescent="0.25">
      <c r="A7" s="2" t="s">
        <v>567</v>
      </c>
      <c r="B7" s="2">
        <v>1</v>
      </c>
    </row>
    <row r="8" spans="1:2" ht="13.5" x14ac:dyDescent="0.25">
      <c r="A8" s="2" t="s">
        <v>568</v>
      </c>
      <c r="B8" s="2">
        <v>1</v>
      </c>
    </row>
    <row r="9" spans="1:2" ht="13.5" x14ac:dyDescent="0.25">
      <c r="A9" s="2" t="s">
        <v>569</v>
      </c>
      <c r="B9" s="2">
        <v>3</v>
      </c>
    </row>
    <row r="10" spans="1:2" ht="13.5" x14ac:dyDescent="0.25">
      <c r="A10" s="2" t="s">
        <v>571</v>
      </c>
      <c r="B10" s="2">
        <v>2</v>
      </c>
    </row>
    <row r="11" spans="1:2" ht="13.5" x14ac:dyDescent="0.25">
      <c r="A11" s="2" t="s">
        <v>572</v>
      </c>
      <c r="B11" s="2">
        <v>3</v>
      </c>
    </row>
    <row r="12" spans="1:2" ht="13.5" x14ac:dyDescent="0.25">
      <c r="A12" s="2" t="s">
        <v>573</v>
      </c>
      <c r="B12" s="2">
        <v>3</v>
      </c>
    </row>
    <row r="13" spans="1:2" ht="13.5" x14ac:dyDescent="0.25">
      <c r="A13" s="2" t="s">
        <v>574</v>
      </c>
      <c r="B13" s="2">
        <v>1</v>
      </c>
    </row>
    <row r="14" spans="1:2" ht="13.5" x14ac:dyDescent="0.25">
      <c r="A14" s="2" t="s">
        <v>575</v>
      </c>
      <c r="B14" s="2">
        <v>3</v>
      </c>
    </row>
    <row r="15" spans="1:2" ht="13.5" x14ac:dyDescent="0.25">
      <c r="A15" s="2" t="s">
        <v>576</v>
      </c>
      <c r="B15" s="2">
        <v>3</v>
      </c>
    </row>
    <row r="16" spans="1:2" ht="13.5" x14ac:dyDescent="0.25">
      <c r="A16" s="2" t="s">
        <v>577</v>
      </c>
      <c r="B16" s="2">
        <v>3</v>
      </c>
    </row>
    <row r="17" spans="1:2" ht="13.5" x14ac:dyDescent="0.25">
      <c r="A17" s="2" t="s">
        <v>578</v>
      </c>
      <c r="B17" s="2">
        <v>1</v>
      </c>
    </row>
    <row r="18" spans="1:2" ht="13.5" x14ac:dyDescent="0.25">
      <c r="A18" s="2" t="s">
        <v>579</v>
      </c>
      <c r="B18" s="2">
        <v>3</v>
      </c>
    </row>
    <row r="19" spans="1:2" ht="13.5" x14ac:dyDescent="0.25">
      <c r="A19" s="2" t="s">
        <v>581</v>
      </c>
      <c r="B19" s="2">
        <v>3</v>
      </c>
    </row>
    <row r="20" spans="1:2" ht="13.5" x14ac:dyDescent="0.25">
      <c r="A20" s="2" t="s">
        <v>582</v>
      </c>
      <c r="B20" s="2">
        <v>1</v>
      </c>
    </row>
    <row r="21" spans="1:2" ht="13.5" x14ac:dyDescent="0.25">
      <c r="A21" s="2" t="s">
        <v>584</v>
      </c>
      <c r="B21" s="2">
        <v>3</v>
      </c>
    </row>
    <row r="22" spans="1:2" ht="13.5" x14ac:dyDescent="0.25">
      <c r="A22" s="2" t="s">
        <v>585</v>
      </c>
      <c r="B22" s="2">
        <v>3</v>
      </c>
    </row>
    <row r="23" spans="1:2" ht="13.5" x14ac:dyDescent="0.25">
      <c r="A23" s="2" t="s">
        <v>586</v>
      </c>
      <c r="B23" s="2">
        <v>1</v>
      </c>
    </row>
    <row r="24" spans="1:2" ht="13.5" x14ac:dyDescent="0.25">
      <c r="A24" s="2" t="s">
        <v>587</v>
      </c>
      <c r="B24" s="2">
        <v>2</v>
      </c>
    </row>
    <row r="25" spans="1:2" ht="13.5" x14ac:dyDescent="0.25">
      <c r="A25" s="2" t="s">
        <v>588</v>
      </c>
      <c r="B25" s="2">
        <v>2</v>
      </c>
    </row>
    <row r="26" spans="1:2" ht="13.5" x14ac:dyDescent="0.25">
      <c r="A26" s="2" t="s">
        <v>589</v>
      </c>
      <c r="B26" s="2">
        <v>1</v>
      </c>
    </row>
    <row r="27" spans="1:2" ht="13.5" x14ac:dyDescent="0.25">
      <c r="A27" s="2" t="s">
        <v>590</v>
      </c>
      <c r="B27" s="2">
        <v>3</v>
      </c>
    </row>
    <row r="28" spans="1:2" ht="13.5" x14ac:dyDescent="0.25">
      <c r="A28" s="2" t="s">
        <v>591</v>
      </c>
      <c r="B28" s="2">
        <v>2</v>
      </c>
    </row>
    <row r="29" spans="1:2" ht="13.5" x14ac:dyDescent="0.25">
      <c r="A29" s="2" t="s">
        <v>592</v>
      </c>
      <c r="B29" s="2">
        <v>2</v>
      </c>
    </row>
    <row r="30" spans="1:2" ht="13.5" x14ac:dyDescent="0.25">
      <c r="A30" s="2" t="s">
        <v>593</v>
      </c>
      <c r="B30" s="2">
        <v>3</v>
      </c>
    </row>
    <row r="31" spans="1:2" ht="13.5" x14ac:dyDescent="0.25">
      <c r="A31" s="2" t="s">
        <v>594</v>
      </c>
      <c r="B31" s="2">
        <v>3</v>
      </c>
    </row>
    <row r="32" spans="1:2" ht="13.5" x14ac:dyDescent="0.25">
      <c r="A32" s="2" t="s">
        <v>595</v>
      </c>
      <c r="B32" s="2">
        <v>2</v>
      </c>
    </row>
    <row r="33" spans="1:2" ht="13.5" x14ac:dyDescent="0.25">
      <c r="A33" s="2" t="s">
        <v>596</v>
      </c>
      <c r="B33" s="2">
        <v>2</v>
      </c>
    </row>
    <row r="34" spans="1:2" ht="13.5" x14ac:dyDescent="0.25">
      <c r="A34" s="2" t="s">
        <v>597</v>
      </c>
      <c r="B34" s="2">
        <v>3</v>
      </c>
    </row>
    <row r="35" spans="1:2" ht="13.5" x14ac:dyDescent="0.25">
      <c r="A35" s="2" t="s">
        <v>598</v>
      </c>
      <c r="B35" s="2">
        <v>2</v>
      </c>
    </row>
    <row r="36" spans="1:2" ht="13.5" x14ac:dyDescent="0.25">
      <c r="A36" s="2" t="s">
        <v>599</v>
      </c>
      <c r="B36" s="2">
        <v>3</v>
      </c>
    </row>
    <row r="37" spans="1:2" ht="13.5" x14ac:dyDescent="0.25">
      <c r="A37" s="2" t="s">
        <v>600</v>
      </c>
      <c r="B37" s="2">
        <v>2</v>
      </c>
    </row>
    <row r="38" spans="1:2" ht="13.5" x14ac:dyDescent="0.25">
      <c r="A38" s="2" t="s">
        <v>601</v>
      </c>
      <c r="B38" s="2">
        <v>2</v>
      </c>
    </row>
    <row r="39" spans="1:2" ht="13.5" x14ac:dyDescent="0.25">
      <c r="A39" s="2" t="s">
        <v>602</v>
      </c>
      <c r="B39" s="2">
        <v>2</v>
      </c>
    </row>
    <row r="40" spans="1:2" ht="13.5" x14ac:dyDescent="0.25">
      <c r="A40" s="2" t="s">
        <v>603</v>
      </c>
      <c r="B40" s="2">
        <v>2</v>
      </c>
    </row>
    <row r="41" spans="1:2" ht="13.5" x14ac:dyDescent="0.25">
      <c r="A41" s="2" t="s">
        <v>604</v>
      </c>
      <c r="B41" s="2">
        <v>3</v>
      </c>
    </row>
    <row r="42" spans="1:2" ht="13.5" x14ac:dyDescent="0.25">
      <c r="A42" s="2" t="s">
        <v>605</v>
      </c>
      <c r="B42" s="2">
        <v>3</v>
      </c>
    </row>
    <row r="43" spans="1:2" ht="13.5" x14ac:dyDescent="0.25">
      <c r="A43" s="2" t="s">
        <v>606</v>
      </c>
      <c r="B43" s="2">
        <v>2</v>
      </c>
    </row>
    <row r="44" spans="1:2" ht="13.5" x14ac:dyDescent="0.25">
      <c r="A44" s="2" t="s">
        <v>607</v>
      </c>
      <c r="B44" s="2">
        <v>2</v>
      </c>
    </row>
    <row r="45" spans="1:2" ht="13.5" x14ac:dyDescent="0.25">
      <c r="A45" s="2" t="s">
        <v>608</v>
      </c>
      <c r="B45" s="2">
        <v>3</v>
      </c>
    </row>
    <row r="46" spans="1:2" ht="13.5" x14ac:dyDescent="0.25">
      <c r="A46" s="2" t="s">
        <v>609</v>
      </c>
      <c r="B46" s="2">
        <v>3</v>
      </c>
    </row>
    <row r="47" spans="1:2" ht="13.5" x14ac:dyDescent="0.25">
      <c r="A47" s="2" t="s">
        <v>610</v>
      </c>
      <c r="B47" s="2">
        <v>2</v>
      </c>
    </row>
    <row r="48" spans="1:2" ht="13.5" x14ac:dyDescent="0.25">
      <c r="A48" s="2" t="s">
        <v>611</v>
      </c>
      <c r="B48" s="2">
        <v>1</v>
      </c>
    </row>
    <row r="49" spans="1:2" ht="13.5" x14ac:dyDescent="0.25">
      <c r="A49" s="2" t="s">
        <v>612</v>
      </c>
      <c r="B49" s="2">
        <v>3</v>
      </c>
    </row>
    <row r="50" spans="1:2" ht="13.5" x14ac:dyDescent="0.25">
      <c r="A50" s="2" t="s">
        <v>613</v>
      </c>
      <c r="B50" s="2">
        <v>1</v>
      </c>
    </row>
    <row r="51" spans="1:2" ht="13.5" x14ac:dyDescent="0.25">
      <c r="A51" s="2" t="s">
        <v>614</v>
      </c>
      <c r="B51" s="2">
        <v>3</v>
      </c>
    </row>
    <row r="52" spans="1:2" ht="13.5" x14ac:dyDescent="0.25">
      <c r="A52" s="2" t="s">
        <v>615</v>
      </c>
      <c r="B52" s="2">
        <v>2</v>
      </c>
    </row>
    <row r="53" spans="1:2" ht="13.5" x14ac:dyDescent="0.25">
      <c r="A53" s="2" t="s">
        <v>616</v>
      </c>
      <c r="B53" s="2">
        <v>1</v>
      </c>
    </row>
    <row r="54" spans="1:2" ht="13.5" x14ac:dyDescent="0.25">
      <c r="A54" s="2" t="s">
        <v>617</v>
      </c>
      <c r="B54" s="2">
        <v>1</v>
      </c>
    </row>
    <row r="55" spans="1:2" ht="13.5" x14ac:dyDescent="0.25">
      <c r="A55" s="2" t="s">
        <v>618</v>
      </c>
      <c r="B55" s="2">
        <v>2</v>
      </c>
    </row>
    <row r="56" spans="1:2" ht="13.5" x14ac:dyDescent="0.25">
      <c r="A56" s="2" t="s">
        <v>619</v>
      </c>
      <c r="B56" s="2">
        <v>1</v>
      </c>
    </row>
    <row r="57" spans="1:2" ht="13.5" x14ac:dyDescent="0.25">
      <c r="A57" s="2" t="s">
        <v>620</v>
      </c>
      <c r="B57" s="2">
        <v>3</v>
      </c>
    </row>
    <row r="58" spans="1:2" ht="13.5" x14ac:dyDescent="0.25">
      <c r="A58" s="2" t="s">
        <v>621</v>
      </c>
      <c r="B58" s="2">
        <v>2</v>
      </c>
    </row>
    <row r="59" spans="1:2" ht="13.5" x14ac:dyDescent="0.25">
      <c r="A59" s="2" t="s">
        <v>622</v>
      </c>
      <c r="B59" s="2">
        <v>3</v>
      </c>
    </row>
    <row r="60" spans="1:2" ht="13.5" x14ac:dyDescent="0.25">
      <c r="A60" s="2" t="s">
        <v>623</v>
      </c>
      <c r="B60" s="2">
        <v>3</v>
      </c>
    </row>
    <row r="61" spans="1:2" ht="13.5" x14ac:dyDescent="0.25">
      <c r="A61" s="2" t="s">
        <v>624</v>
      </c>
      <c r="B61" s="2">
        <v>3</v>
      </c>
    </row>
    <row r="62" spans="1:2" ht="13.5" x14ac:dyDescent="0.25">
      <c r="A62" s="2" t="s">
        <v>625</v>
      </c>
      <c r="B62" s="2">
        <v>3</v>
      </c>
    </row>
    <row r="63" spans="1:2" ht="13.5" x14ac:dyDescent="0.25">
      <c r="A63" s="2" t="s">
        <v>626</v>
      </c>
      <c r="B63" s="2">
        <v>2</v>
      </c>
    </row>
    <row r="64" spans="1:2" ht="13.5" x14ac:dyDescent="0.25">
      <c r="A64" s="2" t="s">
        <v>627</v>
      </c>
      <c r="B64" s="2">
        <v>3</v>
      </c>
    </row>
    <row r="65" spans="1:2" ht="13.5" x14ac:dyDescent="0.25">
      <c r="A65" s="2" t="s">
        <v>628</v>
      </c>
      <c r="B65" s="2">
        <v>2</v>
      </c>
    </row>
    <row r="66" spans="1:2" ht="13.5" x14ac:dyDescent="0.25">
      <c r="A66" s="2" t="s">
        <v>629</v>
      </c>
      <c r="B66" s="2">
        <v>3</v>
      </c>
    </row>
    <row r="67" spans="1:2" ht="13.5" x14ac:dyDescent="0.25">
      <c r="A67" s="2" t="s">
        <v>630</v>
      </c>
      <c r="B67" s="2">
        <v>3</v>
      </c>
    </row>
    <row r="68" spans="1:2" ht="13.5" x14ac:dyDescent="0.25">
      <c r="A68" s="2" t="s">
        <v>631</v>
      </c>
      <c r="B68" s="2">
        <v>3</v>
      </c>
    </row>
    <row r="69" spans="1:2" ht="13.5" x14ac:dyDescent="0.25">
      <c r="A69" s="2" t="s">
        <v>632</v>
      </c>
      <c r="B69" s="2">
        <v>3</v>
      </c>
    </row>
    <row r="70" spans="1:2" ht="13.5" x14ac:dyDescent="0.25">
      <c r="A70" s="2" t="s">
        <v>633</v>
      </c>
      <c r="B70" s="2">
        <v>2</v>
      </c>
    </row>
    <row r="71" spans="1:2" ht="13.5" x14ac:dyDescent="0.25">
      <c r="A71" s="2" t="s">
        <v>634</v>
      </c>
      <c r="B71" s="2">
        <v>2</v>
      </c>
    </row>
    <row r="72" spans="1:2" ht="13.5" x14ac:dyDescent="0.25">
      <c r="A72" s="2" t="s">
        <v>635</v>
      </c>
      <c r="B72" s="2">
        <v>3</v>
      </c>
    </row>
    <row r="73" spans="1:2" ht="13.5" x14ac:dyDescent="0.25">
      <c r="A73" s="2" t="s">
        <v>636</v>
      </c>
      <c r="B73" s="2">
        <v>2</v>
      </c>
    </row>
    <row r="74" spans="1:2" ht="13.5" x14ac:dyDescent="0.25">
      <c r="A74" s="2" t="s">
        <v>637</v>
      </c>
      <c r="B74" s="2">
        <v>3</v>
      </c>
    </row>
    <row r="75" spans="1:2" ht="13.5" x14ac:dyDescent="0.25">
      <c r="A75" s="2" t="s">
        <v>638</v>
      </c>
      <c r="B75" s="2">
        <v>1</v>
      </c>
    </row>
    <row r="76" spans="1:2" ht="13.5" x14ac:dyDescent="0.25">
      <c r="A76" s="2" t="s">
        <v>639</v>
      </c>
      <c r="B76" s="2">
        <v>3</v>
      </c>
    </row>
    <row r="77" spans="1:2" ht="13.5" x14ac:dyDescent="0.25">
      <c r="A77" s="2" t="s">
        <v>640</v>
      </c>
      <c r="B77" s="2">
        <v>3</v>
      </c>
    </row>
    <row r="78" spans="1:2" ht="13.5" x14ac:dyDescent="0.25">
      <c r="A78" s="2" t="s">
        <v>641</v>
      </c>
      <c r="B78" s="2">
        <v>1</v>
      </c>
    </row>
    <row r="79" spans="1:2" ht="13.5" x14ac:dyDescent="0.25">
      <c r="A79" s="2" t="s">
        <v>642</v>
      </c>
      <c r="B79" s="2">
        <v>3</v>
      </c>
    </row>
    <row r="80" spans="1:2" ht="13.5" x14ac:dyDescent="0.25">
      <c r="A80" s="2" t="s">
        <v>643</v>
      </c>
      <c r="B80" s="2">
        <v>1</v>
      </c>
    </row>
    <row r="81" spans="1:2" ht="13.5" x14ac:dyDescent="0.25">
      <c r="A81" s="2" t="s">
        <v>644</v>
      </c>
      <c r="B81" s="2">
        <v>1</v>
      </c>
    </row>
    <row r="82" spans="1:2" ht="13.5" x14ac:dyDescent="0.25">
      <c r="A82" s="2" t="s">
        <v>645</v>
      </c>
      <c r="B82" s="2">
        <v>2</v>
      </c>
    </row>
    <row r="83" spans="1:2" ht="13.5" x14ac:dyDescent="0.25">
      <c r="A83" s="2" t="s">
        <v>646</v>
      </c>
      <c r="B83" s="2">
        <v>2</v>
      </c>
    </row>
    <row r="84" spans="1:2" ht="13.5" x14ac:dyDescent="0.25">
      <c r="A84" s="2" t="s">
        <v>647</v>
      </c>
      <c r="B84" s="2">
        <v>2</v>
      </c>
    </row>
    <row r="85" spans="1:2" ht="13.5" x14ac:dyDescent="0.25">
      <c r="A85" s="2" t="s">
        <v>648</v>
      </c>
      <c r="B85" s="2">
        <v>1</v>
      </c>
    </row>
    <row r="86" spans="1:2" ht="13.5" x14ac:dyDescent="0.25">
      <c r="A86" s="2" t="s">
        <v>649</v>
      </c>
      <c r="B86" s="2">
        <v>1</v>
      </c>
    </row>
    <row r="87" spans="1:2" ht="13.5" x14ac:dyDescent="0.25">
      <c r="A87" s="2" t="s">
        <v>650</v>
      </c>
      <c r="B87" s="2">
        <v>3</v>
      </c>
    </row>
    <row r="88" spans="1:2" ht="13.5" x14ac:dyDescent="0.25">
      <c r="A88" s="2" t="s">
        <v>651</v>
      </c>
      <c r="B88" s="2">
        <v>1</v>
      </c>
    </row>
    <row r="89" spans="1:2" ht="13.5" x14ac:dyDescent="0.25">
      <c r="A89" s="2" t="s">
        <v>652</v>
      </c>
      <c r="B89" s="2">
        <v>3</v>
      </c>
    </row>
    <row r="90" spans="1:2" ht="13.5" x14ac:dyDescent="0.25">
      <c r="A90" s="2" t="s">
        <v>653</v>
      </c>
      <c r="B90" s="2">
        <v>3</v>
      </c>
    </row>
    <row r="91" spans="1:2" ht="13.5" x14ac:dyDescent="0.25">
      <c r="A91" s="2" t="s">
        <v>654</v>
      </c>
      <c r="B91" s="2">
        <v>3</v>
      </c>
    </row>
    <row r="92" spans="1:2" ht="13.5" x14ac:dyDescent="0.25">
      <c r="A92" s="2" t="s">
        <v>655</v>
      </c>
      <c r="B92" s="2">
        <v>3</v>
      </c>
    </row>
    <row r="93" spans="1:2" ht="13.5" x14ac:dyDescent="0.25">
      <c r="A93" s="2" t="s">
        <v>656</v>
      </c>
      <c r="B93" s="2">
        <v>3</v>
      </c>
    </row>
    <row r="94" spans="1:2" ht="13.5" x14ac:dyDescent="0.25">
      <c r="A94" s="2" t="s">
        <v>657</v>
      </c>
      <c r="B94" s="2">
        <v>3</v>
      </c>
    </row>
    <row r="95" spans="1:2" ht="13.5" x14ac:dyDescent="0.25">
      <c r="A95" s="2" t="s">
        <v>658</v>
      </c>
      <c r="B95" s="2">
        <v>3</v>
      </c>
    </row>
    <row r="96" spans="1:2" ht="13.5" x14ac:dyDescent="0.25">
      <c r="A96" s="2" t="s">
        <v>659</v>
      </c>
      <c r="B96" s="2">
        <v>1</v>
      </c>
    </row>
    <row r="97" spans="1:2" ht="13.5" x14ac:dyDescent="0.25">
      <c r="A97" s="2" t="s">
        <v>660</v>
      </c>
      <c r="B97" s="2">
        <v>3</v>
      </c>
    </row>
    <row r="98" spans="1:2" ht="13.5" x14ac:dyDescent="0.25">
      <c r="A98" s="2" t="s">
        <v>661</v>
      </c>
      <c r="B98" s="2">
        <v>3</v>
      </c>
    </row>
    <row r="99" spans="1:2" ht="13.5" x14ac:dyDescent="0.25">
      <c r="A99" s="2" t="s">
        <v>662</v>
      </c>
      <c r="B99" s="2">
        <v>3</v>
      </c>
    </row>
    <row r="100" spans="1:2" ht="13.5" x14ac:dyDescent="0.25">
      <c r="A100" s="2" t="s">
        <v>663</v>
      </c>
      <c r="B100" s="2">
        <v>3</v>
      </c>
    </row>
    <row r="101" spans="1:2" ht="13.5" x14ac:dyDescent="0.25">
      <c r="A101" s="2" t="s">
        <v>664</v>
      </c>
      <c r="B101" s="2">
        <v>3</v>
      </c>
    </row>
    <row r="102" spans="1:2" ht="13.5" x14ac:dyDescent="0.25">
      <c r="A102" s="2" t="s">
        <v>665</v>
      </c>
      <c r="B102" s="2">
        <v>1</v>
      </c>
    </row>
    <row r="103" spans="1:2" ht="13.5" x14ac:dyDescent="0.25">
      <c r="A103" s="2" t="s">
        <v>666</v>
      </c>
      <c r="B103" s="2">
        <v>3</v>
      </c>
    </row>
    <row r="104" spans="1:2" ht="13.5" x14ac:dyDescent="0.25">
      <c r="A104" s="2" t="s">
        <v>667</v>
      </c>
      <c r="B104" s="2">
        <v>3</v>
      </c>
    </row>
    <row r="105" spans="1:2" ht="13.5" x14ac:dyDescent="0.25">
      <c r="A105" s="2" t="s">
        <v>668</v>
      </c>
      <c r="B105" s="2">
        <v>3</v>
      </c>
    </row>
    <row r="106" spans="1:2" ht="13.5" x14ac:dyDescent="0.25">
      <c r="A106" s="2" t="s">
        <v>669</v>
      </c>
      <c r="B106" s="2">
        <v>2</v>
      </c>
    </row>
    <row r="107" spans="1:2" ht="13.5" x14ac:dyDescent="0.25">
      <c r="A107" s="2" t="s">
        <v>670</v>
      </c>
      <c r="B107" s="2">
        <v>3</v>
      </c>
    </row>
    <row r="108" spans="1:2" ht="13.5" x14ac:dyDescent="0.25">
      <c r="A108" s="2" t="s">
        <v>671</v>
      </c>
      <c r="B108" s="2">
        <v>3</v>
      </c>
    </row>
    <row r="109" spans="1:2" ht="13.5" x14ac:dyDescent="0.25">
      <c r="A109" s="2" t="s">
        <v>672</v>
      </c>
      <c r="B109" s="2">
        <v>3</v>
      </c>
    </row>
    <row r="110" spans="1:2" ht="13.5" x14ac:dyDescent="0.25">
      <c r="A110" s="2" t="s">
        <v>673</v>
      </c>
      <c r="B110" s="2">
        <v>3</v>
      </c>
    </row>
    <row r="111" spans="1:2" ht="13.5" x14ac:dyDescent="0.25">
      <c r="A111" s="2" t="s">
        <v>674</v>
      </c>
      <c r="B111" s="2">
        <v>1</v>
      </c>
    </row>
    <row r="112" spans="1:2" ht="13.5" x14ac:dyDescent="0.25">
      <c r="A112" s="2" t="s">
        <v>675</v>
      </c>
      <c r="B112" s="2">
        <v>1</v>
      </c>
    </row>
    <row r="113" spans="1:2" ht="13.5" x14ac:dyDescent="0.25">
      <c r="A113" s="2" t="s">
        <v>676</v>
      </c>
      <c r="B113" s="2">
        <v>3</v>
      </c>
    </row>
    <row r="114" spans="1:2" ht="13.5" x14ac:dyDescent="0.25">
      <c r="A114" s="2" t="s">
        <v>677</v>
      </c>
      <c r="B114" s="2">
        <v>3</v>
      </c>
    </row>
    <row r="115" spans="1:2" ht="13.5" x14ac:dyDescent="0.25">
      <c r="A115" s="2" t="s">
        <v>678</v>
      </c>
      <c r="B115" s="2">
        <v>3</v>
      </c>
    </row>
    <row r="116" spans="1:2" ht="13.5" x14ac:dyDescent="0.25">
      <c r="A116" s="2" t="s">
        <v>679</v>
      </c>
      <c r="B116" s="2">
        <v>3</v>
      </c>
    </row>
    <row r="117" spans="1:2" ht="13.5" x14ac:dyDescent="0.25">
      <c r="A117" s="2" t="s">
        <v>680</v>
      </c>
      <c r="B117" s="2">
        <v>1</v>
      </c>
    </row>
    <row r="118" spans="1:2" ht="13.5" x14ac:dyDescent="0.25">
      <c r="A118" s="2" t="s">
        <v>681</v>
      </c>
      <c r="B118" s="2">
        <v>3</v>
      </c>
    </row>
    <row r="119" spans="1:2" ht="13.5" x14ac:dyDescent="0.25">
      <c r="A119" s="2" t="s">
        <v>682</v>
      </c>
      <c r="B119" s="2">
        <v>3</v>
      </c>
    </row>
    <row r="120" spans="1:2" ht="13.5" x14ac:dyDescent="0.25">
      <c r="A120" s="2" t="s">
        <v>683</v>
      </c>
      <c r="B120" s="2">
        <v>3</v>
      </c>
    </row>
    <row r="121" spans="1:2" ht="13.5" x14ac:dyDescent="0.25">
      <c r="A121" s="2" t="s">
        <v>684</v>
      </c>
      <c r="B121" s="2">
        <v>2</v>
      </c>
    </row>
    <row r="122" spans="1:2" ht="13.5" x14ac:dyDescent="0.25">
      <c r="A122" s="2" t="s">
        <v>685</v>
      </c>
      <c r="B122" s="2">
        <v>3</v>
      </c>
    </row>
    <row r="123" spans="1:2" ht="13.5" x14ac:dyDescent="0.25">
      <c r="A123" s="2" t="s">
        <v>686</v>
      </c>
      <c r="B123" s="2">
        <v>3</v>
      </c>
    </row>
    <row r="124" spans="1:2" ht="13.5" x14ac:dyDescent="0.25">
      <c r="A124" s="2" t="s">
        <v>687</v>
      </c>
      <c r="B124" s="2">
        <v>3</v>
      </c>
    </row>
    <row r="125" spans="1:2" ht="13.5" x14ac:dyDescent="0.25">
      <c r="A125" s="2" t="s">
        <v>688</v>
      </c>
      <c r="B125" s="2">
        <v>3</v>
      </c>
    </row>
    <row r="126" spans="1:2" ht="13.5" x14ac:dyDescent="0.25">
      <c r="A126" s="2" t="s">
        <v>689</v>
      </c>
      <c r="B126" s="2">
        <v>2</v>
      </c>
    </row>
    <row r="127" spans="1:2" ht="13.5" x14ac:dyDescent="0.25">
      <c r="A127" s="2" t="s">
        <v>690</v>
      </c>
      <c r="B127" s="2">
        <v>3</v>
      </c>
    </row>
    <row r="128" spans="1:2" ht="13.5" x14ac:dyDescent="0.25">
      <c r="A128" s="2" t="s">
        <v>691</v>
      </c>
      <c r="B128" s="2">
        <v>3</v>
      </c>
    </row>
    <row r="129" spans="1:2" ht="13.5" x14ac:dyDescent="0.25">
      <c r="A129" s="2" t="s">
        <v>692</v>
      </c>
      <c r="B129" s="2">
        <v>2</v>
      </c>
    </row>
    <row r="130" spans="1:2" ht="13.5" x14ac:dyDescent="0.25">
      <c r="A130" s="2" t="s">
        <v>693</v>
      </c>
      <c r="B130" s="2">
        <v>2</v>
      </c>
    </row>
    <row r="131" spans="1:2" ht="13.5" x14ac:dyDescent="0.25">
      <c r="A131" s="2" t="s">
        <v>694</v>
      </c>
      <c r="B131" s="2">
        <v>3</v>
      </c>
    </row>
    <row r="132" spans="1:2" ht="13.5" x14ac:dyDescent="0.25">
      <c r="A132" s="2" t="s">
        <v>695</v>
      </c>
      <c r="B132" s="2">
        <v>3</v>
      </c>
    </row>
    <row r="133" spans="1:2" ht="13.5" x14ac:dyDescent="0.25">
      <c r="A133" s="2" t="s">
        <v>696</v>
      </c>
      <c r="B133" s="2">
        <v>3</v>
      </c>
    </row>
    <row r="134" spans="1:2" ht="13.5" x14ac:dyDescent="0.25">
      <c r="A134" s="2" t="s">
        <v>697</v>
      </c>
      <c r="B134" s="2">
        <v>3</v>
      </c>
    </row>
    <row r="135" spans="1:2" ht="13.5" x14ac:dyDescent="0.25">
      <c r="A135" s="2" t="s">
        <v>698</v>
      </c>
      <c r="B135" s="2">
        <v>3</v>
      </c>
    </row>
    <row r="136" spans="1:2" ht="13.5" x14ac:dyDescent="0.25">
      <c r="A136" s="2" t="s">
        <v>699</v>
      </c>
      <c r="B136" s="2">
        <v>2</v>
      </c>
    </row>
    <row r="137" spans="1:2" ht="13.5" x14ac:dyDescent="0.25">
      <c r="A137" s="2" t="s">
        <v>700</v>
      </c>
      <c r="B137" s="2">
        <v>3</v>
      </c>
    </row>
    <row r="138" spans="1:2" ht="13.5" x14ac:dyDescent="0.25">
      <c r="A138" s="2" t="s">
        <v>701</v>
      </c>
      <c r="B138" s="2">
        <v>2</v>
      </c>
    </row>
    <row r="139" spans="1:2" ht="13.5" x14ac:dyDescent="0.25">
      <c r="A139" s="2" t="s">
        <v>702</v>
      </c>
      <c r="B139" s="2">
        <v>3</v>
      </c>
    </row>
    <row r="140" spans="1:2" ht="13.5" x14ac:dyDescent="0.25">
      <c r="A140" s="2" t="s">
        <v>703</v>
      </c>
      <c r="B140" s="2">
        <v>2</v>
      </c>
    </row>
    <row r="141" spans="1:2" ht="13.5" x14ac:dyDescent="0.25">
      <c r="A141" s="2" t="s">
        <v>704</v>
      </c>
      <c r="B141" s="2">
        <v>3</v>
      </c>
    </row>
    <row r="142" spans="1:2" ht="13.5" x14ac:dyDescent="0.25">
      <c r="A142" s="2" t="s">
        <v>705</v>
      </c>
      <c r="B142" s="2">
        <v>2</v>
      </c>
    </row>
    <row r="143" spans="1:2" ht="13.5" x14ac:dyDescent="0.25">
      <c r="A143" s="2" t="s">
        <v>706</v>
      </c>
      <c r="B143" s="2">
        <v>1</v>
      </c>
    </row>
    <row r="144" spans="1:2" ht="13.5" x14ac:dyDescent="0.25">
      <c r="A144" s="2" t="s">
        <v>707</v>
      </c>
      <c r="B144" s="2">
        <v>2</v>
      </c>
    </row>
    <row r="145" spans="1:2" ht="13.5" x14ac:dyDescent="0.25">
      <c r="A145" s="2" t="s">
        <v>708</v>
      </c>
      <c r="B145" s="2">
        <v>2</v>
      </c>
    </row>
    <row r="146" spans="1:2" ht="13.5" x14ac:dyDescent="0.25">
      <c r="A146" s="2" t="s">
        <v>709</v>
      </c>
      <c r="B146" s="2">
        <v>3</v>
      </c>
    </row>
    <row r="147" spans="1:2" ht="13.5" x14ac:dyDescent="0.25">
      <c r="A147" s="2" t="s">
        <v>710</v>
      </c>
      <c r="B147" s="2">
        <v>3</v>
      </c>
    </row>
    <row r="148" spans="1:2" ht="13.5" x14ac:dyDescent="0.25">
      <c r="A148" s="2" t="s">
        <v>711</v>
      </c>
      <c r="B148" s="2">
        <v>3</v>
      </c>
    </row>
    <row r="149" spans="1:2" ht="13.5" x14ac:dyDescent="0.25">
      <c r="A149" s="2" t="s">
        <v>712</v>
      </c>
      <c r="B149" s="2">
        <v>3</v>
      </c>
    </row>
    <row r="150" spans="1:2" ht="13.5" x14ac:dyDescent="0.25">
      <c r="A150" s="2" t="s">
        <v>713</v>
      </c>
      <c r="B150" s="2">
        <v>3</v>
      </c>
    </row>
    <row r="151" spans="1:2" ht="13.5" x14ac:dyDescent="0.25">
      <c r="A151" s="2" t="s">
        <v>714</v>
      </c>
      <c r="B151" s="2">
        <v>2</v>
      </c>
    </row>
    <row r="152" spans="1:2" ht="13.5" x14ac:dyDescent="0.25">
      <c r="A152" s="2" t="s">
        <v>715</v>
      </c>
      <c r="B152" s="2">
        <v>3</v>
      </c>
    </row>
    <row r="153" spans="1:2" ht="13.5" x14ac:dyDescent="0.25">
      <c r="A153" s="2" t="s">
        <v>716</v>
      </c>
      <c r="B153" s="2">
        <v>2</v>
      </c>
    </row>
    <row r="154" spans="1:2" ht="13.5" x14ac:dyDescent="0.25">
      <c r="A154" s="2" t="s">
        <v>717</v>
      </c>
      <c r="B154" s="2">
        <v>3</v>
      </c>
    </row>
    <row r="155" spans="1:2" ht="13.5" x14ac:dyDescent="0.25">
      <c r="A155" s="2" t="s">
        <v>718</v>
      </c>
      <c r="B155" s="2">
        <v>3</v>
      </c>
    </row>
    <row r="156" spans="1:2" ht="13.5" x14ac:dyDescent="0.25">
      <c r="A156" s="2" t="s">
        <v>719</v>
      </c>
      <c r="B156" s="2">
        <v>1</v>
      </c>
    </row>
    <row r="157" spans="1:2" ht="13.5" x14ac:dyDescent="0.25">
      <c r="A157" s="2" t="s">
        <v>720</v>
      </c>
      <c r="B157" s="2">
        <v>2</v>
      </c>
    </row>
    <row r="158" spans="1:2" ht="13.5" x14ac:dyDescent="0.25">
      <c r="A158" s="2" t="s">
        <v>721</v>
      </c>
      <c r="B158" s="2">
        <v>2</v>
      </c>
    </row>
    <row r="159" spans="1:2" ht="13.5" x14ac:dyDescent="0.25">
      <c r="A159" s="2" t="s">
        <v>722</v>
      </c>
      <c r="B159" s="2">
        <v>3</v>
      </c>
    </row>
    <row r="160" spans="1:2" ht="13.5" x14ac:dyDescent="0.25">
      <c r="A160" s="2" t="s">
        <v>723</v>
      </c>
      <c r="B160" s="2">
        <v>3</v>
      </c>
    </row>
    <row r="161" spans="1:2" ht="13.5" x14ac:dyDescent="0.25">
      <c r="A161" s="2" t="s">
        <v>724</v>
      </c>
      <c r="B161" s="2">
        <v>3</v>
      </c>
    </row>
    <row r="162" spans="1:2" ht="13.5" x14ac:dyDescent="0.25">
      <c r="A162" s="2" t="s">
        <v>725</v>
      </c>
      <c r="B162" s="2">
        <v>3</v>
      </c>
    </row>
    <row r="163" spans="1:2" ht="13.5" x14ac:dyDescent="0.25">
      <c r="A163" s="2" t="s">
        <v>726</v>
      </c>
      <c r="B163" s="2">
        <v>3</v>
      </c>
    </row>
    <row r="164" spans="1:2" ht="13.5" x14ac:dyDescent="0.25">
      <c r="A164" s="2" t="s">
        <v>727</v>
      </c>
      <c r="B164" s="2">
        <v>3</v>
      </c>
    </row>
    <row r="165" spans="1:2" ht="13.5" x14ac:dyDescent="0.25">
      <c r="A165" s="2" t="s">
        <v>728</v>
      </c>
      <c r="B165" s="2">
        <v>1</v>
      </c>
    </row>
    <row r="166" spans="1:2" ht="13.5" x14ac:dyDescent="0.25">
      <c r="A166" s="2" t="s">
        <v>729</v>
      </c>
      <c r="B166" s="2">
        <v>3</v>
      </c>
    </row>
    <row r="167" spans="1:2" ht="13.5" x14ac:dyDescent="0.25">
      <c r="A167" s="2" t="s">
        <v>730</v>
      </c>
      <c r="B167" s="2">
        <v>1</v>
      </c>
    </row>
    <row r="168" spans="1:2" ht="13.5" x14ac:dyDescent="0.25">
      <c r="A168" s="2" t="s">
        <v>731</v>
      </c>
      <c r="B168" s="2">
        <v>1</v>
      </c>
    </row>
    <row r="169" spans="1:2" ht="13.5" x14ac:dyDescent="0.25">
      <c r="A169" s="2" t="s">
        <v>732</v>
      </c>
      <c r="B169" s="2">
        <v>3</v>
      </c>
    </row>
    <row r="170" spans="1:2" ht="13.5" x14ac:dyDescent="0.25">
      <c r="A170" s="2" t="s">
        <v>733</v>
      </c>
      <c r="B170" s="2">
        <v>3</v>
      </c>
    </row>
    <row r="171" spans="1:2" ht="13.5" x14ac:dyDescent="0.25">
      <c r="A171" s="2" t="s">
        <v>734</v>
      </c>
      <c r="B171" s="2">
        <v>3</v>
      </c>
    </row>
    <row r="172" spans="1:2" ht="13.5" x14ac:dyDescent="0.25">
      <c r="A172" s="2" t="s">
        <v>735</v>
      </c>
      <c r="B172" s="2">
        <v>2</v>
      </c>
    </row>
    <row r="173" spans="1:2" ht="13.5" x14ac:dyDescent="0.25">
      <c r="A173" s="2" t="s">
        <v>736</v>
      </c>
      <c r="B173" s="2">
        <v>3</v>
      </c>
    </row>
    <row r="174" spans="1:2" ht="13.5" x14ac:dyDescent="0.25">
      <c r="A174" s="2" t="s">
        <v>737</v>
      </c>
      <c r="B174" s="2">
        <v>3</v>
      </c>
    </row>
    <row r="175" spans="1:2" ht="13.5" x14ac:dyDescent="0.25">
      <c r="A175" s="2" t="s">
        <v>738</v>
      </c>
      <c r="B175" s="2">
        <v>2</v>
      </c>
    </row>
    <row r="176" spans="1:2" ht="13.5" x14ac:dyDescent="0.25">
      <c r="A176" s="2" t="s">
        <v>739</v>
      </c>
      <c r="B176" s="2">
        <v>3</v>
      </c>
    </row>
    <row r="177" spans="1:2" ht="13.5" x14ac:dyDescent="0.25">
      <c r="A177" s="2" t="s">
        <v>740</v>
      </c>
      <c r="B177" s="2">
        <v>1</v>
      </c>
    </row>
    <row r="178" spans="1:2" ht="13.5" x14ac:dyDescent="0.25">
      <c r="A178" s="2" t="s">
        <v>741</v>
      </c>
      <c r="B178" s="2">
        <v>2</v>
      </c>
    </row>
    <row r="179" spans="1:2" ht="13.5" x14ac:dyDescent="0.25">
      <c r="A179" s="2" t="s">
        <v>742</v>
      </c>
      <c r="B179" s="2">
        <v>2</v>
      </c>
    </row>
    <row r="180" spans="1:2" ht="13.5" x14ac:dyDescent="0.25">
      <c r="A180" s="2" t="s">
        <v>743</v>
      </c>
      <c r="B180" s="2">
        <v>3</v>
      </c>
    </row>
    <row r="181" spans="1:2" ht="13.5" x14ac:dyDescent="0.25">
      <c r="A181" s="2" t="s">
        <v>744</v>
      </c>
      <c r="B181" s="2">
        <v>3</v>
      </c>
    </row>
    <row r="182" spans="1:2" ht="13.5" x14ac:dyDescent="0.25">
      <c r="A182" s="2" t="s">
        <v>745</v>
      </c>
      <c r="B182" s="2">
        <v>3</v>
      </c>
    </row>
    <row r="183" spans="1:2" ht="13.5" x14ac:dyDescent="0.25">
      <c r="A183" s="2" t="s">
        <v>746</v>
      </c>
      <c r="B183" s="2">
        <v>2</v>
      </c>
    </row>
    <row r="184" spans="1:2" ht="13.5" x14ac:dyDescent="0.25">
      <c r="A184" s="2" t="s">
        <v>747</v>
      </c>
      <c r="B184" s="2">
        <v>1</v>
      </c>
    </row>
    <row r="185" spans="1:2" ht="13.5" x14ac:dyDescent="0.25">
      <c r="A185" s="2" t="s">
        <v>748</v>
      </c>
      <c r="B185" s="2">
        <v>3</v>
      </c>
    </row>
    <row r="186" spans="1:2" ht="13.5" x14ac:dyDescent="0.25">
      <c r="A186" s="2" t="s">
        <v>749</v>
      </c>
      <c r="B186" s="2">
        <v>3</v>
      </c>
    </row>
    <row r="187" spans="1:2" ht="13.5" x14ac:dyDescent="0.25">
      <c r="A187" s="2" t="s">
        <v>750</v>
      </c>
      <c r="B187" s="2">
        <v>1</v>
      </c>
    </row>
    <row r="188" spans="1:2" ht="13.5" x14ac:dyDescent="0.25">
      <c r="A188" s="2" t="s">
        <v>751</v>
      </c>
      <c r="B188" s="2">
        <v>2</v>
      </c>
    </row>
    <row r="189" spans="1:2" ht="13.5" x14ac:dyDescent="0.25">
      <c r="A189" s="2" t="s">
        <v>752</v>
      </c>
      <c r="B189" s="2">
        <v>1</v>
      </c>
    </row>
    <row r="190" spans="1:2" ht="13.5" x14ac:dyDescent="0.25">
      <c r="A190" s="2" t="s">
        <v>753</v>
      </c>
      <c r="B190" s="2">
        <v>2</v>
      </c>
    </row>
    <row r="191" spans="1:2" ht="13.5" x14ac:dyDescent="0.25">
      <c r="A191" s="2" t="s">
        <v>754</v>
      </c>
      <c r="B191" s="2">
        <v>2</v>
      </c>
    </row>
    <row r="192" spans="1:2" ht="13.5" x14ac:dyDescent="0.25">
      <c r="A192" s="2" t="s">
        <v>755</v>
      </c>
      <c r="B192" s="2">
        <v>2</v>
      </c>
    </row>
    <row r="193" spans="1:2" ht="13.5" x14ac:dyDescent="0.25">
      <c r="A193" s="2" t="s">
        <v>756</v>
      </c>
      <c r="B193" s="2">
        <v>2</v>
      </c>
    </row>
    <row r="194" spans="1:2" ht="13.5" x14ac:dyDescent="0.25">
      <c r="A194" s="2" t="s">
        <v>757</v>
      </c>
      <c r="B194" s="2">
        <v>3</v>
      </c>
    </row>
    <row r="195" spans="1:2" ht="13.5" x14ac:dyDescent="0.25">
      <c r="A195" s="2" t="s">
        <v>758</v>
      </c>
      <c r="B195" s="2">
        <v>3</v>
      </c>
    </row>
    <row r="196" spans="1:2" ht="13.5" x14ac:dyDescent="0.25">
      <c r="A196" s="2" t="s">
        <v>759</v>
      </c>
      <c r="B196" s="2">
        <v>2</v>
      </c>
    </row>
    <row r="197" spans="1:2" ht="13.5" x14ac:dyDescent="0.25">
      <c r="A197" s="2" t="s">
        <v>760</v>
      </c>
      <c r="B197" s="2">
        <v>3</v>
      </c>
    </row>
    <row r="198" spans="1:2" ht="13.5" x14ac:dyDescent="0.25">
      <c r="A198" s="2" t="s">
        <v>761</v>
      </c>
      <c r="B198" s="2">
        <v>2</v>
      </c>
    </row>
    <row r="199" spans="1:2" ht="13.5" x14ac:dyDescent="0.25">
      <c r="A199" s="2" t="s">
        <v>762</v>
      </c>
      <c r="B199" s="2">
        <v>2</v>
      </c>
    </row>
    <row r="200" spans="1:2" ht="13.5" x14ac:dyDescent="0.25">
      <c r="A200" s="2" t="s">
        <v>763</v>
      </c>
      <c r="B200" s="2">
        <v>3</v>
      </c>
    </row>
    <row r="201" spans="1:2" ht="13.5" x14ac:dyDescent="0.25">
      <c r="A201" s="2" t="s">
        <v>764</v>
      </c>
      <c r="B201" s="2">
        <v>3</v>
      </c>
    </row>
    <row r="202" spans="1:2" ht="13.5" x14ac:dyDescent="0.25">
      <c r="A202" s="2" t="s">
        <v>765</v>
      </c>
      <c r="B202" s="2">
        <v>1</v>
      </c>
    </row>
    <row r="203" spans="1:2" ht="13.5" x14ac:dyDescent="0.25">
      <c r="A203" s="2" t="s">
        <v>766</v>
      </c>
      <c r="B203" s="2">
        <v>2</v>
      </c>
    </row>
    <row r="204" spans="1:2" ht="13.5" x14ac:dyDescent="0.25">
      <c r="A204" s="2" t="s">
        <v>767</v>
      </c>
      <c r="B204" s="2">
        <v>3</v>
      </c>
    </row>
    <row r="205" spans="1:2" ht="13.5" x14ac:dyDescent="0.25">
      <c r="A205" s="2" t="s">
        <v>768</v>
      </c>
      <c r="B205" s="2">
        <v>3</v>
      </c>
    </row>
    <row r="206" spans="1:2" ht="13.5" x14ac:dyDescent="0.25">
      <c r="A206" s="2" t="s">
        <v>769</v>
      </c>
      <c r="B206" s="2">
        <v>3</v>
      </c>
    </row>
    <row r="207" spans="1:2" ht="13.5" x14ac:dyDescent="0.25">
      <c r="A207" s="2" t="s">
        <v>770</v>
      </c>
      <c r="B207" s="2">
        <v>3</v>
      </c>
    </row>
    <row r="208" spans="1:2" ht="13.5" x14ac:dyDescent="0.25">
      <c r="A208" s="2" t="s">
        <v>771</v>
      </c>
      <c r="B208" s="2">
        <v>2</v>
      </c>
    </row>
    <row r="209" spans="1:2" ht="13.5" x14ac:dyDescent="0.25">
      <c r="A209" s="2" t="s">
        <v>772</v>
      </c>
      <c r="B209" s="2">
        <v>3</v>
      </c>
    </row>
    <row r="210" spans="1:2" ht="13.5" x14ac:dyDescent="0.25">
      <c r="A210" s="2" t="s">
        <v>773</v>
      </c>
      <c r="B210" s="2">
        <v>2</v>
      </c>
    </row>
    <row r="211" spans="1:2" ht="13.5" x14ac:dyDescent="0.25">
      <c r="A211" s="2" t="s">
        <v>774</v>
      </c>
      <c r="B211" s="2">
        <v>3</v>
      </c>
    </row>
    <row r="212" spans="1:2" ht="13.5" x14ac:dyDescent="0.25">
      <c r="A212" s="2" t="s">
        <v>775</v>
      </c>
      <c r="B212" s="2">
        <v>3</v>
      </c>
    </row>
    <row r="213" spans="1:2" ht="13.5" x14ac:dyDescent="0.25">
      <c r="A213" s="2" t="s">
        <v>776</v>
      </c>
      <c r="B213" s="2">
        <v>1</v>
      </c>
    </row>
    <row r="214" spans="1:2" ht="13.5" x14ac:dyDescent="0.25">
      <c r="A214" s="2" t="s">
        <v>777</v>
      </c>
      <c r="B214" s="2">
        <v>2</v>
      </c>
    </row>
    <row r="215" spans="1:2" ht="13.5" x14ac:dyDescent="0.25">
      <c r="A215" s="2" t="s">
        <v>778</v>
      </c>
      <c r="B215" s="2">
        <v>3</v>
      </c>
    </row>
    <row r="216" spans="1:2" ht="13.5" x14ac:dyDescent="0.25">
      <c r="A216" s="2" t="s">
        <v>779</v>
      </c>
      <c r="B216" s="2">
        <v>3</v>
      </c>
    </row>
    <row r="217" spans="1:2" ht="13.5" x14ac:dyDescent="0.25">
      <c r="A217" s="2" t="s">
        <v>780</v>
      </c>
      <c r="B217" s="2">
        <v>3</v>
      </c>
    </row>
    <row r="218" spans="1:2" ht="13.5" x14ac:dyDescent="0.25">
      <c r="A218" s="2" t="s">
        <v>781</v>
      </c>
      <c r="B218" s="2">
        <v>3</v>
      </c>
    </row>
    <row r="219" spans="1:2" ht="13.5" x14ac:dyDescent="0.25">
      <c r="A219" s="2" t="s">
        <v>782</v>
      </c>
      <c r="B219" s="2">
        <v>2</v>
      </c>
    </row>
    <row r="220" spans="1:2" ht="13.5" x14ac:dyDescent="0.25">
      <c r="A220" s="2" t="s">
        <v>783</v>
      </c>
      <c r="B220" s="2">
        <v>1</v>
      </c>
    </row>
    <row r="221" spans="1:2" ht="13.5" x14ac:dyDescent="0.25">
      <c r="A221" s="2" t="s">
        <v>784</v>
      </c>
      <c r="B221" s="2">
        <v>3</v>
      </c>
    </row>
    <row r="222" spans="1:2" ht="13.5" x14ac:dyDescent="0.25">
      <c r="A222" s="2" t="s">
        <v>785</v>
      </c>
      <c r="B222" s="2">
        <v>3</v>
      </c>
    </row>
    <row r="223" spans="1:2" ht="13.5" x14ac:dyDescent="0.25">
      <c r="A223" s="2" t="s">
        <v>786</v>
      </c>
      <c r="B223" s="2">
        <v>3</v>
      </c>
    </row>
    <row r="224" spans="1:2" ht="13.5" x14ac:dyDescent="0.25">
      <c r="A224" s="2" t="s">
        <v>787</v>
      </c>
      <c r="B224" s="2">
        <v>1</v>
      </c>
    </row>
    <row r="225" spans="1:2" ht="13.5" x14ac:dyDescent="0.25">
      <c r="A225" s="2" t="s">
        <v>788</v>
      </c>
      <c r="B225" s="2">
        <v>3</v>
      </c>
    </row>
    <row r="226" spans="1:2" ht="13.5" x14ac:dyDescent="0.25">
      <c r="A226" s="2" t="s">
        <v>789</v>
      </c>
      <c r="B226" s="2">
        <v>3</v>
      </c>
    </row>
    <row r="227" spans="1:2" ht="13.5" x14ac:dyDescent="0.25">
      <c r="A227" s="2" t="s">
        <v>790</v>
      </c>
      <c r="B227" s="2">
        <v>2</v>
      </c>
    </row>
    <row r="228" spans="1:2" ht="13.5" x14ac:dyDescent="0.25">
      <c r="A228" s="2" t="s">
        <v>791</v>
      </c>
      <c r="B228" s="2">
        <v>2</v>
      </c>
    </row>
    <row r="229" spans="1:2" ht="13.5" x14ac:dyDescent="0.25">
      <c r="A229" s="2" t="s">
        <v>792</v>
      </c>
      <c r="B229" s="2">
        <v>2</v>
      </c>
    </row>
  </sheetData>
  <sheetProtection algorithmName="SHA-512" hashValue="SGxEf6+YvOyTZsChiu4bv1kBgFH6AfnXJQ++NwTHE82TT+swxawGnnuTfK9HhvnJCbIu2ttDXzsGcGjmcLLQtA==" saltValue="7ElHEg9QnEAhVkZQp74aiA=="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AD9EB-F4A6-4367-B093-99CC6D5D3941}">
  <dimension ref="A1:L40"/>
  <sheetViews>
    <sheetView topLeftCell="A16" zoomScale="145" zoomScaleNormal="145" workbookViewId="0">
      <selection activeCell="C22" sqref="C22"/>
    </sheetView>
  </sheetViews>
  <sheetFormatPr baseColWidth="10" defaultColWidth="11.42578125" defaultRowHeight="12.75" x14ac:dyDescent="0.2"/>
  <cols>
    <col min="1" max="2" width="11.42578125" style="39"/>
    <col min="3" max="3" width="14.7109375" style="39" customWidth="1"/>
    <col min="4" max="16384" width="11.42578125" style="39"/>
  </cols>
  <sheetData>
    <row r="1" spans="1:12" x14ac:dyDescent="0.2">
      <c r="A1" s="38" t="s">
        <v>793</v>
      </c>
      <c r="B1" s="38" t="s">
        <v>794</v>
      </c>
      <c r="C1" s="39">
        <v>1</v>
      </c>
      <c r="D1" s="39">
        <v>2</v>
      </c>
      <c r="E1" s="39">
        <v>3</v>
      </c>
      <c r="L1" s="38" t="s">
        <v>61</v>
      </c>
    </row>
    <row r="2" spans="1:12" ht="15" x14ac:dyDescent="0.2">
      <c r="A2" s="87">
        <v>0</v>
      </c>
      <c r="B2" s="86">
        <v>1791760</v>
      </c>
      <c r="C2" s="39">
        <v>80</v>
      </c>
      <c r="D2" s="39">
        <v>100</v>
      </c>
      <c r="E2" s="39">
        <v>140</v>
      </c>
      <c r="L2" s="40" t="s">
        <v>795</v>
      </c>
    </row>
    <row r="3" spans="1:12" ht="15" x14ac:dyDescent="0.2">
      <c r="A3" s="86">
        <f>+B2+1</f>
        <v>1791761</v>
      </c>
      <c r="B3" s="86">
        <v>2815579</v>
      </c>
      <c r="C3" s="39">
        <v>110</v>
      </c>
      <c r="D3" s="39">
        <v>150</v>
      </c>
      <c r="E3" s="39">
        <v>220</v>
      </c>
      <c r="L3" s="40" t="s">
        <v>796</v>
      </c>
    </row>
    <row r="4" spans="1:12" x14ac:dyDescent="0.2">
      <c r="A4" s="86">
        <f>+B3+1</f>
        <v>2815580</v>
      </c>
      <c r="B4" s="86">
        <v>3759796</v>
      </c>
      <c r="C4" s="39">
        <v>140</v>
      </c>
      <c r="D4" s="39">
        <v>200</v>
      </c>
      <c r="E4" s="39">
        <v>300</v>
      </c>
    </row>
    <row r="5" spans="1:12" x14ac:dyDescent="0.2">
      <c r="A5" s="86">
        <f t="shared" ref="A5:A12" si="0">+B4+1</f>
        <v>3759797</v>
      </c>
      <c r="B5" s="86">
        <v>4768793</v>
      </c>
      <c r="C5" s="39">
        <v>150</v>
      </c>
      <c r="D5" s="39">
        <v>210</v>
      </c>
      <c r="E5" s="39">
        <v>320</v>
      </c>
    </row>
    <row r="6" spans="1:12" x14ac:dyDescent="0.2">
      <c r="A6" s="86">
        <f t="shared" si="0"/>
        <v>4768794</v>
      </c>
      <c r="B6" s="86">
        <v>5759304</v>
      </c>
      <c r="C6" s="38">
        <v>160</v>
      </c>
      <c r="D6" s="39">
        <v>240</v>
      </c>
      <c r="E6" s="39">
        <v>350</v>
      </c>
    </row>
    <row r="7" spans="1:12" x14ac:dyDescent="0.2">
      <c r="A7" s="86">
        <f t="shared" si="0"/>
        <v>5759305</v>
      </c>
      <c r="B7" s="86">
        <v>8685901</v>
      </c>
      <c r="C7" s="39">
        <v>170</v>
      </c>
      <c r="D7" s="39">
        <v>250</v>
      </c>
      <c r="E7" s="39">
        <v>360</v>
      </c>
    </row>
    <row r="8" spans="1:12" x14ac:dyDescent="0.2">
      <c r="A8" s="86">
        <f t="shared" si="0"/>
        <v>8685902</v>
      </c>
      <c r="B8" s="86">
        <v>12139897</v>
      </c>
      <c r="C8" s="39">
        <v>180</v>
      </c>
      <c r="D8" s="39">
        <v>260</v>
      </c>
      <c r="E8" s="39">
        <v>370</v>
      </c>
    </row>
    <row r="9" spans="1:12" x14ac:dyDescent="0.2">
      <c r="A9" s="86">
        <f t="shared" si="0"/>
        <v>12139898</v>
      </c>
      <c r="B9" s="86">
        <v>14414441</v>
      </c>
      <c r="C9" s="39">
        <v>200</v>
      </c>
      <c r="D9" s="39">
        <v>265</v>
      </c>
      <c r="E9" s="39">
        <v>380</v>
      </c>
    </row>
    <row r="10" spans="1:12" x14ac:dyDescent="0.2">
      <c r="A10" s="86">
        <f t="shared" si="0"/>
        <v>14414442</v>
      </c>
      <c r="B10" s="86">
        <v>17744713</v>
      </c>
      <c r="C10" s="39">
        <v>270</v>
      </c>
      <c r="D10" s="39">
        <v>315</v>
      </c>
      <c r="E10" s="39">
        <v>445</v>
      </c>
    </row>
    <row r="11" spans="1:12" x14ac:dyDescent="0.2">
      <c r="A11" s="86">
        <f t="shared" si="0"/>
        <v>17744714</v>
      </c>
      <c r="B11" s="86">
        <v>21456759</v>
      </c>
      <c r="C11" s="39">
        <v>350</v>
      </c>
      <c r="D11" s="39">
        <v>390</v>
      </c>
      <c r="E11" s="39">
        <v>510</v>
      </c>
    </row>
    <row r="12" spans="1:12" x14ac:dyDescent="0.2">
      <c r="A12" s="86">
        <f t="shared" si="0"/>
        <v>21456760</v>
      </c>
      <c r="C12" s="39">
        <v>440</v>
      </c>
      <c r="D12" s="39">
        <v>500</v>
      </c>
      <c r="E12" s="39">
        <v>640</v>
      </c>
    </row>
    <row r="15" spans="1:12" x14ac:dyDescent="0.2">
      <c r="A15" s="530" t="s">
        <v>62</v>
      </c>
      <c r="B15" s="530"/>
      <c r="C15" s="41" t="str">
        <f>+'F-A-CAL-11'!G31</f>
        <v>NA</v>
      </c>
      <c r="E15" s="42">
        <v>1</v>
      </c>
      <c r="F15" s="42">
        <v>2</v>
      </c>
      <c r="G15" s="42">
        <v>3</v>
      </c>
    </row>
    <row r="16" spans="1:12" x14ac:dyDescent="0.2">
      <c r="E16" s="43">
        <f>+IF($C$15&gt;=A12,C12,IF($C$15&gt;=A11,C11,IF($C$15&gt;=A10,C10,IF($C$15&gt;=A9,C9,IF($C$15&gt;=A8,C8,IF($C$15&gt;=A7,C7,IF($C$15&gt;=A6,C6,IF($C$15&gt;=A5,C5,IF($C$15&gt;=A4,C4,IF($C$15&gt;=A3,C3,IF($C$15&gt;=A2,C2)))))))))))</f>
        <v>440</v>
      </c>
      <c r="F16" s="43">
        <f>+IF($C$15&gt;=A12,D12,IF($C$15&gt;=A11,D11,IF($C$15&gt;=A10,D10,IF($C$15&gt;=A9,D9,IF($C$15&gt;=A8,D8,IF($C$15&gt;=A7,D7,IF($C$15&gt;=A6,D6,IF($C$15&gt;=A5,D5,IF($C$15&gt;=A4,D4,IF($C$15&gt;=A3,D3,IF($C$15&gt;=A2,D2)))))))))))</f>
        <v>500</v>
      </c>
      <c r="G16" s="43">
        <f>+IF($C$15&gt;=A12,E12,IF($C$15&gt;=A11,E11,IF($C$15&gt;=A10,E10,IF($C$15&gt;=A9,E9,IF($C$15&gt;=A8,E8,IF($C$15&gt;=A7,E7,IF($C$15&gt;=A6,E6,IF($C$15&gt;=A5,E5,IF($C$15&gt;=A4,E4,IF($C$15&gt;=A3,E3,IF($C$15&gt;=A2,E2)))))))))))</f>
        <v>640</v>
      </c>
    </row>
    <row r="19" spans="1:12" x14ac:dyDescent="0.2">
      <c r="E19" s="43" t="b">
        <f>+IF(H19=1,E16,IF(H19=2,F16,IF(H19=3,G16)))</f>
        <v>0</v>
      </c>
      <c r="H19" s="44" t="str">
        <f>+'F-A-CAL-11'!H21:K21</f>
        <v/>
      </c>
      <c r="L19" s="38" t="s">
        <v>797</v>
      </c>
    </row>
    <row r="20" spans="1:12" x14ac:dyDescent="0.2">
      <c r="L20" s="38" t="s">
        <v>798</v>
      </c>
    </row>
    <row r="21" spans="1:12" x14ac:dyDescent="0.2">
      <c r="L21" s="38" t="s">
        <v>799</v>
      </c>
    </row>
    <row r="22" spans="1:12" x14ac:dyDescent="0.2">
      <c r="A22" s="38"/>
      <c r="L22" s="38" t="s">
        <v>557</v>
      </c>
    </row>
    <row r="28" spans="1:12" x14ac:dyDescent="0.2">
      <c r="C28" s="39">
        <f>+IF('F-A-CAL-11'!C6="X",B32,IF('F-A-CAL-11'!C8="X",B32,IF('F-A-CAL-11'!C9="X",C32,0)))</f>
        <v>0</v>
      </c>
    </row>
    <row r="30" spans="1:12" ht="13.5" x14ac:dyDescent="0.2">
      <c r="K30" s="30">
        <f>+IF('F-A-CAL-11'!C6="X",90%,IF('F-A-CAL-11'!C8="X",90%,IF('F-A-CAL-11'!C9="X",70%,0)))</f>
        <v>0</v>
      </c>
    </row>
    <row r="31" spans="1:12" x14ac:dyDescent="0.2">
      <c r="C31" s="79"/>
    </row>
    <row r="32" spans="1:12" ht="38.25" x14ac:dyDescent="0.2">
      <c r="A32" s="78" t="s">
        <v>800</v>
      </c>
      <c r="B32" s="78" t="s">
        <v>801</v>
      </c>
      <c r="C32" s="77" t="s">
        <v>802</v>
      </c>
      <c r="E32" s="78"/>
    </row>
    <row r="33" spans="1:7" x14ac:dyDescent="0.2">
      <c r="A33" s="78" t="s">
        <v>72</v>
      </c>
      <c r="B33" s="77"/>
      <c r="C33" s="77"/>
      <c r="E33" s="78"/>
    </row>
    <row r="34" spans="1:7" s="84" customFormat="1" ht="57.75" x14ac:dyDescent="0.15">
      <c r="A34" s="80" t="s">
        <v>803</v>
      </c>
      <c r="B34" s="81">
        <v>0.6</v>
      </c>
      <c r="C34" s="81">
        <v>0.6</v>
      </c>
      <c r="D34" s="82">
        <f>+IF(AND($C$28=$B$32,A34=$G$34),B34,IF(AND($C$28=$C$32,A34=$G$34),C34,IF(AND($C$28=$B$32,A35=$G$34),B35,IF(AND($C$28=$C$32,A35=$G$34),C35,IF(AND($C$28=$B$32,A36=$G$34),B36,IF(AND($C$28=$C$32,A36=$G$34),C36,IF(AND($C$28=$B$32,A37=$G$34),B37,IF(AND($C$28=$C$32,A37=$G$34),C37,IF(AND($C$28=$B$32,A38=$G$34),B38,IF(AND($C$28=$C$32,A38=$G$34),C38,IF(AND($C$28=$B$32,A39=$G$34),B39,IF(AND($C$28=$C$32,A39=$G$34),C39,IF(AND($C$28=$B$32,A40=$G$34),B40,IF(AND($C$28=$C$32,A40=$G$34),C40,0))))))))))))))</f>
        <v>0</v>
      </c>
      <c r="E34" s="83"/>
      <c r="G34" s="81" t="str">
        <f>+'F-A-CAL-11'!G34:K34</f>
        <v>N/A</v>
      </c>
    </row>
    <row r="35" spans="1:7" s="84" customFormat="1" ht="57.75" x14ac:dyDescent="0.15">
      <c r="A35" s="80" t="s">
        <v>804</v>
      </c>
      <c r="B35" s="81">
        <v>0.3</v>
      </c>
      <c r="C35" s="81">
        <v>0.3</v>
      </c>
      <c r="D35" s="82"/>
      <c r="E35" s="83"/>
    </row>
    <row r="36" spans="1:7" s="84" customFormat="1" ht="49.5" x14ac:dyDescent="0.15">
      <c r="A36" s="80" t="s">
        <v>805</v>
      </c>
      <c r="B36" s="81">
        <v>0.2</v>
      </c>
      <c r="C36" s="81">
        <v>0.2</v>
      </c>
      <c r="D36" s="82"/>
      <c r="E36" s="83"/>
    </row>
    <row r="37" spans="1:7" s="84" customFormat="1" ht="49.5" x14ac:dyDescent="0.15">
      <c r="A37" s="80" t="s">
        <v>806</v>
      </c>
      <c r="B37" s="81">
        <v>0.1</v>
      </c>
      <c r="C37" s="81">
        <v>0.1</v>
      </c>
      <c r="D37" s="82"/>
      <c r="E37" s="83"/>
    </row>
    <row r="38" spans="1:7" s="84" customFormat="1" ht="57.75" x14ac:dyDescent="0.15">
      <c r="A38" s="80" t="s">
        <v>807</v>
      </c>
      <c r="B38" s="81">
        <v>0.15</v>
      </c>
      <c r="C38" s="81">
        <v>0.15</v>
      </c>
      <c r="D38" s="82"/>
      <c r="E38" s="83"/>
    </row>
    <row r="39" spans="1:7" s="84" customFormat="1" ht="57.75" x14ac:dyDescent="0.15">
      <c r="A39" s="80" t="s">
        <v>808</v>
      </c>
      <c r="B39" s="81">
        <v>0.2</v>
      </c>
      <c r="C39" s="81">
        <v>0.2</v>
      </c>
      <c r="D39" s="82"/>
      <c r="E39" s="83"/>
    </row>
    <row r="40" spans="1:7" s="84" customFormat="1" ht="57.75" x14ac:dyDescent="0.15">
      <c r="A40" s="80" t="s">
        <v>809</v>
      </c>
      <c r="B40" s="81">
        <v>0.15</v>
      </c>
      <c r="C40" s="81">
        <v>0.15</v>
      </c>
      <c r="D40" s="82"/>
      <c r="E40" s="83"/>
    </row>
  </sheetData>
  <sheetProtection algorithmName="SHA-512" hashValue="ba/VUODivcBPtibGsP8kPKsT+PangudmMV/HvBUkVY1YTynQ2y2r8Yz/bzvx/GFsrwwcJOwqJpVt8Va4UabrTw==" saltValue="o/3C4V/26rHLcZTmWZx5/w==" spinCount="100000" sheet="1" objects="1" scenarios="1"/>
  <mergeCells count="1">
    <mergeCell ref="A15:B15"/>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24</vt:i4>
      </vt:variant>
    </vt:vector>
  </HeadingPairs>
  <TitlesOfParts>
    <vt:vector size="32" baseType="lpstr">
      <vt:lpstr>F-A-CAL-11</vt:lpstr>
      <vt:lpstr>INSTRUCTIVO</vt:lpstr>
      <vt:lpstr>1</vt:lpstr>
      <vt:lpstr>CARGOS</vt:lpstr>
      <vt:lpstr>SALARIOS</vt:lpstr>
      <vt:lpstr>2</vt:lpstr>
      <vt:lpstr>Hoja4</vt:lpstr>
      <vt:lpstr>3</vt:lpstr>
      <vt:lpstr>ANLA</vt:lpstr>
      <vt:lpstr>ANLAPlanta</vt:lpstr>
      <vt:lpstr>'F-A-CAL-11'!Área_de_impresión</vt:lpstr>
      <vt:lpstr>CLASE</vt:lpstr>
      <vt:lpstr>Concepto</vt:lpstr>
      <vt:lpstr>DEPENDENCIA</vt:lpstr>
      <vt:lpstr>ENTIDAD</vt:lpstr>
      <vt:lpstr>ENTIDAD2</vt:lpstr>
      <vt:lpstr>FINANCIACION</vt:lpstr>
      <vt:lpstr>FINANCIACION2</vt:lpstr>
      <vt:lpstr>IDEAM</vt:lpstr>
      <vt:lpstr>IDEAMPlanta</vt:lpstr>
      <vt:lpstr>MinAmbiente</vt:lpstr>
      <vt:lpstr>MinAmbientePlanta</vt:lpstr>
      <vt:lpstr>NUMERO</vt:lpstr>
      <vt:lpstr>PAIS</vt:lpstr>
      <vt:lpstr>PAÍS</vt:lpstr>
      <vt:lpstr>PAISES</vt:lpstr>
      <vt:lpstr>PARCIAL</vt:lpstr>
      <vt:lpstr>PLANTA</vt:lpstr>
      <vt:lpstr>PNNC</vt:lpstr>
      <vt:lpstr>PNNCPlanta</vt:lpstr>
      <vt:lpstr>SINO</vt:lpstr>
      <vt:lpstr>tabla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Minambiente</dc:creator>
  <cp:keywords/>
  <dc:description/>
  <cp:lastModifiedBy>Camilo Ernesto Castillo Neva</cp:lastModifiedBy>
  <cp:revision/>
  <dcterms:created xsi:type="dcterms:W3CDTF">2012-04-13T14:28:11Z</dcterms:created>
  <dcterms:modified xsi:type="dcterms:W3CDTF">2025-10-20T22:12:22Z</dcterms:modified>
  <cp:category/>
  <cp:contentStatus/>
</cp:coreProperties>
</file>