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USUARIOS\opbellos\Documents\OLGA PATRICIA BELLO SEPULVEDA\2025\Mes de Febrero\04022025\"/>
    </mc:Choice>
  </mc:AlternateContent>
  <xr:revisionPtr revIDLastSave="0" documentId="13_ncr:1_{13DD9651-E2C3-4938-8B6D-2FA5EB0646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eación PDT" sheetId="1" r:id="rId1"/>
    <sheet name="Seguimiento PDT" sheetId="3" r:id="rId2"/>
    <sheet name="Hoja1" sheetId="7" state="hidden" r:id="rId3"/>
    <sheet name="Hoja2" sheetId="8" state="hidden" r:id="rId4"/>
    <sheet name="Seguimeinto Abril" sheetId="4" state="hidden" r:id="rId5"/>
    <sheet name="Listas" sheetId="2" state="hidden" r:id="rId6"/>
  </sheets>
  <definedNames>
    <definedName name="_xlnm._FilterDatabase" localSheetId="0" hidden="1">'Planeación PDT'!$A$12:$BF$39</definedName>
    <definedName name="_xlnm.Print_Area" localSheetId="0">'Planeación PDT'!$A$10:$BF$39</definedName>
    <definedName name="P001_30.3.1_Fortalecer_la_cultura_SIGESPU">Listas!$E$3:$E$3</definedName>
    <definedName name="P002_30.3.2_Auditorias_de_seguimiento_o_certificación">Listas!$F$3:$F$5</definedName>
    <definedName name="P003_30.3.3_Implementar_los_Controles_Operacionales">Listas!$G$3:$G$3</definedName>
    <definedName name="P004_30.3.4_Cumplimiento_al_PDT">#REF!</definedName>
    <definedName name="P005_30.3.5_MiPG_y_PAAC">Listas!$I$3:$I$8</definedName>
    <definedName name="P006_30.3.6_Herramienta_de_Sistematización_SIGESPU">Listas!$J$3:$J$3</definedName>
    <definedName name="_xlnm.Print_Titles" localSheetId="0">'Planeación PDT'!$10:$12</definedName>
  </definedNames>
  <calcPr calcId="191028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36" i="1" l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BC35" i="1" l="1"/>
  <c r="BE35" i="1" s="1"/>
  <c r="BC36" i="1"/>
  <c r="G37" i="1"/>
  <c r="AS37" i="1"/>
  <c r="O37" i="1"/>
  <c r="AE37" i="1"/>
  <c r="AU37" i="1"/>
  <c r="H37" i="1"/>
  <c r="P37" i="1"/>
  <c r="AF37" i="1"/>
  <c r="AN37" i="1"/>
  <c r="AV37" i="1"/>
  <c r="I37" i="1"/>
  <c r="Q37" i="1"/>
  <c r="AG37" i="1"/>
  <c r="AO37" i="1"/>
  <c r="AW37" i="1"/>
  <c r="M37" i="1"/>
  <c r="J37" i="1"/>
  <c r="R37" i="1"/>
  <c r="AH37" i="1"/>
  <c r="AP37" i="1"/>
  <c r="AX37" i="1"/>
  <c r="AC37" i="1"/>
  <c r="K37" i="1"/>
  <c r="AI37" i="1"/>
  <c r="AQ37" i="1"/>
  <c r="AY37" i="1"/>
  <c r="L37" i="1"/>
  <c r="AB37" i="1"/>
  <c r="AJ37" i="1"/>
  <c r="AR37" i="1"/>
  <c r="AZ37" i="1"/>
  <c r="BA37" i="1"/>
  <c r="AK37" i="1"/>
  <c r="N37" i="1"/>
  <c r="AL37" i="1"/>
  <c r="AT37" i="1"/>
  <c r="BB37" i="1"/>
  <c r="W37" i="1"/>
  <c r="Z37" i="1"/>
  <c r="AD37" i="1"/>
  <c r="AM37" i="1"/>
  <c r="AA37" i="1"/>
  <c r="Y37" i="1"/>
  <c r="X37" i="1"/>
  <c r="S37" i="1"/>
  <c r="U37" i="1"/>
  <c r="T37" i="1"/>
  <c r="V37" i="1"/>
  <c r="AU38" i="1" l="1"/>
  <c r="AY38" i="1"/>
  <c r="AI38" i="1"/>
  <c r="K38" i="1"/>
  <c r="G38" i="1"/>
  <c r="AQ38" i="1"/>
  <c r="O38" i="1"/>
  <c r="AE38" i="1"/>
  <c r="AM38" i="1"/>
  <c r="AA38" i="1"/>
  <c r="W38" i="1"/>
  <c r="S38" i="1"/>
  <c r="G88" i="3"/>
  <c r="G87" i="3"/>
  <c r="J87" i="3" s="1"/>
  <c r="G86" i="3"/>
  <c r="J86" i="3" s="1"/>
  <c r="G85" i="3"/>
  <c r="J85" i="3" s="1"/>
  <c r="G84" i="3"/>
  <c r="J84" i="3" s="1"/>
  <c r="G83" i="3"/>
  <c r="J83" i="3" s="1"/>
  <c r="G82" i="3"/>
  <c r="J82" i="3" s="1"/>
  <c r="G81" i="3"/>
  <c r="J81" i="3" s="1"/>
  <c r="G80" i="3"/>
  <c r="J80" i="3" s="1"/>
  <c r="G79" i="3"/>
  <c r="J79" i="3" s="1"/>
  <c r="G78" i="3"/>
  <c r="J78" i="3" s="1"/>
  <c r="G77" i="3"/>
  <c r="J77" i="3" s="1"/>
  <c r="G76" i="3"/>
  <c r="J76" i="3" s="1"/>
  <c r="G75" i="3"/>
  <c r="J75" i="3" s="1"/>
  <c r="G74" i="3"/>
  <c r="J74" i="3" s="1"/>
  <c r="G73" i="3"/>
  <c r="J73" i="3" s="1"/>
  <c r="G72" i="3"/>
  <c r="J72" i="3" s="1"/>
  <c r="G71" i="3"/>
  <c r="G70" i="3"/>
  <c r="D57" i="3"/>
  <c r="D56" i="3"/>
  <c r="D54" i="3"/>
  <c r="D53" i="3"/>
  <c r="D51" i="3"/>
  <c r="D50" i="3"/>
  <c r="D42" i="3"/>
  <c r="D41" i="3"/>
  <c r="D39" i="3"/>
  <c r="D38" i="3"/>
  <c r="D36" i="3"/>
  <c r="D35" i="3"/>
  <c r="D27" i="3"/>
  <c r="D26" i="3"/>
  <c r="D24" i="3"/>
  <c r="D23" i="3"/>
  <c r="D21" i="3"/>
  <c r="D20" i="3"/>
  <c r="D12" i="3"/>
  <c r="D11" i="3"/>
  <c r="D9" i="3"/>
  <c r="D8" i="3"/>
  <c r="D6" i="3"/>
  <c r="D5" i="3"/>
  <c r="D52" i="3" l="1"/>
  <c r="D13" i="3"/>
  <c r="D55" i="3"/>
  <c r="D7" i="3"/>
  <c r="D43" i="3"/>
  <c r="E51" i="3"/>
  <c r="D58" i="3"/>
  <c r="D37" i="3"/>
  <c r="D25" i="3"/>
  <c r="D14" i="3"/>
  <c r="D28" i="3"/>
  <c r="E12" i="3"/>
  <c r="E57" i="3"/>
  <c r="J70" i="3"/>
  <c r="J71" i="3"/>
  <c r="D44" i="3"/>
  <c r="E42" i="3"/>
  <c r="E27" i="3"/>
  <c r="D29" i="3"/>
  <c r="D22" i="3"/>
  <c r="D10" i="3"/>
  <c r="D15" i="3"/>
  <c r="D40" i="3"/>
  <c r="D45" i="3"/>
  <c r="E6" i="3"/>
  <c r="E36" i="3"/>
  <c r="E24" i="3"/>
  <c r="E54" i="3"/>
  <c r="D59" i="3"/>
  <c r="D30" i="3"/>
  <c r="D60" i="3"/>
  <c r="E21" i="3"/>
  <c r="E9" i="3"/>
  <c r="E39" i="3"/>
  <c r="E13" i="3" l="1"/>
  <c r="D61" i="3"/>
  <c r="E52" i="3"/>
  <c r="E55" i="3"/>
  <c r="E58" i="3"/>
  <c r="E43" i="3"/>
  <c r="E7" i="3"/>
  <c r="E10" i="3"/>
  <c r="E37" i="3"/>
  <c r="D46" i="3"/>
  <c r="E45" i="3"/>
  <c r="E25" i="3"/>
  <c r="E28" i="3"/>
  <c r="E60" i="3"/>
  <c r="E40" i="3"/>
  <c r="D31" i="3"/>
  <c r="F64" i="3"/>
  <c r="E30" i="3"/>
  <c r="E22" i="3"/>
  <c r="F65" i="3"/>
  <c r="E15" i="3"/>
  <c r="D16" i="3"/>
  <c r="E61" i="3" l="1"/>
  <c r="E46" i="3"/>
  <c r="E31" i="3"/>
  <c r="J65" i="3"/>
  <c r="E16" i="3"/>
  <c r="F66" i="3"/>
  <c r="J66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Laura Camila Rubiano Vargas</author>
  </authors>
  <commentList>
    <comment ref="A11" authorId="0" shapeId="0" xr:uid="{67877B41-72C3-42D2-94B3-AB5A84B09062}">
      <text>
        <r>
          <rPr>
            <sz val="9"/>
            <color indexed="81"/>
            <rFont val="Tahoma"/>
            <family val="2"/>
          </rPr>
          <t xml:space="preserve">Agregar las actividades PAC asociada a cada oficina. </t>
        </r>
      </text>
    </comment>
    <comment ref="B11" authorId="0" shapeId="0" xr:uid="{E0547EAD-6D95-4970-9046-799491E709F2}">
      <text>
        <r>
          <rPr>
            <sz val="9"/>
            <color rgb="FF000000"/>
            <rFont val="Tahoma"/>
            <family val="2"/>
          </rPr>
          <t xml:space="preserve">Agregar las tematicas PDT a necesidad de cada oficina 
</t>
        </r>
      </text>
    </comment>
  </commentList>
</comments>
</file>

<file path=xl/sharedStrings.xml><?xml version="1.0" encoding="utf-8"?>
<sst xmlns="http://schemas.openxmlformats.org/spreadsheetml/2006/main" count="367" uniqueCount="200">
  <si>
    <t>INFORMACIÓN GENERAL DE ACTIVIDADES</t>
  </si>
  <si>
    <t>PROGRAMACIÓN</t>
  </si>
  <si>
    <t xml:space="preserve">CUMPLIMIENTO 
ACTIVIDAD </t>
  </si>
  <si>
    <t xml:space="preserve">GESTIÓN </t>
  </si>
  <si>
    <t>ITEM</t>
  </si>
  <si>
    <t>Tema 
PDT</t>
  </si>
  <si>
    <t>Descripción de la 
Actividad PDT</t>
  </si>
  <si>
    <t>Producto esperado</t>
  </si>
  <si>
    <t>Responsable de ejecución y reporte la actividad PDT</t>
  </si>
  <si>
    <t>Estado de la 
Actividad PDT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</si>
  <si>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</si>
  <si>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</si>
  <si>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</si>
  <si>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</si>
  <si>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</si>
  <si>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</si>
  <si>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</si>
  <si>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</si>
  <si>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</si>
  <si>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</si>
  <si>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</si>
  <si>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</si>
  <si>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Programadas</t>
  </si>
  <si>
    <t>Ejecutadas</t>
  </si>
  <si>
    <t>% de 
Cumplimiento</t>
  </si>
  <si>
    <t xml:space="preserve">REPORTE DE GESTIÓN </t>
  </si>
  <si>
    <t>1 SEM</t>
  </si>
  <si>
    <t>2 SEM</t>
  </si>
  <si>
    <t>3 SEM</t>
  </si>
  <si>
    <t>4 SEM</t>
  </si>
  <si>
    <t>En proceso</t>
  </si>
  <si>
    <t>P</t>
  </si>
  <si>
    <t>Gestión del cambio</t>
  </si>
  <si>
    <t>RESPONSABLES Y APROBACIÓN</t>
  </si>
  <si>
    <t>Ejecuación semanal</t>
  </si>
  <si>
    <t>Aprobado por:</t>
  </si>
  <si>
    <t>Elaborado por:</t>
  </si>
  <si>
    <t>Ejecución mensual</t>
  </si>
  <si>
    <t xml:space="preserve">SEGUIMIENTO  </t>
  </si>
  <si>
    <t>SEGUIMIENTO TAREAS PDT</t>
  </si>
  <si>
    <t>Mes</t>
  </si>
  <si>
    <t>Tareas</t>
  </si>
  <si>
    <t xml:space="preserve">N° de actividades </t>
  </si>
  <si>
    <t>% de avance</t>
  </si>
  <si>
    <t xml:space="preserve">Enero </t>
  </si>
  <si>
    <t xml:space="preserve">Tareas Programadas </t>
  </si>
  <si>
    <t>Tareas  Ejecutadas</t>
  </si>
  <si>
    <t>Tareas  No Ejecutadas</t>
  </si>
  <si>
    <t>Febrero</t>
  </si>
  <si>
    <t xml:space="preserve">Marzo </t>
  </si>
  <si>
    <t xml:space="preserve">Balance
 1er Trimestre </t>
  </si>
  <si>
    <t>Tareas Ejecutadas</t>
  </si>
  <si>
    <t>Tareas No Ejecutadas</t>
  </si>
  <si>
    <t xml:space="preserve">Observaciones </t>
  </si>
  <si>
    <t xml:space="preserve">Abril </t>
  </si>
  <si>
    <t xml:space="preserve">Mayo </t>
  </si>
  <si>
    <t>Junio</t>
  </si>
  <si>
    <t xml:space="preserve">Balance
2do Trimestre </t>
  </si>
  <si>
    <t>Julio</t>
  </si>
  <si>
    <t>Agosto</t>
  </si>
  <si>
    <t>Septiembre</t>
  </si>
  <si>
    <t xml:space="preserve">Balance
3erTrimestre </t>
  </si>
  <si>
    <t>Octubre</t>
  </si>
  <si>
    <t xml:space="preserve">Noviembre </t>
  </si>
  <si>
    <t>Diciembre</t>
  </si>
  <si>
    <t xml:space="preserve">Balance
4toTrimestre </t>
  </si>
  <si>
    <t xml:space="preserve">Total Tareas Programadas </t>
  </si>
  <si>
    <t>Total  Tareas  Ejecutadas</t>
  </si>
  <si>
    <t>Total Tareas  No Ejecutadas</t>
  </si>
  <si>
    <t>Total Tareas  Retiradas</t>
  </si>
  <si>
    <t>SEGUIMIENTO TEMA PDT</t>
  </si>
  <si>
    <t>Total Actividades</t>
  </si>
  <si>
    <t>Auditoría interna</t>
  </si>
  <si>
    <t>Auditoría externa</t>
  </si>
  <si>
    <t xml:space="preserve">Gestión del Cambio </t>
  </si>
  <si>
    <t xml:space="preserve">Indicadores </t>
  </si>
  <si>
    <t>Información documentada</t>
  </si>
  <si>
    <t xml:space="preserve">Medición de la Percepción </t>
  </si>
  <si>
    <t>Modelo Integrado de Planeación y Gestión-MIPG</t>
  </si>
  <si>
    <t>Objetivos SIGESPU</t>
  </si>
  <si>
    <t>Plan de Anticorrupción y Atención al Ciudadano-PAA</t>
  </si>
  <si>
    <t>Plan de Acción por Procesos- PAP</t>
  </si>
  <si>
    <t>Plan Único de Mejoramiento Interno-PUMI</t>
  </si>
  <si>
    <t>Producto No Conforme -PNC</t>
  </si>
  <si>
    <t>Diseño Funcional</t>
  </si>
  <si>
    <t>Requisitos Legales</t>
  </si>
  <si>
    <t xml:space="preserve">Riesgos Institucionales </t>
  </si>
  <si>
    <t>Plan de Trabajo - PDT</t>
  </si>
  <si>
    <t>Sensibilizaciones</t>
  </si>
  <si>
    <t>Sistema de Gestión Ambiental -SGA</t>
  </si>
  <si>
    <t xml:space="preserve">Por hacer </t>
  </si>
  <si>
    <t xml:space="preserve">Ejecutada </t>
  </si>
  <si>
    <t>Cuenta de Actividad 
PAC</t>
  </si>
  <si>
    <t>Etiquetas de columna</t>
  </si>
  <si>
    <t>Etiquetas de fila</t>
  </si>
  <si>
    <t>(en blanco)</t>
  </si>
  <si>
    <t>Total general</t>
  </si>
  <si>
    <t>ACTIVIDADES</t>
  </si>
  <si>
    <t>RESPONSABLE</t>
  </si>
  <si>
    <t>ESTADO</t>
  </si>
  <si>
    <t>Realizar comité de seguimiento a la estrategia de Fortalecimiento</t>
  </si>
  <si>
    <t>PIZA &amp; CABALLERO</t>
  </si>
  <si>
    <t>Por hacer</t>
  </si>
  <si>
    <t>Elaboración de Informes de producto No conforme</t>
  </si>
  <si>
    <t>Diego Alexis Villada</t>
  </si>
  <si>
    <t xml:space="preserve">Informe de seguimiento al cumplimineto del Normograma de calidad </t>
  </si>
  <si>
    <t>Efrain Becerra</t>
  </si>
  <si>
    <t>Realizar un (1) informe consolidado de los planes de sostenibilidad MIPG.</t>
  </si>
  <si>
    <t>Yadira Velasquez</t>
  </si>
  <si>
    <t>Revisar actos administrativos asociados MIPG para la Integración del mismo.</t>
  </si>
  <si>
    <t>Inventario de Comités que operan en la Corporación.</t>
  </si>
  <si>
    <t xml:space="preserve">Proyectar acto administrativo de estructura organizacional </t>
  </si>
  <si>
    <t>José Fernando Berrio</t>
  </si>
  <si>
    <t>Monitoreo a PMI y asesorías  en las construcción del análisis de causas</t>
  </si>
  <si>
    <t>Ferney Bahamon</t>
  </si>
  <si>
    <t>Colaboradores</t>
  </si>
  <si>
    <t>Actividad PAC</t>
  </si>
  <si>
    <r>
      <rPr>
        <sz val="12"/>
        <color theme="1"/>
        <rFont val="Calibri"/>
        <family val="2"/>
        <scheme val="minor"/>
      </rPr>
      <t>P001_</t>
    </r>
    <r>
      <rPr>
        <sz val="11"/>
        <color theme="1"/>
        <rFont val="Calibri"/>
        <family val="2"/>
        <scheme val="minor"/>
      </rPr>
      <t>30.3.1_</t>
    </r>
    <r>
      <rPr>
        <sz val="12"/>
        <color theme="1"/>
        <rFont val="Calibri"/>
        <family val="2"/>
        <scheme val="minor"/>
      </rPr>
      <t>Fortalecer_la_cultura_SIGESPU</t>
    </r>
  </si>
  <si>
    <t>P002_30.3.2_Auditorias_de_seguimiento_o_certificación</t>
  </si>
  <si>
    <t>P003_30.3.3_Implementar_los_Controles_Operacionales</t>
  </si>
  <si>
    <t>P004_30.3.4_Cumplimiento_al_PDT</t>
  </si>
  <si>
    <t>P005_30.3.5_MiPG_y_PAAC</t>
  </si>
  <si>
    <t>P006_30.3.6_Herramienta_de_Sistematización_SIGESPU</t>
  </si>
  <si>
    <t>Aylin Caro</t>
  </si>
  <si>
    <r>
      <rPr>
        <sz val="12"/>
        <color theme="1"/>
        <rFont val="Calibri"/>
        <family val="2"/>
        <scheme val="minor"/>
      </rPr>
      <t>P001_</t>
    </r>
    <r>
      <rPr>
        <b/>
        <sz val="11"/>
        <color theme="1"/>
        <rFont val="Calibri"/>
        <family val="2"/>
        <scheme val="minor"/>
      </rPr>
      <t>30.3.1_</t>
    </r>
    <r>
      <rPr>
        <sz val="12"/>
        <color theme="1"/>
        <rFont val="Calibri"/>
        <family val="2"/>
        <scheme val="minor"/>
      </rPr>
      <t>Fortalecer_la_cultura_SIGESPU</t>
    </r>
  </si>
  <si>
    <t>Auditoría Interna</t>
  </si>
  <si>
    <t>SGA</t>
  </si>
  <si>
    <t>Información Documentada</t>
  </si>
  <si>
    <t>Riesgos Institucionales</t>
  </si>
  <si>
    <t>LUPPE</t>
  </si>
  <si>
    <t>Jhenifer Echeverri</t>
  </si>
  <si>
    <r>
      <rPr>
        <sz val="12"/>
        <color theme="1"/>
        <rFont val="Calibri"/>
        <family val="2"/>
        <scheme val="minor"/>
      </rPr>
      <t>P002_</t>
    </r>
    <r>
      <rPr>
        <b/>
        <sz val="11"/>
        <color theme="1"/>
        <rFont val="Calibri"/>
        <family val="2"/>
        <scheme val="minor"/>
      </rPr>
      <t>30.3.2_</t>
    </r>
    <r>
      <rPr>
        <sz val="12"/>
        <color theme="1"/>
        <rFont val="Calibri"/>
        <family val="2"/>
        <scheme val="minor"/>
      </rPr>
      <t>Auditorias_de_seguimiento_o_certificación</t>
    </r>
  </si>
  <si>
    <t>Auditoría Externa</t>
  </si>
  <si>
    <t>Indicadores</t>
  </si>
  <si>
    <t>PAAC</t>
  </si>
  <si>
    <t>Jose Luis Hernández</t>
  </si>
  <si>
    <r>
      <rPr>
        <sz val="12"/>
        <color theme="1"/>
        <rFont val="Calibri"/>
        <family val="2"/>
        <scheme val="minor"/>
      </rPr>
      <t>P003_</t>
    </r>
    <r>
      <rPr>
        <b/>
        <sz val="11"/>
        <color theme="1"/>
        <rFont val="Calibri"/>
        <family val="2"/>
        <scheme val="minor"/>
      </rPr>
      <t>30.3.3_</t>
    </r>
    <r>
      <rPr>
        <sz val="12"/>
        <color theme="1"/>
        <rFont val="Calibri"/>
        <family val="2"/>
        <scheme val="minor"/>
      </rPr>
      <t>Implementar_los_Controles_Operacionales</t>
    </r>
  </si>
  <si>
    <t>PUMI</t>
  </si>
  <si>
    <t>Objetivos Sigespu</t>
  </si>
  <si>
    <t>MIPG</t>
  </si>
  <si>
    <t>Alex Gómez</t>
  </si>
  <si>
    <r>
      <rPr>
        <sz val="12"/>
        <color theme="1"/>
        <rFont val="Calibri"/>
        <family val="2"/>
        <scheme val="minor"/>
      </rPr>
      <t>P004_</t>
    </r>
    <r>
      <rPr>
        <b/>
        <sz val="11"/>
        <color theme="1"/>
        <rFont val="Calibri"/>
        <family val="2"/>
        <scheme val="minor"/>
      </rPr>
      <t>30.3.4_</t>
    </r>
    <r>
      <rPr>
        <sz val="12"/>
        <color theme="1"/>
        <rFont val="Calibri"/>
        <family val="2"/>
        <scheme val="minor"/>
      </rPr>
      <t>Cumplimiento_al_PDT</t>
    </r>
  </si>
  <si>
    <t>Rediseño funcional</t>
  </si>
  <si>
    <t>Dayana Pinilla</t>
  </si>
  <si>
    <r>
      <rPr>
        <sz val="12"/>
        <color theme="1"/>
        <rFont val="Calibri"/>
        <family val="2"/>
        <scheme val="minor"/>
      </rPr>
      <t>P005_</t>
    </r>
    <r>
      <rPr>
        <b/>
        <sz val="11"/>
        <color theme="1"/>
        <rFont val="Calibri"/>
        <family val="2"/>
        <scheme val="minor"/>
      </rPr>
      <t>30.3.5_</t>
    </r>
    <r>
      <rPr>
        <sz val="12"/>
        <color theme="1"/>
        <rFont val="Calibri"/>
        <family val="2"/>
        <scheme val="minor"/>
      </rPr>
      <t>MiPG_y_PAAC</t>
    </r>
  </si>
  <si>
    <t>PNC</t>
  </si>
  <si>
    <t>Diego Villada</t>
  </si>
  <si>
    <r>
      <rPr>
        <sz val="12"/>
        <color theme="1"/>
        <rFont val="Calibri"/>
        <family val="2"/>
        <scheme val="minor"/>
      </rPr>
      <t>P006_</t>
    </r>
    <r>
      <rPr>
        <b/>
        <sz val="11"/>
        <color theme="1"/>
        <rFont val="Calibri"/>
        <family val="2"/>
        <scheme val="minor"/>
      </rPr>
      <t>30.3.6_</t>
    </r>
    <r>
      <rPr>
        <sz val="12"/>
        <color theme="1"/>
        <rFont val="Calibri"/>
        <family val="2"/>
        <scheme val="minor"/>
      </rPr>
      <t>Herramienta_de_Sistematización_SIGESPU</t>
    </r>
  </si>
  <si>
    <t>Medición de la Percepción</t>
  </si>
  <si>
    <t>PMI</t>
  </si>
  <si>
    <t>Ferney Bahamón</t>
  </si>
  <si>
    <t>Revisión por la Dirección</t>
  </si>
  <si>
    <t>Gabriel Molano</t>
  </si>
  <si>
    <t>PAP</t>
  </si>
  <si>
    <t>Sebastián Junca</t>
  </si>
  <si>
    <t>Seguimiento PDT</t>
  </si>
  <si>
    <t>Kely Ruiz</t>
  </si>
  <si>
    <t>Olga Forero</t>
  </si>
  <si>
    <t>Yadira Velásquez</t>
  </si>
  <si>
    <t>Equipo Piza y Caballero</t>
  </si>
  <si>
    <t>Camilo Martínez</t>
  </si>
  <si>
    <t>Estado</t>
  </si>
  <si>
    <t>En Proceso</t>
  </si>
  <si>
    <t>José Luis Hernández Bermúdez</t>
  </si>
  <si>
    <t>Jose Luis Hernandez</t>
  </si>
  <si>
    <t>Ferney Bahamon Paez</t>
  </si>
  <si>
    <t>Hecho</t>
  </si>
  <si>
    <t xml:space="preserve">Jhenifer Echeverri Cusguen </t>
  </si>
  <si>
    <t>Jhenifer Echeverry</t>
  </si>
  <si>
    <t>No asignada</t>
  </si>
  <si>
    <t>Aylín Caro Gonzalez</t>
  </si>
  <si>
    <t>Cancelada</t>
  </si>
  <si>
    <t>Laura Rubiano Vargas</t>
  </si>
  <si>
    <t>Jose Luis Hernandez Bermudez</t>
  </si>
  <si>
    <t>Dayane Cespedes Rivera</t>
  </si>
  <si>
    <t>Marcela Rodríguez Cruz</t>
  </si>
  <si>
    <t>Aylín Caro González</t>
  </si>
  <si>
    <t xml:space="preserve">Dayanna Pinilla </t>
  </si>
  <si>
    <t>Olga Forero Sánchez</t>
  </si>
  <si>
    <t>José Javier García Aroca</t>
  </si>
  <si>
    <t>Camilo Martinez</t>
  </si>
  <si>
    <t xml:space="preserve">Juan Sebastian Junca </t>
  </si>
  <si>
    <t>Magda Liliana Cruz Mora</t>
  </si>
  <si>
    <t xml:space="preserve">Alex Gomez </t>
  </si>
  <si>
    <t>Marcela Rodriguez Cruz</t>
  </si>
  <si>
    <t xml:space="preserve">MINISTERIO DE AMBIENTE Y DESARROLLO SOSTENIBLE </t>
  </si>
  <si>
    <t>PLAN DE TRABAJO ANUAL DE SEGURIDAD Y SALUD EN EL TRABAJO</t>
  </si>
  <si>
    <t>Proceso: Administración del Talento Humano</t>
  </si>
  <si>
    <t>Fecha</t>
  </si>
  <si>
    <t>Objetivo del plan</t>
  </si>
  <si>
    <t>Meta</t>
  </si>
  <si>
    <t>Marco Normativo</t>
  </si>
  <si>
    <r>
      <rPr>
        <b/>
        <sz val="12"/>
        <color theme="1"/>
        <rFont val="Arial Narrow"/>
        <family val="2"/>
      </rPr>
      <t>Código</t>
    </r>
    <r>
      <rPr>
        <sz val="12"/>
        <color theme="1"/>
        <rFont val="Arial Narrow"/>
        <family val="2"/>
      </rPr>
      <t>: F-A-ATH-61</t>
    </r>
  </si>
  <si>
    <t>Primer trimestre 202X</t>
  </si>
  <si>
    <t>Segundo trimestre 202X</t>
  </si>
  <si>
    <t>Tercer trimestre 202X</t>
  </si>
  <si>
    <t>Cuarto trimestre 202X</t>
  </si>
  <si>
    <t>Resultado Vigencia 202X</t>
  </si>
  <si>
    <r>
      <t>Versión:</t>
    </r>
    <r>
      <rPr>
        <sz val="14"/>
        <rFont val="Arial Narrow"/>
        <family val="2"/>
      </rPr>
      <t xml:space="preserve"> 4</t>
    </r>
  </si>
  <si>
    <r>
      <t xml:space="preserve"> Vigencia: </t>
    </r>
    <r>
      <rPr>
        <sz val="12"/>
        <rFont val="Arial Narrow"/>
        <family val="2"/>
      </rPr>
      <t>04/02/2025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</si>
</sst>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2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4"/>
      <name val="Arial Narrow"/>
      <family val="2"/>
    </font>
    <font>
      <b/>
      <sz val="11"/>
      <name val="Arial"/>
      <family val="2"/>
    </font>
    <font>
      <sz val="8"/>
      <color theme="1"/>
      <name val="Arial"/>
      <family val="2"/>
    </font>
    <font>
      <sz val="11"/>
      <name val="Arial"/>
      <family val="2"/>
    </font>
    <font>
      <sz val="14"/>
      <color rgb="FF242424"/>
      <name val="Segoe UI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sz val="9"/>
      <color rgb="FF000000"/>
      <name val="Tahoma"/>
      <family val="2"/>
    </font>
    <font>
      <sz val="16"/>
      <name val="Arial Narrow"/>
      <family val="2"/>
    </font>
    <font>
      <b/>
      <sz val="16"/>
      <color theme="0"/>
      <name val="Arial Narrow"/>
      <family val="2"/>
    </font>
    <font>
      <sz val="14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b/>
      <sz val="14"/>
      <color theme="1"/>
      <name val="Arial Narrow"/>
      <family val="2"/>
    </font>
    <font>
      <sz val="12"/>
      <color theme="1"/>
      <name val="Arial Narrow"/>
      <family val="2"/>
    </font>
    <font>
      <b/>
      <sz val="20"/>
      <color theme="1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6BE5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D4D4D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9" fontId="17" fillId="0" borderId="0" applyFont="0" applyFill="0" applyBorder="0" applyAlignment="0" applyProtection="0"/>
    <xf numFmtId="0" fontId="14" fillId="0" borderId="0"/>
    <xf numFmtId="0" fontId="13" fillId="0" borderId="0"/>
    <xf numFmtId="0" fontId="15" fillId="0" borderId="0"/>
  </cellStyleXfs>
  <cellXfs count="159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7" fillId="0" borderId="10" xfId="0" applyFont="1" applyBorder="1" applyAlignment="1">
      <alignment wrapText="1"/>
    </xf>
    <xf numFmtId="0" fontId="8" fillId="0" borderId="11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7" fillId="4" borderId="1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horizontal="center" vertical="center"/>
    </xf>
    <xf numFmtId="0" fontId="8" fillId="0" borderId="10" xfId="0" applyFont="1" applyBorder="1" applyAlignment="1">
      <alignment wrapText="1"/>
    </xf>
    <xf numFmtId="0" fontId="3" fillId="5" borderId="9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12" fillId="9" borderId="20" xfId="0" applyFont="1" applyFill="1" applyBorder="1" applyAlignment="1">
      <alignment horizontal="center" vertical="center"/>
    </xf>
    <xf numFmtId="0" fontId="12" fillId="9" borderId="15" xfId="0" applyFont="1" applyFill="1" applyBorder="1" applyAlignment="1">
      <alignment horizontal="center" vertical="center" wrapText="1"/>
    </xf>
    <xf numFmtId="0" fontId="12" fillId="9" borderId="21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vertical="center"/>
    </xf>
    <xf numFmtId="3" fontId="12" fillId="0" borderId="24" xfId="0" applyNumberFormat="1" applyFont="1" applyBorder="1" applyAlignment="1">
      <alignment horizontal="center" vertical="center"/>
    </xf>
    <xf numFmtId="9" fontId="12" fillId="0" borderId="25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3" fontId="12" fillId="0" borderId="1" xfId="0" applyNumberFormat="1" applyFont="1" applyBorder="1" applyAlignment="1">
      <alignment horizontal="center" vertical="center"/>
    </xf>
    <xf numFmtId="9" fontId="12" fillId="0" borderId="9" xfId="1" applyFont="1" applyBorder="1" applyAlignment="1">
      <alignment horizontal="center" vertical="center"/>
    </xf>
    <xf numFmtId="0" fontId="9" fillId="10" borderId="23" xfId="0" applyFont="1" applyFill="1" applyBorder="1" applyAlignment="1">
      <alignment vertical="center"/>
    </xf>
    <xf numFmtId="3" fontId="12" fillId="10" borderId="24" xfId="0" applyNumberFormat="1" applyFont="1" applyFill="1" applyBorder="1" applyAlignment="1">
      <alignment horizontal="center" vertical="center"/>
    </xf>
    <xf numFmtId="9" fontId="12" fillId="10" borderId="25" xfId="0" applyNumberFormat="1" applyFont="1" applyFill="1" applyBorder="1" applyAlignment="1">
      <alignment horizontal="center" vertical="center"/>
    </xf>
    <xf numFmtId="0" fontId="9" fillId="10" borderId="8" xfId="0" applyFont="1" applyFill="1" applyBorder="1" applyAlignment="1">
      <alignment vertical="center"/>
    </xf>
    <xf numFmtId="3" fontId="12" fillId="10" borderId="1" xfId="0" applyNumberFormat="1" applyFont="1" applyFill="1" applyBorder="1" applyAlignment="1">
      <alignment horizontal="center" vertical="center"/>
    </xf>
    <xf numFmtId="9" fontId="12" fillId="10" borderId="9" xfId="1" applyFont="1" applyFill="1" applyBorder="1" applyAlignment="1">
      <alignment horizontal="center" vertical="center"/>
    </xf>
    <xf numFmtId="0" fontId="9" fillId="10" borderId="28" xfId="0" applyFont="1" applyFill="1" applyBorder="1" applyAlignment="1">
      <alignment vertical="center"/>
    </xf>
    <xf numFmtId="3" fontId="12" fillId="10" borderId="29" xfId="0" applyNumberFormat="1" applyFont="1" applyFill="1" applyBorder="1" applyAlignment="1">
      <alignment horizontal="center" vertical="center"/>
    </xf>
    <xf numFmtId="9" fontId="12" fillId="10" borderId="30" xfId="1" applyFont="1" applyFill="1" applyBorder="1" applyAlignment="1">
      <alignment horizontal="center" vertical="center"/>
    </xf>
    <xf numFmtId="0" fontId="12" fillId="9" borderId="34" xfId="0" applyFont="1" applyFill="1" applyBorder="1" applyAlignment="1">
      <alignment horizontal="center" vertical="center" wrapText="1"/>
    </xf>
    <xf numFmtId="0" fontId="12" fillId="9" borderId="35" xfId="0" applyFont="1" applyFill="1" applyBorder="1" applyAlignment="1">
      <alignment horizontal="center" vertical="center" wrapText="1"/>
    </xf>
    <xf numFmtId="0" fontId="13" fillId="0" borderId="0" xfId="3" applyAlignment="1">
      <alignment horizontal="center" vertical="top"/>
    </xf>
    <xf numFmtId="0" fontId="13" fillId="0" borderId="0" xfId="3" applyAlignment="1">
      <alignment horizontal="center" vertical="center"/>
    </xf>
    <xf numFmtId="0" fontId="13" fillId="0" borderId="0" xfId="3" applyAlignment="1">
      <alignment vertical="top" wrapText="1"/>
    </xf>
    <xf numFmtId="0" fontId="19" fillId="0" borderId="0" xfId="0" applyFont="1"/>
    <xf numFmtId="0" fontId="23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3" fillId="0" borderId="0" xfId="3" applyAlignment="1">
      <alignment horizontal="left" vertical="top"/>
    </xf>
    <xf numFmtId="0" fontId="13" fillId="0" borderId="0" xfId="3" applyAlignment="1">
      <alignment horizontal="left" vertical="center"/>
    </xf>
    <xf numFmtId="0" fontId="28" fillId="0" borderId="0" xfId="3" applyFont="1" applyAlignment="1">
      <alignment horizontal="center" vertical="top" wrapText="1"/>
    </xf>
    <xf numFmtId="0" fontId="28" fillId="0" borderId="0" xfId="3" applyFont="1" applyAlignment="1">
      <alignment horizontal="center" vertical="center" wrapText="1"/>
    </xf>
    <xf numFmtId="0" fontId="27" fillId="0" borderId="0" xfId="0" applyFont="1" applyAlignment="1">
      <alignment horizontal="center" wrapText="1"/>
    </xf>
    <xf numFmtId="0" fontId="29" fillId="0" borderId="1" xfId="3" applyFont="1" applyBorder="1" applyAlignment="1">
      <alignment horizontal="center" vertical="center" wrapText="1"/>
    </xf>
    <xf numFmtId="0" fontId="29" fillId="0" borderId="7" xfId="3" applyFont="1" applyBorder="1" applyAlignment="1">
      <alignment horizontal="center" vertical="center" wrapText="1"/>
    </xf>
    <xf numFmtId="0" fontId="13" fillId="6" borderId="1" xfId="3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9" fillId="0" borderId="0" xfId="0" applyFont="1" applyAlignment="1">
      <alignment horizontal="center"/>
    </xf>
    <xf numFmtId="9" fontId="9" fillId="0" borderId="1" xfId="1" applyFont="1" applyBorder="1"/>
    <xf numFmtId="9" fontId="9" fillId="0" borderId="1" xfId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10" xfId="0" applyFont="1" applyBorder="1"/>
    <xf numFmtId="0" fontId="9" fillId="0" borderId="10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2" fillId="0" borderId="12" xfId="0" applyFont="1" applyBorder="1"/>
    <xf numFmtId="0" fontId="22" fillId="6" borderId="1" xfId="0" applyFont="1" applyFill="1" applyBorder="1" applyAlignment="1">
      <alignment horizontal="center" vertical="center" textRotation="90"/>
    </xf>
    <xf numFmtId="0" fontId="24" fillId="11" borderId="1" xfId="0" applyFont="1" applyFill="1" applyBorder="1" applyAlignment="1">
      <alignment horizontal="center" vertical="center" wrapText="1"/>
    </xf>
    <xf numFmtId="9" fontId="23" fillId="0" borderId="1" xfId="2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7" fillId="4" borderId="0" xfId="0" applyFont="1" applyFill="1"/>
    <xf numFmtId="0" fontId="39" fillId="0" borderId="1" xfId="0" applyFont="1" applyBorder="1" applyAlignment="1">
      <alignment horizontal="center" vertical="center"/>
    </xf>
    <xf numFmtId="0" fontId="38" fillId="6" borderId="1" xfId="0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 wrapText="1"/>
    </xf>
    <xf numFmtId="0" fontId="38" fillId="6" borderId="1" xfId="0" applyFont="1" applyFill="1" applyBorder="1" applyAlignment="1">
      <alignment horizontal="left" vertical="center"/>
    </xf>
    <xf numFmtId="0" fontId="34" fillId="4" borderId="1" xfId="0" applyFont="1" applyFill="1" applyBorder="1" applyAlignment="1">
      <alignment horizontal="left" vertical="center"/>
    </xf>
    <xf numFmtId="0" fontId="38" fillId="6" borderId="1" xfId="0" applyFont="1" applyFill="1" applyBorder="1" applyAlignment="1">
      <alignment horizontal="left" vertical="center" wrapText="1"/>
    </xf>
    <xf numFmtId="0" fontId="34" fillId="4" borderId="1" xfId="0" applyFont="1" applyFill="1" applyBorder="1" applyAlignment="1">
      <alignment horizontal="left" vertical="center" wrapText="1"/>
    </xf>
    <xf numFmtId="49" fontId="34" fillId="4" borderId="1" xfId="0" applyNumberFormat="1" applyFont="1" applyFill="1" applyBorder="1" applyAlignment="1">
      <alignment horizontal="left" vertical="center"/>
    </xf>
    <xf numFmtId="0" fontId="32" fillId="4" borderId="1" xfId="0" applyFont="1" applyFill="1" applyBorder="1" applyAlignment="1">
      <alignment horizontal="center" vertical="center" wrapText="1"/>
    </xf>
    <xf numFmtId="0" fontId="33" fillId="12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0" fontId="35" fillId="4" borderId="1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8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38" fillId="6" borderId="1" xfId="0" applyFont="1" applyFill="1" applyBorder="1" applyAlignment="1">
      <alignment horizontal="center" vertical="center" textRotation="90"/>
    </xf>
    <xf numFmtId="0" fontId="20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38" fillId="6" borderId="1" xfId="0" applyFont="1" applyFill="1" applyBorder="1" applyAlignment="1">
      <alignment horizontal="center" vertical="center" textRotation="90" wrapText="1"/>
    </xf>
    <xf numFmtId="0" fontId="21" fillId="6" borderId="1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/>
    </xf>
    <xf numFmtId="0" fontId="12" fillId="7" borderId="17" xfId="0" applyFont="1" applyFill="1" applyBorder="1" applyAlignment="1">
      <alignment horizontal="center" vertical="center"/>
    </xf>
    <xf numFmtId="0" fontId="12" fillId="9" borderId="18" xfId="0" applyFont="1" applyFill="1" applyBorder="1" applyAlignment="1">
      <alignment horizontal="center" vertical="center"/>
    </xf>
    <xf numFmtId="0" fontId="12" fillId="9" borderId="19" xfId="0" applyFont="1" applyFill="1" applyBorder="1" applyAlignment="1">
      <alignment horizontal="center" vertical="center"/>
    </xf>
    <xf numFmtId="0" fontId="12" fillId="10" borderId="18" xfId="0" applyFont="1" applyFill="1" applyBorder="1" applyAlignment="1">
      <alignment horizontal="center" vertical="center" wrapText="1"/>
    </xf>
    <xf numFmtId="0" fontId="12" fillId="10" borderId="31" xfId="0" applyFont="1" applyFill="1" applyBorder="1" applyAlignment="1">
      <alignment horizontal="center" vertical="center" wrapText="1"/>
    </xf>
    <xf numFmtId="0" fontId="9" fillId="10" borderId="32" xfId="0" applyFont="1" applyFill="1" applyBorder="1" applyAlignment="1">
      <alignment horizontal="center" vertical="center"/>
    </xf>
    <xf numFmtId="0" fontId="9" fillId="10" borderId="33" xfId="0" applyFont="1" applyFill="1" applyBorder="1" applyAlignment="1">
      <alignment horizontal="center" vertical="center"/>
    </xf>
    <xf numFmtId="0" fontId="9" fillId="10" borderId="37" xfId="0" applyFont="1" applyFill="1" applyBorder="1" applyAlignment="1">
      <alignment horizontal="center" vertical="center"/>
    </xf>
    <xf numFmtId="0" fontId="12" fillId="10" borderId="14" xfId="0" applyFont="1" applyFill="1" applyBorder="1" applyAlignment="1">
      <alignment horizontal="center" vertical="center"/>
    </xf>
    <xf numFmtId="0" fontId="12" fillId="10" borderId="22" xfId="0" applyFont="1" applyFill="1" applyBorder="1" applyAlignment="1">
      <alignment horizontal="center" vertical="center"/>
    </xf>
    <xf numFmtId="0" fontId="12" fillId="10" borderId="26" xfId="0" applyFont="1" applyFill="1" applyBorder="1" applyAlignment="1">
      <alignment horizontal="center" vertical="center"/>
    </xf>
    <xf numFmtId="0" fontId="12" fillId="10" borderId="27" xfId="0" applyFont="1" applyFill="1" applyBorder="1" applyAlignment="1">
      <alignment horizontal="center" vertical="center"/>
    </xf>
    <xf numFmtId="0" fontId="12" fillId="10" borderId="14" xfId="0" applyFont="1" applyFill="1" applyBorder="1" applyAlignment="1">
      <alignment horizontal="center" vertical="center" wrapText="1"/>
    </xf>
    <xf numFmtId="0" fontId="12" fillId="10" borderId="15" xfId="0" applyFont="1" applyFill="1" applyBorder="1" applyAlignment="1">
      <alignment horizontal="center" vertical="center" wrapText="1"/>
    </xf>
    <xf numFmtId="0" fontId="12" fillId="10" borderId="26" xfId="0" applyFont="1" applyFill="1" applyBorder="1" applyAlignment="1">
      <alignment horizontal="center" vertical="center" wrapText="1"/>
    </xf>
    <xf numFmtId="0" fontId="12" fillId="10" borderId="0" xfId="0" applyFont="1" applyFill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10" borderId="23" xfId="0" applyFont="1" applyFill="1" applyBorder="1" applyAlignment="1">
      <alignment horizontal="center" vertical="center" wrapText="1"/>
    </xf>
    <xf numFmtId="0" fontId="12" fillId="10" borderId="25" xfId="0" applyFont="1" applyFill="1" applyBorder="1" applyAlignment="1">
      <alignment horizontal="center" vertical="center"/>
    </xf>
    <xf numFmtId="0" fontId="12" fillId="10" borderId="8" xfId="0" applyFont="1" applyFill="1" applyBorder="1" applyAlignment="1">
      <alignment horizontal="center" vertical="center"/>
    </xf>
    <xf numFmtId="0" fontId="12" fillId="10" borderId="9" xfId="0" applyFont="1" applyFill="1" applyBorder="1" applyAlignment="1">
      <alignment horizontal="center" vertical="center"/>
    </xf>
    <xf numFmtId="0" fontId="12" fillId="10" borderId="28" xfId="0" applyFont="1" applyFill="1" applyBorder="1" applyAlignment="1">
      <alignment horizontal="center" vertical="center"/>
    </xf>
    <xf numFmtId="0" fontId="12" fillId="10" borderId="3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9" fontId="9" fillId="0" borderId="1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0" fillId="6" borderId="14" xfId="3" applyFont="1" applyFill="1" applyBorder="1" applyAlignment="1">
      <alignment horizontal="center" vertical="center" wrapText="1"/>
    </xf>
    <xf numFmtId="0" fontId="10" fillId="6" borderId="15" xfId="3" applyFont="1" applyFill="1" applyBorder="1" applyAlignment="1">
      <alignment horizontal="center" vertical="center" wrapText="1"/>
    </xf>
    <xf numFmtId="0" fontId="10" fillId="6" borderId="26" xfId="3" applyFont="1" applyFill="1" applyBorder="1" applyAlignment="1">
      <alignment horizontal="center" vertical="center" wrapText="1"/>
    </xf>
    <xf numFmtId="0" fontId="10" fillId="6" borderId="0" xfId="3" applyFont="1" applyFill="1" applyAlignment="1">
      <alignment horizontal="center" vertical="center" wrapText="1"/>
    </xf>
    <xf numFmtId="9" fontId="10" fillId="6" borderId="1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40" fillId="6" borderId="1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2" xr:uid="{00000000-0005-0000-0000-000031000000}"/>
    <cellStyle name="Normal 4" xfId="3" xr:uid="{00000000-0005-0000-0000-000032000000}"/>
    <cellStyle name="Normal 4 2" xfId="4" xr:uid="{00000000-0005-0000-0000-000033000000}"/>
    <cellStyle name="Porcentaje" xfId="1" builtinId="5"/>
  </cellStyles>
  <dxfs count="60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theme="5" tint="0.59996337778862885"/>
        </patternFill>
      </fill>
    </dxf>
    <dxf>
      <fill>
        <patternFill patternType="solid">
          <bgColor rgb="FFFF4B4B"/>
        </patternFill>
      </fill>
    </dxf>
    <dxf>
      <fill>
        <patternFill patternType="solid">
          <bgColor rgb="FFE97BE1"/>
        </patternFill>
      </fill>
    </dxf>
    <dxf>
      <fill>
        <patternFill patternType="solid">
          <bgColor rgb="FF97AEF7"/>
        </patternFill>
      </fill>
    </dxf>
    <dxf>
      <fill>
        <patternFill patternType="solid">
          <bgColor rgb="FFFF4B4B"/>
        </patternFill>
      </fill>
    </dxf>
    <dxf>
      <fill>
        <patternFill patternType="solid">
          <bgColor theme="5" tint="0.59996337778862885"/>
        </patternFill>
      </fill>
    </dxf>
    <dxf>
      <fill>
        <patternFill patternType="solid">
          <bgColor rgb="FF97AEF7"/>
        </patternFill>
      </fill>
    </dxf>
    <dxf>
      <fill>
        <patternFill patternType="solid">
          <bgColor theme="5" tint="0.59996337778862885"/>
        </patternFill>
      </fill>
    </dxf>
    <dxf>
      <fill>
        <patternFill patternType="solid">
          <bgColor rgb="FFFF4B4B"/>
        </patternFill>
      </fill>
    </dxf>
    <dxf>
      <fill>
        <patternFill patternType="solid">
          <bgColor rgb="FFE97BE1"/>
        </patternFill>
      </fill>
    </dxf>
    <dxf>
      <fill>
        <patternFill patternType="solid">
          <bgColor rgb="FF97AEF7"/>
        </patternFill>
      </fill>
    </dxf>
    <dxf>
      <fill>
        <patternFill patternType="solid">
          <bgColor theme="5" tint="0.59996337778862885"/>
        </patternFill>
      </fill>
    </dxf>
    <dxf>
      <fill>
        <patternFill patternType="solid">
          <bgColor rgb="FFFF4B4B"/>
        </patternFill>
      </fill>
    </dxf>
    <dxf>
      <fill>
        <patternFill patternType="solid">
          <bgColor rgb="FFE97BE1"/>
        </patternFill>
      </fill>
    </dxf>
    <dxf>
      <fill>
        <patternFill patternType="solid">
          <bgColor rgb="FF97AEF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B893C3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B893C3"/>
        </patternFill>
      </fill>
    </dxf>
    <dxf>
      <fill>
        <patternFill>
          <bgColor rgb="FFB893C3"/>
        </patternFill>
      </fill>
    </dxf>
    <dxf>
      <fill>
        <patternFill>
          <bgColor rgb="FF97AEF7"/>
        </patternFill>
      </fill>
    </dxf>
    <dxf>
      <fill>
        <patternFill>
          <bgColor rgb="FFE97BE1"/>
        </patternFill>
      </fill>
    </dxf>
    <dxf>
      <fill>
        <patternFill>
          <bgColor rgb="FFFF4B4B"/>
        </patternFill>
      </fill>
    </dxf>
    <dxf>
      <fill>
        <patternFill>
          <bgColor theme="5" tint="0.59996337778862885"/>
        </patternFill>
      </fill>
    </dxf>
    <dxf>
      <fill>
        <patternFill>
          <bgColor rgb="FF97AEF7"/>
        </patternFill>
      </fill>
    </dxf>
    <dxf>
      <fill>
        <patternFill>
          <bgColor rgb="FFE97BE1"/>
        </patternFill>
      </fill>
    </dxf>
    <dxf>
      <fill>
        <patternFill>
          <bgColor rgb="FFFF4B4B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96BE55"/>
      <color rgb="FFFFCCFF"/>
      <color rgb="FF99CCFF"/>
      <color rgb="FFCCCCFF"/>
      <color rgb="FFB893C3"/>
      <color rgb="FFD0DB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Gestión</a:t>
            </a:r>
            <a:r>
              <a:rPr lang="es-CO" b="1" baseline="0"/>
              <a:t> tareas PDT 1er trimestre 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4EB-4D2A-956A-9F207F39890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4EB-4D2A-956A-9F207F3989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'Seguimiento PDT'!$C$14:$C$16</c:f>
              <c:strCache>
                <c:ptCount val="3"/>
                <c:pt idx="0">
                  <c:v>Tareas Programadas </c:v>
                </c:pt>
                <c:pt idx="1">
                  <c:v>Tareas Ejecutadas</c:v>
                </c:pt>
                <c:pt idx="2">
                  <c:v>Tareas No Ejecutadas</c:v>
                </c:pt>
              </c:strCache>
            </c:strRef>
          </c:cat>
          <c:val>
            <c:numRef>
              <c:f>'Seguimiento PDT'!$D$14:$D$16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EB-4D2A-956A-9F207F398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689496"/>
        <c:axId val="162686360"/>
      </c:barChart>
      <c:catAx>
        <c:axId val="162689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Actividades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2686360"/>
        <c:crosses val="autoZero"/>
        <c:auto val="1"/>
        <c:lblAlgn val="ctr"/>
        <c:lblOffset val="100"/>
        <c:noMultiLvlLbl val="0"/>
      </c:catAx>
      <c:valAx>
        <c:axId val="162686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N° de</a:t>
                </a:r>
                <a:r>
                  <a:rPr lang="es-CO" b="1" baseline="0"/>
                  <a:t> actividades </a:t>
                </a:r>
                <a:endParaRPr lang="es-CO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2689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Gestión</a:t>
            </a:r>
            <a:r>
              <a:rPr lang="es-CO" b="1" baseline="0"/>
              <a:t> tareas PDT 2do trimestre 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A5B4-AB48-A72C-BC5A939BB3B9}"/>
              </c:ext>
            </c:extLst>
          </c:dPt>
          <c:cat>
            <c:strRef>
              <c:f>'Seguimiento PDT'!$C$29:$C$31</c:f>
              <c:strCache>
                <c:ptCount val="3"/>
                <c:pt idx="0">
                  <c:v>Tareas Programadas </c:v>
                </c:pt>
                <c:pt idx="1">
                  <c:v>Tareas Ejecutadas</c:v>
                </c:pt>
                <c:pt idx="2">
                  <c:v>Tareas No Ejecutadas</c:v>
                </c:pt>
              </c:strCache>
            </c:strRef>
          </c:cat>
          <c:val>
            <c:numRef>
              <c:f>'Seguimiento PDT'!$D$29:$D$31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CE-4E65-B616-44C5753BF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691064"/>
        <c:axId val="162690280"/>
      </c:barChart>
      <c:catAx>
        <c:axId val="162691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Actividades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2690280"/>
        <c:crosses val="autoZero"/>
        <c:auto val="1"/>
        <c:lblAlgn val="ctr"/>
        <c:lblOffset val="100"/>
        <c:noMultiLvlLbl val="0"/>
      </c:catAx>
      <c:valAx>
        <c:axId val="162690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N° de</a:t>
                </a:r>
                <a:r>
                  <a:rPr lang="es-CO" b="1" baseline="0"/>
                  <a:t> actividades </a:t>
                </a:r>
                <a:endParaRPr lang="es-CO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2691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Gestión</a:t>
            </a:r>
            <a:r>
              <a:rPr lang="es-CO" b="1" baseline="0"/>
              <a:t> tareas PDT 3er trimestre 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4327-8C48-8B66-3192076812E5}"/>
              </c:ext>
            </c:extLst>
          </c:dPt>
          <c:cat>
            <c:strRef>
              <c:f>'Seguimiento PDT'!$C$44:$C$46</c:f>
              <c:strCache>
                <c:ptCount val="3"/>
                <c:pt idx="0">
                  <c:v>Tareas Programadas </c:v>
                </c:pt>
                <c:pt idx="1">
                  <c:v>Tareas Ejecutadas</c:v>
                </c:pt>
                <c:pt idx="2">
                  <c:v>Tareas No Ejecutadas</c:v>
                </c:pt>
              </c:strCache>
            </c:strRef>
          </c:cat>
          <c:val>
            <c:numRef>
              <c:f>'Seguimiento PDT'!$D$44:$D$46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41-46A9-BB89-77A4C3BB6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687928"/>
        <c:axId val="162690672"/>
      </c:barChart>
      <c:catAx>
        <c:axId val="16268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Actividades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2690672"/>
        <c:crosses val="autoZero"/>
        <c:auto val="1"/>
        <c:lblAlgn val="ctr"/>
        <c:lblOffset val="100"/>
        <c:noMultiLvlLbl val="0"/>
      </c:catAx>
      <c:valAx>
        <c:axId val="162690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N° de</a:t>
                </a:r>
                <a:r>
                  <a:rPr lang="es-CO" b="1" baseline="0"/>
                  <a:t> actividades </a:t>
                </a:r>
                <a:endParaRPr lang="es-CO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2687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Gestión</a:t>
            </a:r>
            <a:r>
              <a:rPr lang="es-CO" b="1" baseline="0"/>
              <a:t> tareas PDT 4to trimestre 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90FF-8845-AECF-23191A425617}"/>
              </c:ext>
            </c:extLst>
          </c:dPt>
          <c:cat>
            <c:strRef>
              <c:f>'Seguimiento PDT'!$C$59:$C$61</c:f>
              <c:strCache>
                <c:ptCount val="3"/>
                <c:pt idx="0">
                  <c:v>Tareas Programadas </c:v>
                </c:pt>
                <c:pt idx="1">
                  <c:v>Tareas Ejecutadas</c:v>
                </c:pt>
                <c:pt idx="2">
                  <c:v>Tareas No Ejecutadas</c:v>
                </c:pt>
              </c:strCache>
            </c:strRef>
          </c:cat>
          <c:val>
            <c:numRef>
              <c:f>'Seguimiento PDT'!$D$59:$D$61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F-4EF0-8837-CB4BD4D2A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691848"/>
        <c:axId val="162688320"/>
      </c:barChart>
      <c:catAx>
        <c:axId val="162691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Actividades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2688320"/>
        <c:crosses val="autoZero"/>
        <c:auto val="1"/>
        <c:lblAlgn val="ctr"/>
        <c:lblOffset val="100"/>
        <c:noMultiLvlLbl val="0"/>
      </c:catAx>
      <c:valAx>
        <c:axId val="16268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N° de</a:t>
                </a:r>
                <a:r>
                  <a:rPr lang="es-CO" b="1" baseline="0"/>
                  <a:t> actividades </a:t>
                </a:r>
                <a:endParaRPr lang="es-CO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2691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TEMA PDT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'Seguimiento PDT'!$A$70:$A$87</c:f>
              <c:numCache>
                <c:formatCode>General</c:formatCode>
                <c:ptCount val="18"/>
              </c:numCache>
            </c:numRef>
          </c:cat>
          <c:val>
            <c:numRef>
              <c:f>'Seguimiento PDT'!$B$70:$B$87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8B55-4865-BA66-7EF98A1416C6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'Seguimiento PDT'!$A$70:$A$87</c:f>
              <c:numCache>
                <c:formatCode>General</c:formatCode>
                <c:ptCount val="18"/>
              </c:numCache>
            </c:numRef>
          </c:cat>
          <c:val>
            <c:numRef>
              <c:f>'Seguimiento PDT'!$C$70:$C$87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1-8B55-4865-BA66-7EF98A1416C6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'Seguimiento PDT'!$A$70:$A$87</c:f>
              <c:numCache>
                <c:formatCode>General</c:formatCode>
                <c:ptCount val="18"/>
              </c:numCache>
            </c:numRef>
          </c:cat>
          <c:val>
            <c:numRef>
              <c:f>'Seguimiento PDT'!$D$70:$D$87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2-8B55-4865-BA66-7EF98A1416C6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'Seguimiento PDT'!$A$70:$A$87</c:f>
              <c:numCache>
                <c:formatCode>General</c:formatCode>
                <c:ptCount val="18"/>
              </c:numCache>
            </c:numRef>
          </c:cat>
          <c:val>
            <c:numRef>
              <c:f>'Seguimiento PDT'!$E$70:$E$87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3-8B55-4865-BA66-7EF98A1416C6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'Seguimiento PDT'!$A$70:$A$87</c:f>
              <c:numCache>
                <c:formatCode>General</c:formatCode>
                <c:ptCount val="18"/>
              </c:numCache>
            </c:numRef>
          </c:cat>
          <c:val>
            <c:numRef>
              <c:f>'Seguimiento PDT'!$F$70:$F$87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4-8B55-4865-BA66-7EF98A1416C6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'Seguimiento PDT'!$A$70:$A$87</c:f>
              <c:numCache>
                <c:formatCode>General</c:formatCode>
                <c:ptCount val="18"/>
              </c:numCache>
            </c:numRef>
          </c:cat>
          <c:val>
            <c:numRef>
              <c:f>'Seguimiento PDT'!$G$70:$G$87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55-4865-BA66-7EF98A1416C6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'Seguimiento PDT'!$A$70:$A$87</c:f>
              <c:numCache>
                <c:formatCode>General</c:formatCode>
                <c:ptCount val="18"/>
              </c:numCache>
            </c:numRef>
          </c:cat>
          <c:val>
            <c:numRef>
              <c:f>'Seguimiento PDT'!$H$70:$H$87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6-8B55-4865-BA66-7EF98A1416C6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'Seguimiento PDT'!$A$70:$A$87</c:f>
              <c:numCache>
                <c:formatCode>General</c:formatCode>
                <c:ptCount val="18"/>
              </c:numCache>
            </c:numRef>
          </c:cat>
          <c:val>
            <c:numRef>
              <c:f>'Seguimiento PDT'!$I$70:$I$87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7-8B55-4865-BA66-7EF98A141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325248"/>
        <c:axId val="277325640"/>
      </c:barChart>
      <c:catAx>
        <c:axId val="277325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Actividades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77325640"/>
        <c:crosses val="autoZero"/>
        <c:auto val="1"/>
        <c:lblAlgn val="ctr"/>
        <c:lblOffset val="100"/>
        <c:noMultiLvlLbl val="0"/>
      </c:catAx>
      <c:valAx>
        <c:axId val="277325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N° de</a:t>
                </a:r>
                <a:r>
                  <a:rPr lang="es-CO" b="1" baseline="0"/>
                  <a:t> actividades </a:t>
                </a:r>
                <a:endParaRPr lang="es-CO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77325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57</xdr:col>
      <xdr:colOff>1447647</xdr:colOff>
      <xdr:row>0</xdr:row>
      <xdr:rowOff>185209</xdr:rowOff>
    </xdr:from>
    <xdr:to>
      <xdr:col>57</xdr:col>
      <xdr:colOff>5270500</xdr:colOff>
      <xdr:row>1</xdr:row>
      <xdr:rowOff>334437</xdr:rowOff>
    </xdr:to>
    <xdr:pic>
      <xdr:nvPicPr>
        <xdr:cNvPr id="2" name="Imagen 1" descr="Un dibujo animado con letras&#10;&#10;Descripción generada automáticamente con confianza media">
          <a:extLst>
            <a:ext uri="{FF2B5EF4-FFF2-40B4-BE49-F238E27FC236}">
              <a16:creationId xmlns:a16="http://schemas.microsoft.com/office/drawing/2014/main" id="{3938BF77-D34B-4209-92CA-11000E9B0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" r="109"/>
        <a:stretch>
          <a:fillRect/>
        </a:stretch>
      </xdr:blipFill>
      <xdr:spPr bwMode="auto">
        <a:xfrm>
          <a:off x="35023272" y="185209"/>
          <a:ext cx="3822853" cy="106997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595313</xdr:colOff>
      <xdr:row>3</xdr:row>
      <xdr:rowOff>321469</xdr:rowOff>
    </xdr:from>
    <xdr:to>
      <xdr:col>11</xdr:col>
      <xdr:colOff>607219</xdr:colOff>
      <xdr:row>14</xdr:row>
      <xdr:rowOff>178594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416720</xdr:colOff>
      <xdr:row>18</xdr:row>
      <xdr:rowOff>440531</xdr:rowOff>
    </xdr:from>
    <xdr:to>
      <xdr:col>11</xdr:col>
      <xdr:colOff>428626</xdr:colOff>
      <xdr:row>28</xdr:row>
      <xdr:rowOff>214313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464344</xdr:colOff>
      <xdr:row>34</xdr:row>
      <xdr:rowOff>250032</xdr:rowOff>
    </xdr:from>
    <xdr:to>
      <xdr:col>11</xdr:col>
      <xdr:colOff>476250</xdr:colOff>
      <xdr:row>43</xdr:row>
      <xdr:rowOff>226220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595313</xdr:colOff>
      <xdr:row>50</xdr:row>
      <xdr:rowOff>119063</xdr:rowOff>
    </xdr:from>
    <xdr:to>
      <xdr:col>11</xdr:col>
      <xdr:colOff>607219</xdr:colOff>
      <xdr:row>59</xdr:row>
      <xdr:rowOff>95250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89</xdr:row>
      <xdr:rowOff>0</xdr:rowOff>
    </xdr:from>
    <xdr:to>
      <xdr:col>11</xdr:col>
      <xdr:colOff>993322</xdr:colOff>
      <xdr:row>116</xdr:row>
      <xdr:rowOff>136072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ura Camila Rubiano Vargas" refreshedDate="44958.618112268501" createdVersion="8" refreshedVersion="8" minRefreshableVersion="3" recordCount="32" xr:uid="{00000000-000A-0000-FFFF-FFFF00000000}">
  <cacheSource type="worksheet">
    <worksheetSource ref="A11:B29" sheet="Planeación PDT"/>
  </cacheSource>
  <cacheFields count="2">
    <cacheField name="Actividad _x000a_PAC" numFmtId="0">
      <sharedItems containsNonDate="0" containsString="0" containsBlank="1" count="1">
        <m/>
      </sharedItems>
    </cacheField>
    <cacheField name="Tema _x000a_PDT" numFmtId="0">
      <sharedItems containsNonDate="0" containsString="0" containsBlank="1" count="1"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"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TablaDinámica1" cacheId="0" applyNumberFormats="0" applyBorderFormats="0" applyFontFormats="0" applyPatternFormats="0" applyAlignmentFormats="0" applyWidthHeightFormats="1" dataCaption="Valores" updatedVersion="8" minRefreshableVersion="3" useAutoFormatting="1" createdVersion="8" indent="0" outline="1" outlineData="1" multipleFieldFilters="0">
  <location ref="B3:D6" firstHeaderRow="1" firstDataRow="2" firstDataCol="1"/>
  <pivotFields count="2">
    <pivotField axis="axisCol" dataField="1" showAll="0">
      <items count="2">
        <item x="0"/>
        <item t="default"/>
      </items>
    </pivotField>
    <pivotField axis="axisRow" showAll="0">
      <items count="2">
        <item x="0"/>
        <item t="default"/>
      </items>
    </pivotField>
  </pivotFields>
  <rowFields count="1">
    <field x="1"/>
  </rowFields>
  <rowItems count="2">
    <i>
      <x/>
    </i>
    <i t="grand">
      <x/>
    </i>
  </rowItems>
  <colFields count="1">
    <field x="0"/>
  </colFields>
  <colItems count="2">
    <i>
      <x/>
    </i>
    <i t="grand">
      <x/>
    </i>
  </colItems>
  <dataFields count="1">
    <dataField name="Cuenta de Actividad _x000a_PAC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44"/>
  <sheetViews>
    <sheetView tabSelected="1" zoomScale="60" zoomScaleNormal="60" workbookViewId="0">
      <pane xSplit="6" ySplit="12" topLeftCell="G25" activePane="bottomRight" state="frozen"/>
      <selection pane="topRight" activeCell="G1" sqref="G1"/>
      <selection pane="bottomLeft" activeCell="A5" sqref="A5"/>
      <selection pane="bottomRight" activeCell="BF29" sqref="BF29"/>
    </sheetView>
  </sheetViews>
  <sheetFormatPr baseColWidth="10" defaultColWidth="11" defaultRowHeight="14.25"/>
  <cols>
    <col min="1" max="1" width="7.125" style="52" customWidth="1"/>
    <col min="2" max="2" width="18.625" style="52" customWidth="1"/>
    <col min="3" max="3" width="61" style="52" customWidth="1"/>
    <col min="4" max="4" width="32.125" style="52" customWidth="1"/>
    <col min="5" max="5" width="35.125" style="52" customWidth="1"/>
    <col min="6" max="6" width="13.625" style="49" customWidth="1"/>
    <col min="7" max="54" width="5.125" style="49" customWidth="1"/>
    <col min="55" max="55" width="8.5" style="49" customWidth="1"/>
    <col min="56" max="56" width="6.625" style="49" customWidth="1"/>
    <col min="57" max="57" width="8" style="49" customWidth="1"/>
    <col min="58" max="58" width="92.875" style="57" customWidth="1"/>
    <col min="59" max="16384" width="11" style="49"/>
  </cols>
  <sheetData>
    <row r="1" spans="1:58" s="81" customFormat="1" ht="72.95" customHeight="1">
      <c r="A1" s="92" t="s">
        <v>185</v>
      </c>
      <c r="B1" s="92"/>
      <c r="C1" s="92"/>
      <c r="D1" s="158" t="s">
        <v>186</v>
      </c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D1" s="158"/>
      <c r="BE1" s="158"/>
      <c r="BF1" s="96"/>
    </row>
    <row r="2" spans="1:58" s="81" customFormat="1" ht="41.1" customHeight="1">
      <c r="A2" s="92"/>
      <c r="B2" s="92"/>
      <c r="C2" s="92"/>
      <c r="D2" s="93" t="s">
        <v>187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7"/>
    </row>
    <row r="3" spans="1:58" s="82" customFormat="1" ht="35.1" customHeight="1">
      <c r="A3" s="94" t="s">
        <v>198</v>
      </c>
      <c r="B3" s="94"/>
      <c r="C3" s="94"/>
      <c r="D3" s="95" t="s">
        <v>199</v>
      </c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84" t="s">
        <v>192</v>
      </c>
    </row>
    <row r="4" spans="1:58" s="83" customFormat="1" ht="14.1" customHeight="1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</row>
    <row r="5" spans="1:58" s="83" customFormat="1" ht="32.1" customHeight="1">
      <c r="A5" s="87" t="s">
        <v>188</v>
      </c>
      <c r="B5" s="87"/>
      <c r="C5" s="87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</row>
    <row r="6" spans="1:58" s="83" customFormat="1" ht="42.75" customHeight="1">
      <c r="A6" s="87" t="s">
        <v>189</v>
      </c>
      <c r="B6" s="87"/>
      <c r="C6" s="87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</row>
    <row r="7" spans="1:58" s="83" customFormat="1" ht="21.75" customHeight="1">
      <c r="A7" s="87" t="s">
        <v>190</v>
      </c>
      <c r="B7" s="87"/>
      <c r="C7" s="87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</row>
    <row r="8" spans="1:58" s="83" customFormat="1" ht="52.5" customHeight="1">
      <c r="A8" s="89" t="s">
        <v>191</v>
      </c>
      <c r="B8" s="89"/>
      <c r="C8" s="89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</row>
    <row r="9" spans="1:58" s="83" customFormat="1" ht="14.1" customHeight="1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</row>
    <row r="10" spans="1:58" ht="55.5" customHeight="1">
      <c r="A10" s="101" t="s">
        <v>0</v>
      </c>
      <c r="B10" s="101"/>
      <c r="C10" s="101"/>
      <c r="D10" s="101"/>
      <c r="E10" s="101"/>
      <c r="F10" s="101"/>
      <c r="G10" s="102" t="s">
        <v>1</v>
      </c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98" t="s">
        <v>2</v>
      </c>
      <c r="BD10" s="98"/>
      <c r="BE10" s="98"/>
      <c r="BF10" s="85" t="s">
        <v>3</v>
      </c>
    </row>
    <row r="11" spans="1:58" ht="30" customHeight="1">
      <c r="A11" s="104" t="s">
        <v>4</v>
      </c>
      <c r="B11" s="102" t="s">
        <v>5</v>
      </c>
      <c r="C11" s="102" t="s">
        <v>6</v>
      </c>
      <c r="D11" s="102" t="s">
        <v>7</v>
      </c>
      <c r="E11" s="102" t="s">
        <v>8</v>
      </c>
      <c r="F11" s="102" t="s">
        <v>9</v>
      </c>
      <c r="G11" s="99" t="s">
        <v>10</v>
      </c>
      <c r="H11" s="99"/>
      <c r="I11" s="99"/>
      <c r="J11" s="99"/>
      <c r="K11" s="99" t="s">
        <v>11</v>
      </c>
      <c r="L11" s="99"/>
      <c r="M11" s="99"/>
      <c r="N11" s="99"/>
      <c r="O11" s="99" t="s">
        <v>12</v>
      </c>
      <c r="P11" s="99"/>
      <c r="Q11" s="99"/>
      <c r="R11" s="99"/>
      <c r="S11" s="99" t="s">
        <v>13</v>
      </c>
      <c r="T11" s="99"/>
      <c r="U11" s="99"/>
      <c r="V11" s="99"/>
      <c r="W11" s="99" t="s">
        <v>14</v>
      </c>
      <c r="X11" s="99"/>
      <c r="Y11" s="99"/>
      <c r="Z11" s="99"/>
      <c r="AA11" s="99" t="s">
        <v>15</v>
      </c>
      <c r="AB11" s="99"/>
      <c r="AC11" s="99"/>
      <c r="AD11" s="99"/>
      <c r="AE11" s="99" t="s">
        <v>16</v>
      </c>
      <c r="AF11" s="99"/>
      <c r="AG11" s="99"/>
      <c r="AH11" s="99"/>
      <c r="AI11" s="99" t="s">
        <v>17</v>
      </c>
      <c r="AJ11" s="99"/>
      <c r="AK11" s="99"/>
      <c r="AL11" s="99"/>
      <c r="AM11" s="99" t="s">
        <v>18</v>
      </c>
      <c r="AN11" s="99"/>
      <c r="AO11" s="99"/>
      <c r="AP11" s="99"/>
      <c r="AQ11" s="99" t="s">
        <v>19</v>
      </c>
      <c r="AR11" s="99"/>
      <c r="AS11" s="99"/>
      <c r="AT11" s="99"/>
      <c r="AU11" s="99" t="s">
        <v>20</v>
      </c>
      <c r="AV11" s="99"/>
      <c r="AW11" s="99"/>
      <c r="AX11" s="99"/>
      <c r="AY11" s="99" t="s">
        <v>21</v>
      </c>
      <c r="AZ11" s="99"/>
      <c r="BA11" s="99"/>
      <c r="BB11" s="99"/>
      <c r="BC11" s="100" t="s">
        <v>22</v>
      </c>
      <c r="BD11" s="100" t="s">
        <v>23</v>
      </c>
      <c r="BE11" s="103" t="s">
        <v>24</v>
      </c>
      <c r="BF11" s="98" t="s">
        <v>25</v>
      </c>
    </row>
    <row r="12" spans="1:58" ht="53.25" customHeight="1">
      <c r="A12" s="104"/>
      <c r="B12" s="102"/>
      <c r="C12" s="102"/>
      <c r="D12" s="102"/>
      <c r="E12" s="102"/>
      <c r="F12" s="102"/>
      <c r="G12" s="74" t="s">
        <v>26</v>
      </c>
      <c r="H12" s="74" t="s">
        <v>27</v>
      </c>
      <c r="I12" s="74" t="s">
        <v>28</v>
      </c>
      <c r="J12" s="74" t="s">
        <v>29</v>
      </c>
      <c r="K12" s="74" t="s">
        <v>26</v>
      </c>
      <c r="L12" s="74" t="s">
        <v>27</v>
      </c>
      <c r="M12" s="74" t="s">
        <v>28</v>
      </c>
      <c r="N12" s="74" t="s">
        <v>29</v>
      </c>
      <c r="O12" s="74" t="s">
        <v>26</v>
      </c>
      <c r="P12" s="74" t="s">
        <v>27</v>
      </c>
      <c r="Q12" s="74" t="s">
        <v>28</v>
      </c>
      <c r="R12" s="74" t="s">
        <v>29</v>
      </c>
      <c r="S12" s="74" t="s">
        <v>26</v>
      </c>
      <c r="T12" s="74" t="s">
        <v>27</v>
      </c>
      <c r="U12" s="74" t="s">
        <v>28</v>
      </c>
      <c r="V12" s="74" t="s">
        <v>29</v>
      </c>
      <c r="W12" s="74" t="s">
        <v>26</v>
      </c>
      <c r="X12" s="74" t="s">
        <v>27</v>
      </c>
      <c r="Y12" s="74" t="s">
        <v>28</v>
      </c>
      <c r="Z12" s="74" t="s">
        <v>29</v>
      </c>
      <c r="AA12" s="74" t="s">
        <v>26</v>
      </c>
      <c r="AB12" s="74" t="s">
        <v>27</v>
      </c>
      <c r="AC12" s="74" t="s">
        <v>28</v>
      </c>
      <c r="AD12" s="74" t="s">
        <v>29</v>
      </c>
      <c r="AE12" s="74" t="s">
        <v>26</v>
      </c>
      <c r="AF12" s="74" t="s">
        <v>27</v>
      </c>
      <c r="AG12" s="74" t="s">
        <v>28</v>
      </c>
      <c r="AH12" s="74" t="s">
        <v>29</v>
      </c>
      <c r="AI12" s="74" t="s">
        <v>26</v>
      </c>
      <c r="AJ12" s="74" t="s">
        <v>27</v>
      </c>
      <c r="AK12" s="74" t="s">
        <v>28</v>
      </c>
      <c r="AL12" s="74" t="s">
        <v>29</v>
      </c>
      <c r="AM12" s="74" t="s">
        <v>26</v>
      </c>
      <c r="AN12" s="74" t="s">
        <v>27</v>
      </c>
      <c r="AO12" s="74" t="s">
        <v>28</v>
      </c>
      <c r="AP12" s="74" t="s">
        <v>29</v>
      </c>
      <c r="AQ12" s="74" t="s">
        <v>26</v>
      </c>
      <c r="AR12" s="74" t="s">
        <v>27</v>
      </c>
      <c r="AS12" s="74" t="s">
        <v>28</v>
      </c>
      <c r="AT12" s="74" t="s">
        <v>29</v>
      </c>
      <c r="AU12" s="74" t="s">
        <v>26</v>
      </c>
      <c r="AV12" s="74" t="s">
        <v>27</v>
      </c>
      <c r="AW12" s="74" t="s">
        <v>28</v>
      </c>
      <c r="AX12" s="74" t="s">
        <v>29</v>
      </c>
      <c r="AY12" s="74" t="s">
        <v>26</v>
      </c>
      <c r="AZ12" s="74" t="s">
        <v>27</v>
      </c>
      <c r="BA12" s="74" t="s">
        <v>28</v>
      </c>
      <c r="BB12" s="74" t="s">
        <v>29</v>
      </c>
      <c r="BC12" s="100"/>
      <c r="BD12" s="100"/>
      <c r="BE12" s="103"/>
      <c r="BF12" s="98"/>
    </row>
    <row r="13" spans="1:58" ht="89.25" customHeight="1">
      <c r="A13" s="50"/>
      <c r="B13" s="75"/>
      <c r="C13" s="75"/>
      <c r="D13" s="75"/>
      <c r="E13" s="75"/>
      <c r="F13" s="63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3"/>
      <c r="BD13" s="63"/>
      <c r="BE13" s="76"/>
      <c r="BF13" s="77"/>
    </row>
    <row r="14" spans="1:58" ht="87.75" customHeight="1">
      <c r="A14" s="50"/>
      <c r="B14" s="75"/>
      <c r="C14" s="75"/>
      <c r="D14" s="75"/>
      <c r="E14" s="75"/>
      <c r="F14" s="63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3"/>
      <c r="BD14" s="63"/>
      <c r="BE14" s="76"/>
      <c r="BF14" s="77"/>
    </row>
    <row r="15" spans="1:58" ht="89.25" customHeight="1">
      <c r="A15" s="50"/>
      <c r="B15" s="75"/>
      <c r="C15" s="75"/>
      <c r="D15" s="75"/>
      <c r="E15" s="75"/>
      <c r="F15" s="63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3"/>
      <c r="BD15" s="63"/>
      <c r="BE15" s="76"/>
      <c r="BF15" s="50"/>
    </row>
    <row r="16" spans="1:58" ht="89.25" customHeight="1">
      <c r="A16" s="50"/>
      <c r="B16" s="75"/>
      <c r="C16" s="75"/>
      <c r="D16" s="75"/>
      <c r="E16" s="75"/>
      <c r="F16" s="63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3"/>
      <c r="BD16" s="63"/>
      <c r="BE16" s="76"/>
      <c r="BF16" s="77"/>
    </row>
    <row r="17" spans="1:58" ht="89.25" customHeight="1">
      <c r="A17" s="50"/>
      <c r="B17" s="75"/>
      <c r="C17" s="75"/>
      <c r="D17" s="75"/>
      <c r="E17" s="75"/>
      <c r="F17" s="63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3"/>
      <c r="BD17" s="63"/>
      <c r="BE17" s="76"/>
      <c r="BF17" s="77"/>
    </row>
    <row r="18" spans="1:58" ht="89.25" customHeight="1">
      <c r="A18" s="50"/>
      <c r="B18" s="75"/>
      <c r="C18" s="75"/>
      <c r="D18" s="75"/>
      <c r="E18" s="75"/>
      <c r="F18" s="63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3"/>
      <c r="BD18" s="63"/>
      <c r="BE18" s="76"/>
      <c r="BF18" s="50"/>
    </row>
    <row r="19" spans="1:58" ht="89.25" customHeight="1">
      <c r="A19" s="50"/>
      <c r="B19" s="75"/>
      <c r="C19" s="75"/>
      <c r="D19" s="75"/>
      <c r="E19" s="75"/>
      <c r="F19" s="63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3"/>
      <c r="BD19" s="63"/>
      <c r="BE19" s="76"/>
      <c r="BF19" s="50"/>
    </row>
    <row r="20" spans="1:58" ht="89.25" customHeight="1">
      <c r="A20" s="50"/>
      <c r="B20" s="75"/>
      <c r="C20" s="75"/>
      <c r="D20" s="75"/>
      <c r="E20" s="75"/>
      <c r="F20" s="63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3"/>
      <c r="BD20" s="63"/>
      <c r="BE20" s="76"/>
      <c r="BF20" s="78"/>
    </row>
    <row r="21" spans="1:58" ht="89.25" customHeight="1">
      <c r="A21" s="50"/>
      <c r="B21" s="75"/>
      <c r="C21" s="75"/>
      <c r="D21" s="75"/>
      <c r="E21" s="75"/>
      <c r="F21" s="63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3"/>
      <c r="BD21" s="63"/>
      <c r="BE21" s="76"/>
      <c r="BF21" s="78"/>
    </row>
    <row r="22" spans="1:58" ht="89.25" customHeight="1">
      <c r="A22" s="50"/>
      <c r="B22" s="75"/>
      <c r="C22" s="75"/>
      <c r="D22" s="75"/>
      <c r="E22" s="75"/>
      <c r="F22" s="63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3"/>
      <c r="BD22" s="63"/>
      <c r="BE22" s="76"/>
      <c r="BF22" s="78"/>
    </row>
    <row r="23" spans="1:58" ht="89.25" customHeight="1">
      <c r="A23" s="50"/>
      <c r="B23" s="75"/>
      <c r="C23" s="75"/>
      <c r="D23" s="75"/>
      <c r="E23" s="75"/>
      <c r="F23" s="63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3"/>
      <c r="BD23" s="63"/>
      <c r="BE23" s="76"/>
      <c r="BF23" s="78"/>
    </row>
    <row r="24" spans="1:58" ht="89.25" customHeight="1">
      <c r="A24" s="50"/>
      <c r="B24" s="75"/>
      <c r="C24" s="80"/>
      <c r="D24" s="75"/>
      <c r="E24" s="75"/>
      <c r="F24" s="63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3"/>
      <c r="BD24" s="63"/>
      <c r="BE24" s="76"/>
      <c r="BF24" s="50"/>
    </row>
    <row r="25" spans="1:58" ht="89.25" customHeight="1">
      <c r="A25" s="50"/>
      <c r="B25" s="75"/>
      <c r="C25" s="80"/>
      <c r="D25" s="75"/>
      <c r="E25" s="75"/>
      <c r="F25" s="63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3"/>
      <c r="BD25" s="63"/>
      <c r="BE25" s="76"/>
      <c r="BF25" s="50"/>
    </row>
    <row r="26" spans="1:58" ht="89.25" customHeight="1">
      <c r="A26" s="50"/>
      <c r="B26" s="75"/>
      <c r="C26" s="75"/>
      <c r="D26" s="75"/>
      <c r="E26" s="75"/>
      <c r="F26" s="63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3"/>
      <c r="BD26" s="63"/>
      <c r="BE26" s="76"/>
      <c r="BF26" s="63"/>
    </row>
    <row r="27" spans="1:58" ht="89.25" customHeight="1">
      <c r="A27" s="50"/>
      <c r="B27" s="75"/>
      <c r="C27" s="75"/>
      <c r="D27" s="75"/>
      <c r="E27" s="75"/>
      <c r="F27" s="63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3"/>
      <c r="BD27" s="63"/>
      <c r="BE27" s="76"/>
      <c r="BF27" s="63"/>
    </row>
    <row r="28" spans="1:58" ht="89.25" customHeight="1">
      <c r="A28" s="50"/>
      <c r="B28" s="75"/>
      <c r="C28" s="80"/>
      <c r="D28" s="75"/>
      <c r="E28" s="75"/>
      <c r="F28" s="63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3"/>
      <c r="BD28" s="63"/>
      <c r="BE28" s="76"/>
      <c r="BF28" s="77"/>
    </row>
    <row r="29" spans="1:58" ht="89.25" customHeight="1">
      <c r="A29" s="50"/>
      <c r="B29" s="75"/>
      <c r="C29" s="75"/>
      <c r="D29" s="75"/>
      <c r="E29" s="75"/>
      <c r="F29" s="63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3"/>
      <c r="BD29" s="63"/>
      <c r="BE29" s="76"/>
      <c r="BF29" s="77"/>
    </row>
    <row r="30" spans="1:58" ht="89.25" customHeight="1">
      <c r="A30" s="50"/>
      <c r="B30" s="75"/>
      <c r="C30" s="75"/>
      <c r="D30" s="75"/>
      <c r="E30" s="75"/>
      <c r="F30" s="63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3"/>
      <c r="BD30" s="63"/>
      <c r="BE30" s="76"/>
      <c r="BF30" s="79"/>
    </row>
    <row r="31" spans="1:58" ht="89.25" customHeight="1">
      <c r="A31" s="50"/>
      <c r="B31" s="75"/>
      <c r="C31" s="75"/>
      <c r="D31" s="75"/>
      <c r="E31" s="75"/>
      <c r="F31" s="63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3"/>
      <c r="BD31" s="63"/>
      <c r="BE31" s="76"/>
      <c r="BF31" s="78"/>
    </row>
    <row r="32" spans="1:58" ht="89.25" customHeight="1">
      <c r="A32" s="50"/>
      <c r="B32" s="75"/>
      <c r="C32" s="75"/>
      <c r="D32" s="75"/>
      <c r="E32" s="75"/>
      <c r="F32" s="63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3"/>
      <c r="BD32" s="63"/>
      <c r="BE32" s="76"/>
      <c r="BF32" s="78"/>
    </row>
    <row r="33" spans="1:58" ht="89.25" customHeight="1">
      <c r="A33" s="50"/>
      <c r="B33" s="75"/>
      <c r="C33" s="75"/>
      <c r="D33" s="75"/>
      <c r="E33" s="75"/>
      <c r="F33" s="63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3"/>
      <c r="BD33" s="63"/>
      <c r="BE33" s="76"/>
      <c r="BF33" s="78"/>
    </row>
    <row r="34" spans="1:58" ht="89.25" customHeight="1">
      <c r="A34" s="50"/>
      <c r="B34" s="75"/>
      <c r="C34" s="75"/>
      <c r="D34" s="75"/>
      <c r="E34" s="75"/>
      <c r="F34" s="63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3"/>
      <c r="BD34" s="63"/>
      <c r="BE34" s="76"/>
      <c r="BF34" s="78"/>
    </row>
    <row r="35" spans="1:58" ht="28.5" customHeight="1" thickBot="1">
      <c r="A35" s="51"/>
      <c r="B35" s="65"/>
      <c r="C35" s="65"/>
      <c r="D35" s="65"/>
      <c r="E35" s="69" t="s">
        <v>22</v>
      </c>
      <c r="F35" s="62"/>
      <c r="G35" s="70">
        <f t="shared" ref="G35:BB35" si="0">(COUNTIF(G13:G34,"P")+(COUNTIF(G13:G34,"E")))</f>
        <v>0</v>
      </c>
      <c r="H35" s="70">
        <f t="shared" si="0"/>
        <v>0</v>
      </c>
      <c r="I35" s="70">
        <f t="shared" si="0"/>
        <v>0</v>
      </c>
      <c r="J35" s="70">
        <f t="shared" si="0"/>
        <v>0</v>
      </c>
      <c r="K35" s="70">
        <f t="shared" si="0"/>
        <v>0</v>
      </c>
      <c r="L35" s="70">
        <f t="shared" si="0"/>
        <v>0</v>
      </c>
      <c r="M35" s="70">
        <f t="shared" si="0"/>
        <v>0</v>
      </c>
      <c r="N35" s="70">
        <f t="shared" si="0"/>
        <v>0</v>
      </c>
      <c r="O35" s="70">
        <f t="shared" si="0"/>
        <v>0</v>
      </c>
      <c r="P35" s="70">
        <f t="shared" si="0"/>
        <v>0</v>
      </c>
      <c r="Q35" s="70">
        <f t="shared" si="0"/>
        <v>0</v>
      </c>
      <c r="R35" s="70">
        <f t="shared" si="0"/>
        <v>0</v>
      </c>
      <c r="S35" s="70">
        <f t="shared" si="0"/>
        <v>0</v>
      </c>
      <c r="T35" s="70">
        <f t="shared" si="0"/>
        <v>0</v>
      </c>
      <c r="U35" s="70">
        <f t="shared" si="0"/>
        <v>0</v>
      </c>
      <c r="V35" s="70">
        <f t="shared" si="0"/>
        <v>0</v>
      </c>
      <c r="W35" s="70">
        <f t="shared" si="0"/>
        <v>0</v>
      </c>
      <c r="X35" s="70">
        <f t="shared" si="0"/>
        <v>0</v>
      </c>
      <c r="Y35" s="70">
        <f t="shared" si="0"/>
        <v>0</v>
      </c>
      <c r="Z35" s="70">
        <f t="shared" si="0"/>
        <v>0</v>
      </c>
      <c r="AA35" s="70">
        <f t="shared" si="0"/>
        <v>0</v>
      </c>
      <c r="AB35" s="70">
        <f t="shared" si="0"/>
        <v>0</v>
      </c>
      <c r="AC35" s="70">
        <f t="shared" si="0"/>
        <v>0</v>
      </c>
      <c r="AD35" s="70">
        <f t="shared" si="0"/>
        <v>0</v>
      </c>
      <c r="AE35" s="71">
        <f t="shared" si="0"/>
        <v>0</v>
      </c>
      <c r="AF35" s="71">
        <f t="shared" si="0"/>
        <v>0</v>
      </c>
      <c r="AG35" s="71">
        <f t="shared" si="0"/>
        <v>0</v>
      </c>
      <c r="AH35" s="71">
        <f t="shared" si="0"/>
        <v>0</v>
      </c>
      <c r="AI35" s="71">
        <f t="shared" si="0"/>
        <v>0</v>
      </c>
      <c r="AJ35" s="71">
        <f t="shared" si="0"/>
        <v>0</v>
      </c>
      <c r="AK35" s="71">
        <f t="shared" si="0"/>
        <v>0</v>
      </c>
      <c r="AL35" s="71">
        <f t="shared" si="0"/>
        <v>0</v>
      </c>
      <c r="AM35" s="70">
        <f t="shared" si="0"/>
        <v>0</v>
      </c>
      <c r="AN35" s="70">
        <f t="shared" si="0"/>
        <v>0</v>
      </c>
      <c r="AO35" s="70">
        <f t="shared" si="0"/>
        <v>0</v>
      </c>
      <c r="AP35" s="70">
        <f t="shared" si="0"/>
        <v>0</v>
      </c>
      <c r="AQ35" s="70">
        <f t="shared" si="0"/>
        <v>0</v>
      </c>
      <c r="AR35" s="70">
        <f t="shared" si="0"/>
        <v>0</v>
      </c>
      <c r="AS35" s="70">
        <f t="shared" si="0"/>
        <v>0</v>
      </c>
      <c r="AT35" s="70">
        <f t="shared" si="0"/>
        <v>0</v>
      </c>
      <c r="AU35" s="70">
        <f t="shared" si="0"/>
        <v>0</v>
      </c>
      <c r="AV35" s="70">
        <f t="shared" si="0"/>
        <v>0</v>
      </c>
      <c r="AW35" s="70">
        <f t="shared" si="0"/>
        <v>0</v>
      </c>
      <c r="AX35" s="70">
        <f t="shared" si="0"/>
        <v>0</v>
      </c>
      <c r="AY35" s="70">
        <f t="shared" si="0"/>
        <v>0</v>
      </c>
      <c r="AZ35" s="70">
        <f t="shared" si="0"/>
        <v>0</v>
      </c>
      <c r="BA35" s="70">
        <f t="shared" si="0"/>
        <v>0</v>
      </c>
      <c r="BB35" s="70">
        <f t="shared" si="0"/>
        <v>0</v>
      </c>
      <c r="BC35" s="72">
        <f>SUM(BC13:BC34)</f>
        <v>0</v>
      </c>
      <c r="BD35" s="73"/>
      <c r="BE35" s="72">
        <f t="shared" ref="BE35" si="1">IFERROR(BD35/BC35,0)</f>
        <v>0</v>
      </c>
      <c r="BF35" s="65"/>
    </row>
    <row r="36" spans="1:58" s="53" customFormat="1" ht="23.25" customHeight="1">
      <c r="A36" s="46"/>
      <c r="B36" s="152" t="s">
        <v>33</v>
      </c>
      <c r="C36" s="153"/>
      <c r="D36" s="153"/>
      <c r="E36" s="61" t="s">
        <v>23</v>
      </c>
      <c r="F36" s="62"/>
      <c r="G36" s="64">
        <f t="shared" ref="G36:BB36" si="2">(COUNTIF(G13:G34, "E"))</f>
        <v>0</v>
      </c>
      <c r="H36" s="64">
        <f t="shared" si="2"/>
        <v>0</v>
      </c>
      <c r="I36" s="64">
        <f t="shared" si="2"/>
        <v>0</v>
      </c>
      <c r="J36" s="64">
        <f t="shared" si="2"/>
        <v>0</v>
      </c>
      <c r="K36" s="64">
        <f t="shared" si="2"/>
        <v>0</v>
      </c>
      <c r="L36" s="64">
        <f t="shared" si="2"/>
        <v>0</v>
      </c>
      <c r="M36" s="64">
        <f t="shared" si="2"/>
        <v>0</v>
      </c>
      <c r="N36" s="64">
        <f t="shared" si="2"/>
        <v>0</v>
      </c>
      <c r="O36" s="64">
        <f t="shared" si="2"/>
        <v>0</v>
      </c>
      <c r="P36" s="64">
        <f t="shared" si="2"/>
        <v>0</v>
      </c>
      <c r="Q36" s="64">
        <f t="shared" si="2"/>
        <v>0</v>
      </c>
      <c r="R36" s="64">
        <f t="shared" si="2"/>
        <v>0</v>
      </c>
      <c r="S36" s="64">
        <f t="shared" si="2"/>
        <v>0</v>
      </c>
      <c r="T36" s="64">
        <f t="shared" si="2"/>
        <v>0</v>
      </c>
      <c r="U36" s="64">
        <f t="shared" si="2"/>
        <v>0</v>
      </c>
      <c r="V36" s="64">
        <f t="shared" si="2"/>
        <v>0</v>
      </c>
      <c r="W36" s="64">
        <f t="shared" si="2"/>
        <v>0</v>
      </c>
      <c r="X36" s="64">
        <f t="shared" si="2"/>
        <v>0</v>
      </c>
      <c r="Y36" s="64">
        <f t="shared" si="2"/>
        <v>0</v>
      </c>
      <c r="Z36" s="64">
        <f t="shared" si="2"/>
        <v>0</v>
      </c>
      <c r="AA36" s="64">
        <f t="shared" si="2"/>
        <v>0</v>
      </c>
      <c r="AB36" s="64">
        <f t="shared" si="2"/>
        <v>0</v>
      </c>
      <c r="AC36" s="64">
        <f t="shared" si="2"/>
        <v>0</v>
      </c>
      <c r="AD36" s="64">
        <f t="shared" si="2"/>
        <v>0</v>
      </c>
      <c r="AE36" s="63">
        <f t="shared" si="2"/>
        <v>0</v>
      </c>
      <c r="AF36" s="63">
        <f t="shared" si="2"/>
        <v>0</v>
      </c>
      <c r="AG36" s="63">
        <f t="shared" si="2"/>
        <v>0</v>
      </c>
      <c r="AH36" s="63">
        <f t="shared" si="2"/>
        <v>0</v>
      </c>
      <c r="AI36" s="63">
        <f t="shared" si="2"/>
        <v>0</v>
      </c>
      <c r="AJ36" s="63">
        <f t="shared" si="2"/>
        <v>0</v>
      </c>
      <c r="AK36" s="63">
        <f t="shared" si="2"/>
        <v>0</v>
      </c>
      <c r="AL36" s="63">
        <f t="shared" si="2"/>
        <v>0</v>
      </c>
      <c r="AM36" s="64">
        <f t="shared" si="2"/>
        <v>0</v>
      </c>
      <c r="AN36" s="64">
        <f t="shared" si="2"/>
        <v>0</v>
      </c>
      <c r="AO36" s="64">
        <f t="shared" si="2"/>
        <v>0</v>
      </c>
      <c r="AP36" s="64">
        <f t="shared" si="2"/>
        <v>0</v>
      </c>
      <c r="AQ36" s="64">
        <f t="shared" si="2"/>
        <v>0</v>
      </c>
      <c r="AR36" s="64">
        <f t="shared" si="2"/>
        <v>0</v>
      </c>
      <c r="AS36" s="64">
        <f t="shared" si="2"/>
        <v>0</v>
      </c>
      <c r="AT36" s="64">
        <f t="shared" si="2"/>
        <v>0</v>
      </c>
      <c r="AU36" s="64">
        <f t="shared" si="2"/>
        <v>0</v>
      </c>
      <c r="AV36" s="64">
        <f t="shared" si="2"/>
        <v>0</v>
      </c>
      <c r="AW36" s="64">
        <f t="shared" si="2"/>
        <v>0</v>
      </c>
      <c r="AX36" s="64">
        <f t="shared" si="2"/>
        <v>0</v>
      </c>
      <c r="AY36" s="64">
        <f t="shared" si="2"/>
        <v>0</v>
      </c>
      <c r="AZ36" s="64">
        <f t="shared" si="2"/>
        <v>0</v>
      </c>
      <c r="BA36" s="64">
        <f t="shared" si="2"/>
        <v>0</v>
      </c>
      <c r="BB36" s="64">
        <f t="shared" si="2"/>
        <v>0</v>
      </c>
      <c r="BC36" s="53">
        <f>SUM(G35:BB35)</f>
        <v>0</v>
      </c>
      <c r="BF36" s="55"/>
    </row>
    <row r="37" spans="1:58" s="53" customFormat="1" ht="23.25" customHeight="1">
      <c r="A37" s="46"/>
      <c r="B37" s="154"/>
      <c r="C37" s="155"/>
      <c r="D37" s="155"/>
      <c r="E37" s="61" t="s">
        <v>34</v>
      </c>
      <c r="F37" s="62"/>
      <c r="G37" s="66">
        <f>IFERROR(G36/G35,0)</f>
        <v>0</v>
      </c>
      <c r="H37" s="66">
        <f t="shared" ref="H37:BB37" si="3">IFERROR(H36/H35,0)</f>
        <v>0</v>
      </c>
      <c r="I37" s="66">
        <f t="shared" si="3"/>
        <v>0</v>
      </c>
      <c r="J37" s="66">
        <f t="shared" si="3"/>
        <v>0</v>
      </c>
      <c r="K37" s="66">
        <f t="shared" si="3"/>
        <v>0</v>
      </c>
      <c r="L37" s="66">
        <f t="shared" si="3"/>
        <v>0</v>
      </c>
      <c r="M37" s="66">
        <f t="shared" si="3"/>
        <v>0</v>
      </c>
      <c r="N37" s="66">
        <f t="shared" si="3"/>
        <v>0</v>
      </c>
      <c r="O37" s="66">
        <f t="shared" si="3"/>
        <v>0</v>
      </c>
      <c r="P37" s="66">
        <f t="shared" si="3"/>
        <v>0</v>
      </c>
      <c r="Q37" s="66">
        <f t="shared" si="3"/>
        <v>0</v>
      </c>
      <c r="R37" s="66">
        <f t="shared" si="3"/>
        <v>0</v>
      </c>
      <c r="S37" s="66">
        <f t="shared" si="3"/>
        <v>0</v>
      </c>
      <c r="T37" s="66">
        <f t="shared" si="3"/>
        <v>0</v>
      </c>
      <c r="U37" s="66">
        <f t="shared" si="3"/>
        <v>0</v>
      </c>
      <c r="V37" s="66">
        <f t="shared" si="3"/>
        <v>0</v>
      </c>
      <c r="W37" s="66">
        <f t="shared" si="3"/>
        <v>0</v>
      </c>
      <c r="X37" s="66">
        <f t="shared" si="3"/>
        <v>0</v>
      </c>
      <c r="Y37" s="66">
        <f t="shared" si="3"/>
        <v>0</v>
      </c>
      <c r="Z37" s="66">
        <f t="shared" si="3"/>
        <v>0</v>
      </c>
      <c r="AA37" s="66">
        <f t="shared" si="3"/>
        <v>0</v>
      </c>
      <c r="AB37" s="66">
        <f t="shared" si="3"/>
        <v>0</v>
      </c>
      <c r="AC37" s="66">
        <f t="shared" si="3"/>
        <v>0</v>
      </c>
      <c r="AD37" s="66">
        <f t="shared" si="3"/>
        <v>0</v>
      </c>
      <c r="AE37" s="67">
        <f t="shared" si="3"/>
        <v>0</v>
      </c>
      <c r="AF37" s="67">
        <f t="shared" si="3"/>
        <v>0</v>
      </c>
      <c r="AG37" s="67">
        <f t="shared" si="3"/>
        <v>0</v>
      </c>
      <c r="AH37" s="67">
        <f t="shared" si="3"/>
        <v>0</v>
      </c>
      <c r="AI37" s="67">
        <f t="shared" si="3"/>
        <v>0</v>
      </c>
      <c r="AJ37" s="67">
        <f t="shared" si="3"/>
        <v>0</v>
      </c>
      <c r="AK37" s="67">
        <f t="shared" si="3"/>
        <v>0</v>
      </c>
      <c r="AL37" s="67">
        <f t="shared" si="3"/>
        <v>0</v>
      </c>
      <c r="AM37" s="66">
        <f t="shared" si="3"/>
        <v>0</v>
      </c>
      <c r="AN37" s="66">
        <f t="shared" si="3"/>
        <v>0</v>
      </c>
      <c r="AO37" s="66">
        <f t="shared" si="3"/>
        <v>0</v>
      </c>
      <c r="AP37" s="66">
        <f t="shared" si="3"/>
        <v>0</v>
      </c>
      <c r="AQ37" s="66">
        <f t="shared" si="3"/>
        <v>0</v>
      </c>
      <c r="AR37" s="66">
        <f t="shared" si="3"/>
        <v>0</v>
      </c>
      <c r="AS37" s="66">
        <f t="shared" si="3"/>
        <v>0</v>
      </c>
      <c r="AT37" s="66">
        <f t="shared" si="3"/>
        <v>0</v>
      </c>
      <c r="AU37" s="66">
        <f t="shared" si="3"/>
        <v>0</v>
      </c>
      <c r="AV37" s="66">
        <f t="shared" si="3"/>
        <v>0</v>
      </c>
      <c r="AW37" s="66">
        <f t="shared" si="3"/>
        <v>0</v>
      </c>
      <c r="AX37" s="66">
        <f t="shared" si="3"/>
        <v>0</v>
      </c>
      <c r="AY37" s="66">
        <f t="shared" si="3"/>
        <v>0</v>
      </c>
      <c r="AZ37" s="66">
        <f t="shared" si="3"/>
        <v>0</v>
      </c>
      <c r="BA37" s="66">
        <f t="shared" si="3"/>
        <v>0</v>
      </c>
      <c r="BB37" s="66">
        <f t="shared" si="3"/>
        <v>0</v>
      </c>
      <c r="BF37" s="55"/>
    </row>
    <row r="38" spans="1:58" s="54" customFormat="1" ht="35.25" customHeight="1">
      <c r="A38" s="47"/>
      <c r="B38" s="58" t="s">
        <v>35</v>
      </c>
      <c r="C38" s="58" t="s">
        <v>35</v>
      </c>
      <c r="D38" s="59" t="s">
        <v>36</v>
      </c>
      <c r="E38" s="60" t="s">
        <v>37</v>
      </c>
      <c r="F38" s="62"/>
      <c r="G38" s="156">
        <f>((G37+H37+I37+J37)/4)</f>
        <v>0</v>
      </c>
      <c r="H38" s="157"/>
      <c r="I38" s="157"/>
      <c r="J38" s="157"/>
      <c r="K38" s="156">
        <f t="shared" ref="K38" si="4">((K37+L37+M37+N37)/4)</f>
        <v>0</v>
      </c>
      <c r="L38" s="157"/>
      <c r="M38" s="157"/>
      <c r="N38" s="157"/>
      <c r="O38" s="156">
        <f t="shared" ref="O38" si="5">((O37+P37+Q37+R37)/4)</f>
        <v>0</v>
      </c>
      <c r="P38" s="157"/>
      <c r="Q38" s="157"/>
      <c r="R38" s="157"/>
      <c r="S38" s="156">
        <f t="shared" ref="S38" si="6">((S37+T37+U37+V37)/4)</f>
        <v>0</v>
      </c>
      <c r="T38" s="157"/>
      <c r="U38" s="157"/>
      <c r="V38" s="157"/>
      <c r="W38" s="156">
        <f t="shared" ref="W38" si="7">((W37+X37+Y37+Z37)/4)</f>
        <v>0</v>
      </c>
      <c r="X38" s="157"/>
      <c r="Y38" s="157"/>
      <c r="Z38" s="157"/>
      <c r="AA38" s="156">
        <f t="shared" ref="AA38" si="8">((AA37+AB37+AC37+AD37)/4)</f>
        <v>0</v>
      </c>
      <c r="AB38" s="157"/>
      <c r="AC38" s="157"/>
      <c r="AD38" s="157"/>
      <c r="AE38" s="156">
        <f t="shared" ref="AE38" si="9">((AE37+AF37+AG37+AH37)/4)</f>
        <v>0</v>
      </c>
      <c r="AF38" s="157"/>
      <c r="AG38" s="157"/>
      <c r="AH38" s="157"/>
      <c r="AI38" s="156">
        <f t="shared" ref="AI38" si="10">((AI37+AJ37+AK37+AL37)/4)</f>
        <v>0</v>
      </c>
      <c r="AJ38" s="157"/>
      <c r="AK38" s="157"/>
      <c r="AL38" s="157"/>
      <c r="AM38" s="156">
        <f t="shared" ref="AM38" si="11">((AM37+AN37+AO37+AP37)/4)</f>
        <v>0</v>
      </c>
      <c r="AN38" s="157"/>
      <c r="AO38" s="157"/>
      <c r="AP38" s="157"/>
      <c r="AQ38" s="156">
        <f t="shared" ref="AQ38" si="12">((AQ37+AR37+AS37+AT37)/4)</f>
        <v>0</v>
      </c>
      <c r="AR38" s="157"/>
      <c r="AS38" s="157"/>
      <c r="AT38" s="157"/>
      <c r="AU38" s="156">
        <f t="shared" ref="AU38" si="13">((AU37+AV37+AW37+AX37)/4)</f>
        <v>0</v>
      </c>
      <c r="AV38" s="157"/>
      <c r="AW38" s="157"/>
      <c r="AX38" s="157"/>
      <c r="AY38" s="156">
        <f t="shared" ref="AY38" si="14">((AY37+AZ37+BA37+BB37)/4)</f>
        <v>0</v>
      </c>
      <c r="AZ38" s="157"/>
      <c r="BA38" s="157"/>
      <c r="BB38" s="157"/>
      <c r="BF38" s="56"/>
    </row>
    <row r="39" spans="1:58" s="53" customFormat="1" ht="131.1" customHeight="1">
      <c r="A39" s="46"/>
      <c r="B39" s="58"/>
      <c r="C39" s="58"/>
      <c r="D39" s="58"/>
      <c r="E39" s="46"/>
      <c r="F39" s="62"/>
      <c r="G39" s="25"/>
      <c r="H39" s="25"/>
      <c r="I39" s="25"/>
      <c r="J39" s="25"/>
      <c r="K39" s="25"/>
      <c r="L39" s="25"/>
      <c r="M39" s="25"/>
      <c r="N39" s="48"/>
      <c r="O39" s="48"/>
      <c r="P39" s="48"/>
      <c r="BF39" s="55"/>
    </row>
    <row r="40" spans="1:58">
      <c r="A40" s="65"/>
      <c r="B40" s="65"/>
      <c r="C40" s="65"/>
      <c r="D40" s="65"/>
      <c r="E40" s="6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</row>
    <row r="41" spans="1:58">
      <c r="A41" s="65"/>
      <c r="B41" s="65"/>
      <c r="C41" s="65"/>
      <c r="D41" s="65"/>
      <c r="E41" s="6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</row>
    <row r="42" spans="1:58">
      <c r="A42" s="65"/>
      <c r="B42" s="65"/>
      <c r="C42" s="65"/>
      <c r="D42" s="65"/>
      <c r="E42" s="6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</row>
    <row r="43" spans="1:58">
      <c r="A43" s="65"/>
      <c r="B43" s="65"/>
      <c r="C43" s="65"/>
      <c r="D43" s="65"/>
      <c r="E43" s="6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</row>
    <row r="44" spans="1:58">
      <c r="A44" s="65"/>
      <c r="B44" s="65"/>
      <c r="C44" s="65"/>
      <c r="D44" s="65"/>
      <c r="E44" s="6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</row>
  </sheetData>
  <autoFilter ref="A12:BF39" xr:uid="{00000000-0001-0000-0000-000000000000}"/>
  <mergeCells count="54">
    <mergeCell ref="A10:F10"/>
    <mergeCell ref="G10:BB10"/>
    <mergeCell ref="BC10:BE10"/>
    <mergeCell ref="BD11:BD12"/>
    <mergeCell ref="BE11:BE12"/>
    <mergeCell ref="A11:A12"/>
    <mergeCell ref="B11:B12"/>
    <mergeCell ref="C11:C12"/>
    <mergeCell ref="D11:D12"/>
    <mergeCell ref="E11:E12"/>
    <mergeCell ref="G38:J38"/>
    <mergeCell ref="K38:N38"/>
    <mergeCell ref="O38:R38"/>
    <mergeCell ref="S38:V38"/>
    <mergeCell ref="W38:Z38"/>
    <mergeCell ref="B36:D37"/>
    <mergeCell ref="AA11:AD11"/>
    <mergeCell ref="AE11:AH11"/>
    <mergeCell ref="AI11:AL11"/>
    <mergeCell ref="AM11:AP11"/>
    <mergeCell ref="F11:F12"/>
    <mergeCell ref="G11:J11"/>
    <mergeCell ref="K11:N11"/>
    <mergeCell ref="O11:R11"/>
    <mergeCell ref="S11:V11"/>
    <mergeCell ref="W11:Z11"/>
    <mergeCell ref="BF1:BF2"/>
    <mergeCell ref="AY38:BB38"/>
    <mergeCell ref="AA38:AD38"/>
    <mergeCell ref="AE38:AH38"/>
    <mergeCell ref="AI38:AL38"/>
    <mergeCell ref="AM38:AP38"/>
    <mergeCell ref="AQ38:AT38"/>
    <mergeCell ref="AU38:AX38"/>
    <mergeCell ref="BF11:BF12"/>
    <mergeCell ref="AQ11:AT11"/>
    <mergeCell ref="AU11:AX11"/>
    <mergeCell ref="BC11:BC12"/>
    <mergeCell ref="AY11:BB11"/>
    <mergeCell ref="A1:C2"/>
    <mergeCell ref="D1:BE1"/>
    <mergeCell ref="D2:BE2"/>
    <mergeCell ref="A3:C3"/>
    <mergeCell ref="D3:BE3"/>
    <mergeCell ref="A4:BF4"/>
    <mergeCell ref="A5:C5"/>
    <mergeCell ref="D5:BF5"/>
    <mergeCell ref="A6:C6"/>
    <mergeCell ref="D6:BF6"/>
    <mergeCell ref="A9:BF9"/>
    <mergeCell ref="A7:C7"/>
    <mergeCell ref="D7:BF7"/>
    <mergeCell ref="A8:C8"/>
    <mergeCell ref="D8:BF8"/>
  </mergeCells>
  <conditionalFormatting sqref="C15:C16 C20:C21 C24:C25 C28 C31:C34">
    <cfRule type="containsText" dxfId="59" priority="158" operator="containsText" text="Sin fecha">
      <formula>NOT(ISERROR(SEARCH("Sin fecha",C15)))</formula>
    </cfRule>
    <cfRule type="timePeriod" dxfId="58" priority="157" timePeriod="thisWeek">
      <formula>AND(TODAY()-ROUNDDOWN(C15,0)&lt;=WEEKDAY(TODAY())-1,ROUNDDOWN(C15,0)-TODAY()&lt;=7-WEEKDAY(TODAY()))</formula>
    </cfRule>
    <cfRule type="timePeriod" dxfId="57" priority="156" timePeriod="nextWeek">
      <formula>AND(ROUNDDOWN(C15,0)-TODAY()&gt;(7-WEEKDAY(TODAY())),ROUNDDOWN(C15,0)-TODAY()&lt;(15-WEEKDAY(TODAY())))</formula>
    </cfRule>
    <cfRule type="containsText" dxfId="56" priority="155" operator="containsText" text="Nadie">
      <formula>NOT(ISERROR(SEARCH("Nadie",C15)))</formula>
    </cfRule>
  </conditionalFormatting>
  <conditionalFormatting sqref="D13:E34">
    <cfRule type="containsText" dxfId="55" priority="69" operator="containsText" text="Sin fecha">
      <formula>NOT(ISERROR(SEARCH("Sin fecha",D13)))</formula>
    </cfRule>
    <cfRule type="timePeriod" dxfId="54" priority="68" timePeriod="thisWeek">
      <formula>AND(TODAY()-ROUNDDOWN(D13,0)&lt;=WEEKDAY(TODAY())-1,ROUNDDOWN(D13,0)-TODAY()&lt;=7-WEEKDAY(TODAY()))</formula>
    </cfRule>
    <cfRule type="timePeriod" dxfId="53" priority="67" timePeriod="nextWeek">
      <formula>AND(ROUNDDOWN(D13,0)-TODAY()&gt;(7-WEEKDAY(TODAY())),ROUNDDOWN(D13,0)-TODAY()&lt;(15-WEEKDAY(TODAY())))</formula>
    </cfRule>
    <cfRule type="containsText" dxfId="52" priority="66" operator="containsText" text="Nadie">
      <formula>NOT(ISERROR(SEARCH("Nadie",D13)))</formula>
    </cfRule>
  </conditionalFormatting>
  <conditionalFormatting sqref="G21:M21 O21:BB21">
    <cfRule type="containsText" dxfId="51" priority="148" operator="containsText" text="R">
      <formula>NOT(ISERROR(SEARCH("R",G21)))</formula>
    </cfRule>
  </conditionalFormatting>
  <conditionalFormatting sqref="G13:BB20 G22:BB34">
    <cfRule type="containsText" dxfId="50" priority="159" operator="containsText" text="R">
      <formula>NOT(ISERROR(SEARCH("R",G13)))</formula>
    </cfRule>
  </conditionalFormatting>
  <conditionalFormatting sqref="G21:BB29">
    <cfRule type="cellIs" dxfId="49" priority="43" operator="equal">
      <formula>"P"</formula>
    </cfRule>
    <cfRule type="cellIs" dxfId="48" priority="42" operator="equal">
      <formula>"E"</formula>
    </cfRule>
  </conditionalFormatting>
  <conditionalFormatting sqref="J30:J31">
    <cfRule type="cellIs" dxfId="47" priority="29" operator="equal">
      <formula>"E"</formula>
    </cfRule>
    <cfRule type="cellIs" dxfId="46" priority="30" operator="equal">
      <formula>"P"</formula>
    </cfRule>
  </conditionalFormatting>
  <conditionalFormatting sqref="N21">
    <cfRule type="containsText" dxfId="45" priority="41" operator="containsText" text="R">
      <formula>NOT(ISERROR(SEARCH("R",N21)))</formula>
    </cfRule>
  </conditionalFormatting>
  <conditionalFormatting sqref="N30:N31">
    <cfRule type="cellIs" dxfId="44" priority="27" operator="equal">
      <formula>"E"</formula>
    </cfRule>
    <cfRule type="cellIs" dxfId="43" priority="28" operator="equal">
      <formula>"P"</formula>
    </cfRule>
  </conditionalFormatting>
  <conditionalFormatting sqref="O13:BD13 G13:N14 O14:BB14 G15:BB15 O16:BB16 G17:BB20">
    <cfRule type="cellIs" dxfId="42" priority="161" operator="equal">
      <formula>"P"</formula>
    </cfRule>
    <cfRule type="cellIs" dxfId="41" priority="160" operator="equal">
      <formula>"E"</formula>
    </cfRule>
  </conditionalFormatting>
  <conditionalFormatting sqref="P20:R20">
    <cfRule type="cellIs" dxfId="40" priority="51" operator="equal">
      <formula>"P"</formula>
    </cfRule>
    <cfRule type="cellIs" dxfId="39" priority="50" operator="equal">
      <formula>"E"</formula>
    </cfRule>
  </conditionalFormatting>
  <conditionalFormatting sqref="R30:R31">
    <cfRule type="cellIs" dxfId="38" priority="26" operator="equal">
      <formula>"P"</formula>
    </cfRule>
    <cfRule type="cellIs" dxfId="37" priority="25" operator="equal">
      <formula>"E"</formula>
    </cfRule>
  </conditionalFormatting>
  <conditionalFormatting sqref="V30:V31">
    <cfRule type="cellIs" dxfId="36" priority="24" operator="equal">
      <formula>"P"</formula>
    </cfRule>
    <cfRule type="cellIs" dxfId="35" priority="23" operator="equal">
      <formula>"E"</formula>
    </cfRule>
  </conditionalFormatting>
  <conditionalFormatting sqref="Z30:Z31">
    <cfRule type="cellIs" dxfId="34" priority="22" operator="equal">
      <formula>"P"</formula>
    </cfRule>
    <cfRule type="cellIs" dxfId="33" priority="21" operator="equal">
      <formula>"E"</formula>
    </cfRule>
  </conditionalFormatting>
  <conditionalFormatting sqref="AD30:AD31">
    <cfRule type="cellIs" dxfId="32" priority="20" operator="equal">
      <formula>"P"</formula>
    </cfRule>
    <cfRule type="cellIs" dxfId="31" priority="19" operator="equal">
      <formula>"E"</formula>
    </cfRule>
  </conditionalFormatting>
  <conditionalFormatting sqref="AH30:AH31">
    <cfRule type="cellIs" dxfId="30" priority="17" operator="equal">
      <formula>"E"</formula>
    </cfRule>
    <cfRule type="cellIs" dxfId="29" priority="18" operator="equal">
      <formula>"P"</formula>
    </cfRule>
  </conditionalFormatting>
  <conditionalFormatting sqref="AL30:AL31">
    <cfRule type="cellIs" dxfId="28" priority="16" operator="equal">
      <formula>"P"</formula>
    </cfRule>
    <cfRule type="cellIs" dxfId="27" priority="15" operator="equal">
      <formula>"E"</formula>
    </cfRule>
  </conditionalFormatting>
  <conditionalFormatting sqref="AP30:AP31">
    <cfRule type="cellIs" dxfId="26" priority="14" operator="equal">
      <formula>"P"</formula>
    </cfRule>
    <cfRule type="cellIs" dxfId="25" priority="13" operator="equal">
      <formula>"E"</formula>
    </cfRule>
  </conditionalFormatting>
  <conditionalFormatting sqref="AT30:AT31">
    <cfRule type="cellIs" dxfId="24" priority="12" operator="equal">
      <formula>"P"</formula>
    </cfRule>
    <cfRule type="cellIs" dxfId="23" priority="11" operator="equal">
      <formula>"E"</formula>
    </cfRule>
  </conditionalFormatting>
  <conditionalFormatting sqref="AX30:AX31">
    <cfRule type="cellIs" dxfId="22" priority="9" operator="equal">
      <formula>"E"</formula>
    </cfRule>
    <cfRule type="cellIs" dxfId="21" priority="10" operator="equal">
      <formula>"P"</formula>
    </cfRule>
  </conditionalFormatting>
  <conditionalFormatting sqref="BB30:BB31">
    <cfRule type="cellIs" dxfId="20" priority="8" operator="equal">
      <formula>"P"</formula>
    </cfRule>
    <cfRule type="cellIs" dxfId="19" priority="7" operator="equal">
      <formula>"E"</formula>
    </cfRule>
  </conditionalFormatting>
  <conditionalFormatting sqref="BC14:BD29 G16:N16 BF18:BF27 G30:BD34 BF31:BF34">
    <cfRule type="cellIs" dxfId="18" priority="151" operator="equal">
      <formula>"E"</formula>
    </cfRule>
    <cfRule type="cellIs" dxfId="17" priority="152" operator="equal">
      <formula>"P"</formula>
    </cfRule>
  </conditionalFormatting>
  <pageMargins left="0.70866141732283472" right="0.70866141732283472" top="0.74803149606299213" bottom="0.74803149606299213" header="0.31496062992125984" footer="0.31496062992125984"/>
  <pageSetup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8"/>
  <sheetViews>
    <sheetView showGridLines="0" view="pageBreakPreview" topLeftCell="A72" zoomScale="80" zoomScaleNormal="110" workbookViewId="0">
      <selection activeCell="O65" sqref="O65"/>
    </sheetView>
  </sheetViews>
  <sheetFormatPr baseColWidth="10" defaultColWidth="11" defaultRowHeight="14.25"/>
  <cols>
    <col min="1" max="1" width="25" style="25" customWidth="1"/>
    <col min="2" max="2" width="11" style="25"/>
    <col min="3" max="3" width="35.625" style="25" customWidth="1"/>
    <col min="4" max="4" width="19" style="25" customWidth="1"/>
    <col min="5" max="5" width="17.125" style="25" customWidth="1"/>
    <col min="6" max="12" width="13.625" style="25" customWidth="1"/>
    <col min="13" max="16384" width="11" style="25"/>
  </cols>
  <sheetData>
    <row r="1" spans="1:12" ht="90" customHeight="1">
      <c r="A1" s="105" t="s">
        <v>38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7"/>
    </row>
    <row r="2" spans="1:12" ht="27.75" customHeight="1">
      <c r="A2" s="108" t="s">
        <v>39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2" ht="41.25" customHeight="1">
      <c r="A3" s="109" t="s">
        <v>193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</row>
    <row r="4" spans="1:12" ht="30" customHeight="1">
      <c r="A4" s="111" t="s">
        <v>40</v>
      </c>
      <c r="B4" s="112"/>
      <c r="C4" s="26" t="s">
        <v>41</v>
      </c>
      <c r="D4" s="27" t="s">
        <v>42</v>
      </c>
      <c r="E4" s="28" t="s">
        <v>43</v>
      </c>
      <c r="F4" s="126"/>
      <c r="G4" s="127"/>
      <c r="H4" s="127"/>
      <c r="I4" s="127"/>
      <c r="J4" s="127"/>
      <c r="K4" s="127"/>
      <c r="L4" s="128"/>
    </row>
    <row r="5" spans="1:12" ht="21" customHeight="1">
      <c r="A5" s="118" t="s">
        <v>44</v>
      </c>
      <c r="B5" s="119"/>
      <c r="C5" s="29" t="s">
        <v>45</v>
      </c>
      <c r="D5" s="30">
        <f>(COUNTIF('Planeación PDT'!G13:J34,"P"))+(COUNTIF('Planeación PDT'!G13:J34,"E"))+(COUNTIF('Planeación PDT'!G13:J34,"R"))</f>
        <v>0</v>
      </c>
      <c r="E5" s="31">
        <v>1</v>
      </c>
      <c r="F5" s="129"/>
      <c r="G5" s="130"/>
      <c r="H5" s="130"/>
      <c r="I5" s="130"/>
      <c r="J5" s="130"/>
      <c r="K5" s="130"/>
      <c r="L5" s="131"/>
    </row>
    <row r="6" spans="1:12" ht="25.5" customHeight="1">
      <c r="A6" s="120"/>
      <c r="B6" s="121"/>
      <c r="C6" s="32" t="s">
        <v>46</v>
      </c>
      <c r="D6" s="33">
        <f>(COUNTIF('Planeación PDT'!G13:J34,"E"))</f>
        <v>0</v>
      </c>
      <c r="E6" s="34" t="e">
        <f>D6*E5/D5</f>
        <v>#DIV/0!</v>
      </c>
      <c r="F6" s="129"/>
      <c r="G6" s="130"/>
      <c r="H6" s="130"/>
      <c r="I6" s="130"/>
      <c r="J6" s="130"/>
      <c r="K6" s="130"/>
      <c r="L6" s="131"/>
    </row>
    <row r="7" spans="1:12" ht="21" customHeight="1">
      <c r="A7" s="120"/>
      <c r="B7" s="121"/>
      <c r="C7" s="32" t="s">
        <v>47</v>
      </c>
      <c r="D7" s="33">
        <f>(D5-D6)</f>
        <v>0</v>
      </c>
      <c r="E7" s="34" t="e">
        <f>D7*E6/D6</f>
        <v>#DIV/0!</v>
      </c>
      <c r="F7" s="129"/>
      <c r="G7" s="130"/>
      <c r="H7" s="130"/>
      <c r="I7" s="130"/>
      <c r="J7" s="130"/>
      <c r="K7" s="130"/>
      <c r="L7" s="131"/>
    </row>
    <row r="8" spans="1:12" ht="21" customHeight="1">
      <c r="A8" s="118" t="s">
        <v>48</v>
      </c>
      <c r="B8" s="119"/>
      <c r="C8" s="29" t="s">
        <v>45</v>
      </c>
      <c r="D8" s="30">
        <f>(COUNTIF('Planeación PDT'!K13:N34,"P"))+(COUNTIF('Planeación PDT'!K13:N34,"E"))+(COUNTIF('Planeación PDT'!K13:N34,"R"))</f>
        <v>0</v>
      </c>
      <c r="E8" s="31">
        <v>1</v>
      </c>
      <c r="F8" s="129"/>
      <c r="G8" s="130"/>
      <c r="H8" s="130"/>
      <c r="I8" s="130"/>
      <c r="J8" s="130"/>
      <c r="K8" s="130"/>
      <c r="L8" s="131"/>
    </row>
    <row r="9" spans="1:12" ht="21" customHeight="1">
      <c r="A9" s="120"/>
      <c r="B9" s="121"/>
      <c r="C9" s="32" t="s">
        <v>46</v>
      </c>
      <c r="D9" s="33">
        <f>(COUNTIF('Planeación PDT'!K13:N34,"E"))</f>
        <v>0</v>
      </c>
      <c r="E9" s="34" t="e">
        <f>D9*E8/D8</f>
        <v>#DIV/0!</v>
      </c>
      <c r="F9" s="129"/>
      <c r="G9" s="130"/>
      <c r="H9" s="130"/>
      <c r="I9" s="130"/>
      <c r="J9" s="130"/>
      <c r="K9" s="130"/>
      <c r="L9" s="131"/>
    </row>
    <row r="10" spans="1:12" ht="21" customHeight="1">
      <c r="A10" s="120"/>
      <c r="B10" s="121"/>
      <c r="C10" s="32" t="s">
        <v>47</v>
      </c>
      <c r="D10" s="33">
        <f>(D8-D9)</f>
        <v>0</v>
      </c>
      <c r="E10" s="34" t="e">
        <f>D10*E9/D9</f>
        <v>#DIV/0!</v>
      </c>
      <c r="F10" s="129"/>
      <c r="G10" s="130"/>
      <c r="H10" s="130"/>
      <c r="I10" s="130"/>
      <c r="J10" s="130"/>
      <c r="K10" s="130"/>
      <c r="L10" s="131"/>
    </row>
    <row r="11" spans="1:12" ht="21" customHeight="1">
      <c r="A11" s="118" t="s">
        <v>49</v>
      </c>
      <c r="B11" s="119"/>
      <c r="C11" s="29" t="s">
        <v>45</v>
      </c>
      <c r="D11" s="30">
        <f>(COUNTIF('Planeación PDT'!O13:R34,"P"))+(COUNTIF('Planeación PDT'!O13:R34,"E"))+(COUNTIF('Planeación PDT'!O13:R34,"R"))</f>
        <v>0</v>
      </c>
      <c r="E11" s="31">
        <v>1</v>
      </c>
      <c r="F11" s="129"/>
      <c r="G11" s="130"/>
      <c r="H11" s="130"/>
      <c r="I11" s="130"/>
      <c r="J11" s="130"/>
      <c r="K11" s="130"/>
      <c r="L11" s="131"/>
    </row>
    <row r="12" spans="1:12" ht="21" customHeight="1">
      <c r="A12" s="120"/>
      <c r="B12" s="121"/>
      <c r="C12" s="32" t="s">
        <v>46</v>
      </c>
      <c r="D12" s="33">
        <f>(COUNTIF('Planeación PDT'!O13:R34,"E"))</f>
        <v>0</v>
      </c>
      <c r="E12" s="34" t="e">
        <f>D12*E11/D11</f>
        <v>#DIV/0!</v>
      </c>
      <c r="F12" s="129"/>
      <c r="G12" s="130"/>
      <c r="H12" s="130"/>
      <c r="I12" s="130"/>
      <c r="J12" s="130"/>
      <c r="K12" s="130"/>
      <c r="L12" s="131"/>
    </row>
    <row r="13" spans="1:12" ht="21" customHeight="1">
      <c r="A13" s="120"/>
      <c r="B13" s="121"/>
      <c r="C13" s="32" t="s">
        <v>47</v>
      </c>
      <c r="D13" s="33">
        <f>(D11-D12)</f>
        <v>0</v>
      </c>
      <c r="E13" s="34" t="e">
        <f>D13*E12/D12</f>
        <v>#DIV/0!</v>
      </c>
      <c r="F13" s="129"/>
      <c r="G13" s="130"/>
      <c r="H13" s="130"/>
      <c r="I13" s="130"/>
      <c r="J13" s="130"/>
      <c r="K13" s="130"/>
      <c r="L13" s="131"/>
    </row>
    <row r="14" spans="1:12" ht="19.5" customHeight="1">
      <c r="A14" s="122" t="s">
        <v>50</v>
      </c>
      <c r="B14" s="123"/>
      <c r="C14" s="35" t="s">
        <v>45</v>
      </c>
      <c r="D14" s="36">
        <f>SUM(D5+D8+D11)</f>
        <v>0</v>
      </c>
      <c r="E14" s="37">
        <v>1</v>
      </c>
      <c r="F14" s="129"/>
      <c r="G14" s="130"/>
      <c r="H14" s="130"/>
      <c r="I14" s="130"/>
      <c r="J14" s="130"/>
      <c r="K14" s="130"/>
      <c r="L14" s="131"/>
    </row>
    <row r="15" spans="1:12" ht="19.5" customHeight="1">
      <c r="A15" s="124"/>
      <c r="B15" s="125"/>
      <c r="C15" s="38" t="s">
        <v>51</v>
      </c>
      <c r="D15" s="39">
        <f>D6+D9+D12</f>
        <v>0</v>
      </c>
      <c r="E15" s="40" t="e">
        <f>D15*E14/D14</f>
        <v>#DIV/0!</v>
      </c>
      <c r="F15" s="129"/>
      <c r="G15" s="130"/>
      <c r="H15" s="130"/>
      <c r="I15" s="130"/>
      <c r="J15" s="130"/>
      <c r="K15" s="130"/>
      <c r="L15" s="131"/>
    </row>
    <row r="16" spans="1:12" ht="19.5" customHeight="1">
      <c r="A16" s="124"/>
      <c r="B16" s="125"/>
      <c r="C16" s="41" t="s">
        <v>52</v>
      </c>
      <c r="D16" s="42">
        <f>SUM(D7+D10+D13)</f>
        <v>0</v>
      </c>
      <c r="E16" s="43" t="e">
        <f>D16*E15/D15</f>
        <v>#DIV/0!</v>
      </c>
      <c r="F16" s="132"/>
      <c r="G16" s="133"/>
      <c r="H16" s="133"/>
      <c r="I16" s="133"/>
      <c r="J16" s="133"/>
      <c r="K16" s="133"/>
      <c r="L16" s="134"/>
    </row>
    <row r="17" spans="1:12" ht="62.25" customHeight="1">
      <c r="A17" s="113" t="s">
        <v>53</v>
      </c>
      <c r="B17" s="114"/>
      <c r="C17" s="115"/>
      <c r="D17" s="116"/>
      <c r="E17" s="116"/>
      <c r="F17" s="116"/>
      <c r="G17" s="116"/>
      <c r="H17" s="116"/>
      <c r="I17" s="116"/>
      <c r="J17" s="116"/>
      <c r="K17" s="116"/>
      <c r="L17" s="117"/>
    </row>
    <row r="18" spans="1:12" ht="62.25" customHeight="1">
      <c r="A18" s="109" t="s">
        <v>194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</row>
    <row r="19" spans="1:12" ht="38.25" customHeight="1">
      <c r="A19" s="111" t="s">
        <v>40</v>
      </c>
      <c r="B19" s="112"/>
      <c r="C19" s="26" t="s">
        <v>41</v>
      </c>
      <c r="D19" s="44" t="s">
        <v>42</v>
      </c>
      <c r="E19" s="45" t="s">
        <v>43</v>
      </c>
      <c r="F19" s="126"/>
      <c r="G19" s="127"/>
      <c r="H19" s="127"/>
      <c r="I19" s="127"/>
      <c r="J19" s="127"/>
      <c r="K19" s="127"/>
      <c r="L19" s="128"/>
    </row>
    <row r="20" spans="1:12" ht="22.5" customHeight="1">
      <c r="A20" s="118" t="s">
        <v>54</v>
      </c>
      <c r="B20" s="119"/>
      <c r="C20" s="29" t="s">
        <v>45</v>
      </c>
      <c r="D20" s="30">
        <f>(COUNTIF('Planeación PDT'!S13:V34,"P"))+(COUNTIF('Planeación PDT'!S13:V34,"E"))+(COUNTIF('Planeación PDT'!S13:V34,"R"))</f>
        <v>0</v>
      </c>
      <c r="E20" s="31">
        <v>1</v>
      </c>
      <c r="F20" s="130"/>
      <c r="G20" s="130"/>
      <c r="H20" s="130"/>
      <c r="I20" s="130"/>
      <c r="J20" s="130"/>
      <c r="K20" s="130"/>
      <c r="L20" s="131"/>
    </row>
    <row r="21" spans="1:12" ht="22.5" customHeight="1">
      <c r="A21" s="120"/>
      <c r="B21" s="121"/>
      <c r="C21" s="32" t="s">
        <v>46</v>
      </c>
      <c r="D21" s="33">
        <f>(COUNTIF('Planeación PDT'!S13:V34,"E"))</f>
        <v>0</v>
      </c>
      <c r="E21" s="34" t="e">
        <f>D21*E20/D20</f>
        <v>#DIV/0!</v>
      </c>
      <c r="F21" s="130"/>
      <c r="G21" s="130"/>
      <c r="H21" s="130"/>
      <c r="I21" s="130"/>
      <c r="J21" s="130"/>
      <c r="K21" s="130"/>
      <c r="L21" s="131"/>
    </row>
    <row r="22" spans="1:12" ht="22.5" customHeight="1">
      <c r="A22" s="120"/>
      <c r="B22" s="121"/>
      <c r="C22" s="32" t="s">
        <v>47</v>
      </c>
      <c r="D22" s="33">
        <f>(D20-D21)</f>
        <v>0</v>
      </c>
      <c r="E22" s="34" t="e">
        <f>D22*E21/D21</f>
        <v>#DIV/0!</v>
      </c>
      <c r="F22" s="130"/>
      <c r="G22" s="130"/>
      <c r="H22" s="130"/>
      <c r="I22" s="130"/>
      <c r="J22" s="130"/>
      <c r="K22" s="130"/>
      <c r="L22" s="131"/>
    </row>
    <row r="23" spans="1:12" ht="22.5" customHeight="1">
      <c r="A23" s="118" t="s">
        <v>55</v>
      </c>
      <c r="B23" s="119"/>
      <c r="C23" s="29" t="s">
        <v>45</v>
      </c>
      <c r="D23" s="30">
        <f>(COUNTIF('Planeación PDT'!W13:Z34,"P"))+(COUNTIF('Planeación PDT'!W13:Z34,"E"))+(COUNTIF('Planeación PDT'!W13:Z34,"R"))</f>
        <v>0</v>
      </c>
      <c r="E23" s="31">
        <v>1</v>
      </c>
      <c r="F23" s="130"/>
      <c r="G23" s="130"/>
      <c r="H23" s="130"/>
      <c r="I23" s="130"/>
      <c r="J23" s="130"/>
      <c r="K23" s="130"/>
      <c r="L23" s="131"/>
    </row>
    <row r="24" spans="1:12" ht="22.5" customHeight="1">
      <c r="A24" s="120"/>
      <c r="B24" s="121"/>
      <c r="C24" s="32" t="s">
        <v>46</v>
      </c>
      <c r="D24" s="33">
        <f>(COUNTIF('Planeación PDT'!W13:Z34,"E"))</f>
        <v>0</v>
      </c>
      <c r="E24" s="34" t="e">
        <f>D24*E23/D23</f>
        <v>#DIV/0!</v>
      </c>
      <c r="F24" s="130"/>
      <c r="G24" s="130"/>
      <c r="H24" s="130"/>
      <c r="I24" s="130"/>
      <c r="J24" s="130"/>
      <c r="K24" s="130"/>
      <c r="L24" s="131"/>
    </row>
    <row r="25" spans="1:12" ht="22.5" customHeight="1">
      <c r="A25" s="120"/>
      <c r="B25" s="121"/>
      <c r="C25" s="32" t="s">
        <v>47</v>
      </c>
      <c r="D25" s="33">
        <f>(D23-D24)</f>
        <v>0</v>
      </c>
      <c r="E25" s="34" t="e">
        <f>D25*E24/D24</f>
        <v>#DIV/0!</v>
      </c>
      <c r="F25" s="130"/>
      <c r="G25" s="130"/>
      <c r="H25" s="130"/>
      <c r="I25" s="130"/>
      <c r="J25" s="130"/>
      <c r="K25" s="130"/>
      <c r="L25" s="131"/>
    </row>
    <row r="26" spans="1:12" ht="22.5" customHeight="1">
      <c r="A26" s="118" t="s">
        <v>56</v>
      </c>
      <c r="B26" s="119"/>
      <c r="C26" s="29" t="s">
        <v>45</v>
      </c>
      <c r="D26" s="30">
        <f>(COUNTIF('Planeación PDT'!AA13:AD34,"P"))+(COUNTIF('Planeación PDT'!AA13:AD34,"E"))+(COUNTIF('Planeación PDT'!AA13:AD34,"R"))</f>
        <v>0</v>
      </c>
      <c r="E26" s="31">
        <v>1</v>
      </c>
      <c r="F26" s="130"/>
      <c r="G26" s="130"/>
      <c r="H26" s="130"/>
      <c r="I26" s="130"/>
      <c r="J26" s="130"/>
      <c r="K26" s="130"/>
      <c r="L26" s="131"/>
    </row>
    <row r="27" spans="1:12" ht="22.5" customHeight="1">
      <c r="A27" s="120"/>
      <c r="B27" s="121"/>
      <c r="C27" s="32" t="s">
        <v>46</v>
      </c>
      <c r="D27" s="33">
        <f>(COUNTIF('Planeación PDT'!AA13:AD34,"E"))</f>
        <v>0</v>
      </c>
      <c r="E27" s="34" t="e">
        <f>D27*E26/D26</f>
        <v>#DIV/0!</v>
      </c>
      <c r="F27" s="130"/>
      <c r="G27" s="130"/>
      <c r="H27" s="130"/>
      <c r="I27" s="130"/>
      <c r="J27" s="130"/>
      <c r="K27" s="130"/>
      <c r="L27" s="131"/>
    </row>
    <row r="28" spans="1:12" ht="22.5" customHeight="1">
      <c r="A28" s="120"/>
      <c r="B28" s="121"/>
      <c r="C28" s="32" t="s">
        <v>47</v>
      </c>
      <c r="D28" s="33">
        <f>(D26-D27)</f>
        <v>0</v>
      </c>
      <c r="E28" s="34" t="e">
        <f>D28*E27/D27</f>
        <v>#DIV/0!</v>
      </c>
      <c r="F28" s="130"/>
      <c r="G28" s="130"/>
      <c r="H28" s="130"/>
      <c r="I28" s="130"/>
      <c r="J28" s="130"/>
      <c r="K28" s="130"/>
      <c r="L28" s="131"/>
    </row>
    <row r="29" spans="1:12" ht="22.5" customHeight="1">
      <c r="A29" s="135" t="s">
        <v>57</v>
      </c>
      <c r="B29" s="136"/>
      <c r="C29" s="35" t="s">
        <v>45</v>
      </c>
      <c r="D29" s="36">
        <f>SUM(D20+D23+D26)</f>
        <v>0</v>
      </c>
      <c r="E29" s="37">
        <v>1</v>
      </c>
      <c r="F29" s="130"/>
      <c r="G29" s="130"/>
      <c r="H29" s="130"/>
      <c r="I29" s="130"/>
      <c r="J29" s="130"/>
      <c r="K29" s="130"/>
      <c r="L29" s="131"/>
    </row>
    <row r="30" spans="1:12" ht="23.25" customHeight="1">
      <c r="A30" s="137"/>
      <c r="B30" s="138"/>
      <c r="C30" s="38" t="s">
        <v>51</v>
      </c>
      <c r="D30" s="39">
        <f>SUM(D21+D24+D27)</f>
        <v>0</v>
      </c>
      <c r="E30" s="40" t="e">
        <f>D30*E29/D29</f>
        <v>#DIV/0!</v>
      </c>
      <c r="F30" s="130"/>
      <c r="G30" s="130"/>
      <c r="H30" s="130"/>
      <c r="I30" s="130"/>
      <c r="J30" s="130"/>
      <c r="K30" s="130"/>
      <c r="L30" s="131"/>
    </row>
    <row r="31" spans="1:12" ht="23.25" customHeight="1">
      <c r="A31" s="139"/>
      <c r="B31" s="140"/>
      <c r="C31" s="41" t="s">
        <v>52</v>
      </c>
      <c r="D31" s="42">
        <f>SUM(D22+D25+D28)</f>
        <v>0</v>
      </c>
      <c r="E31" s="43" t="e">
        <f>D31*E30/D30</f>
        <v>#DIV/0!</v>
      </c>
      <c r="F31" s="133"/>
      <c r="G31" s="133"/>
      <c r="H31" s="133"/>
      <c r="I31" s="133"/>
      <c r="J31" s="133"/>
      <c r="K31" s="133"/>
      <c r="L31" s="134"/>
    </row>
    <row r="32" spans="1:12" ht="46.5" customHeight="1">
      <c r="A32" s="113" t="s">
        <v>53</v>
      </c>
      <c r="B32" s="114"/>
      <c r="C32" s="115"/>
      <c r="D32" s="116"/>
      <c r="E32" s="116"/>
      <c r="F32" s="116"/>
      <c r="G32" s="116"/>
      <c r="H32" s="116"/>
      <c r="I32" s="116"/>
      <c r="J32" s="116"/>
      <c r="K32" s="116"/>
      <c r="L32" s="117"/>
    </row>
    <row r="33" spans="1:12" ht="36" customHeight="1">
      <c r="A33" s="109" t="s">
        <v>195</v>
      </c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</row>
    <row r="34" spans="1:12" ht="29.25" customHeight="1">
      <c r="A34" s="111" t="s">
        <v>40</v>
      </c>
      <c r="B34" s="112"/>
      <c r="C34" s="26" t="s">
        <v>41</v>
      </c>
      <c r="D34" s="44" t="s">
        <v>42</v>
      </c>
      <c r="E34" s="45" t="s">
        <v>43</v>
      </c>
      <c r="F34" s="126"/>
      <c r="G34" s="127"/>
      <c r="H34" s="127"/>
      <c r="I34" s="127"/>
      <c r="J34" s="127"/>
      <c r="K34" s="127"/>
      <c r="L34" s="128"/>
    </row>
    <row r="35" spans="1:12" ht="24.75" customHeight="1">
      <c r="A35" s="118" t="s">
        <v>58</v>
      </c>
      <c r="B35" s="119"/>
      <c r="C35" s="29" t="s">
        <v>45</v>
      </c>
      <c r="D35" s="30">
        <f>(COUNTIF('Planeación PDT'!AE13:AH34,"P"))+(COUNTIF('Planeación PDT'!AE13:AH34,"E"))+(COUNTIF('Planeación PDT'!AE13:AH34,"R"))</f>
        <v>0</v>
      </c>
      <c r="E35" s="31">
        <v>1</v>
      </c>
      <c r="F35" s="130"/>
      <c r="G35" s="130"/>
      <c r="H35" s="130"/>
      <c r="I35" s="130"/>
      <c r="J35" s="130"/>
      <c r="K35" s="130"/>
      <c r="L35" s="131"/>
    </row>
    <row r="36" spans="1:12" ht="24.75" customHeight="1">
      <c r="A36" s="120"/>
      <c r="B36" s="121"/>
      <c r="C36" s="32" t="s">
        <v>46</v>
      </c>
      <c r="D36" s="33">
        <f>(COUNTIF('Planeación PDT'!AE13:AH34,"E"))</f>
        <v>0</v>
      </c>
      <c r="E36" s="34" t="e">
        <f>D36*E35/D35</f>
        <v>#DIV/0!</v>
      </c>
      <c r="F36" s="130"/>
      <c r="G36" s="130"/>
      <c r="H36" s="130"/>
      <c r="I36" s="130"/>
      <c r="J36" s="130"/>
      <c r="K36" s="130"/>
      <c r="L36" s="131"/>
    </row>
    <row r="37" spans="1:12" ht="24.75" customHeight="1">
      <c r="A37" s="120"/>
      <c r="B37" s="121"/>
      <c r="C37" s="32" t="s">
        <v>47</v>
      </c>
      <c r="D37" s="33">
        <f>(D35-D36)</f>
        <v>0</v>
      </c>
      <c r="E37" s="34" t="e">
        <f>D37*E36/D36</f>
        <v>#DIV/0!</v>
      </c>
      <c r="F37" s="130"/>
      <c r="G37" s="130"/>
      <c r="H37" s="130"/>
      <c r="I37" s="130"/>
      <c r="J37" s="130"/>
      <c r="K37" s="130"/>
      <c r="L37" s="131"/>
    </row>
    <row r="38" spans="1:12" ht="24.75" customHeight="1">
      <c r="A38" s="118" t="s">
        <v>59</v>
      </c>
      <c r="B38" s="119"/>
      <c r="C38" s="29" t="s">
        <v>45</v>
      </c>
      <c r="D38" s="30">
        <f>(COUNTIF('Planeación PDT'!AI13:AL34,"P"))+(COUNTIF('Planeación PDT'!AI13:AL34,"E"))+(COUNTIF('Planeación PDT'!AI13:AL34,"R"))</f>
        <v>0</v>
      </c>
      <c r="E38" s="31">
        <v>1</v>
      </c>
      <c r="F38" s="130"/>
      <c r="G38" s="130"/>
      <c r="H38" s="130"/>
      <c r="I38" s="130"/>
      <c r="J38" s="130"/>
      <c r="K38" s="130"/>
      <c r="L38" s="131"/>
    </row>
    <row r="39" spans="1:12" ht="24.75" customHeight="1">
      <c r="A39" s="120"/>
      <c r="B39" s="121"/>
      <c r="C39" s="32" t="s">
        <v>46</v>
      </c>
      <c r="D39" s="33">
        <f>(COUNTIF('Planeación PDT'!AI13:AL34,"E"))</f>
        <v>0</v>
      </c>
      <c r="E39" s="34" t="e">
        <f>D39*E38/D38</f>
        <v>#DIV/0!</v>
      </c>
      <c r="F39" s="130"/>
      <c r="G39" s="130"/>
      <c r="H39" s="130"/>
      <c r="I39" s="130"/>
      <c r="J39" s="130"/>
      <c r="K39" s="130"/>
      <c r="L39" s="131"/>
    </row>
    <row r="40" spans="1:12" ht="24.75" customHeight="1">
      <c r="A40" s="120"/>
      <c r="B40" s="121"/>
      <c r="C40" s="32" t="s">
        <v>47</v>
      </c>
      <c r="D40" s="33">
        <f>(D38-D39)</f>
        <v>0</v>
      </c>
      <c r="E40" s="34" t="e">
        <f>D40*E39/D39</f>
        <v>#DIV/0!</v>
      </c>
      <c r="F40" s="130"/>
      <c r="G40" s="130"/>
      <c r="H40" s="130"/>
      <c r="I40" s="130"/>
      <c r="J40" s="130"/>
      <c r="K40" s="130"/>
      <c r="L40" s="131"/>
    </row>
    <row r="41" spans="1:12" ht="24.75" customHeight="1">
      <c r="A41" s="118" t="s">
        <v>60</v>
      </c>
      <c r="B41" s="119"/>
      <c r="C41" s="29" t="s">
        <v>45</v>
      </c>
      <c r="D41" s="30">
        <f>(COUNTIF('Planeación PDT'!AM13:AP34,"P"))+(COUNTIF('Planeación PDT'!AM13:AP34,"E"))+(COUNTIF('Planeación PDT'!AM13:AP34,"R"))</f>
        <v>0</v>
      </c>
      <c r="E41" s="31">
        <v>1</v>
      </c>
      <c r="F41" s="130"/>
      <c r="G41" s="130"/>
      <c r="H41" s="130"/>
      <c r="I41" s="130"/>
      <c r="J41" s="130"/>
      <c r="K41" s="130"/>
      <c r="L41" s="131"/>
    </row>
    <row r="42" spans="1:12" ht="24.75" customHeight="1">
      <c r="A42" s="120"/>
      <c r="B42" s="121"/>
      <c r="C42" s="32" t="s">
        <v>46</v>
      </c>
      <c r="D42" s="33">
        <f>(COUNTIF('Planeación PDT'!AM13:AP34,"E"))</f>
        <v>0</v>
      </c>
      <c r="E42" s="34" t="e">
        <f>D42*E41/D41</f>
        <v>#DIV/0!</v>
      </c>
      <c r="F42" s="130"/>
      <c r="G42" s="130"/>
      <c r="H42" s="130"/>
      <c r="I42" s="130"/>
      <c r="J42" s="130"/>
      <c r="K42" s="130"/>
      <c r="L42" s="131"/>
    </row>
    <row r="43" spans="1:12" ht="24.75" customHeight="1">
      <c r="A43" s="120"/>
      <c r="B43" s="121"/>
      <c r="C43" s="32" t="s">
        <v>47</v>
      </c>
      <c r="D43" s="33">
        <f>(D41-D42)</f>
        <v>0</v>
      </c>
      <c r="E43" s="34" t="e">
        <f>D43*E42/D42</f>
        <v>#DIV/0!</v>
      </c>
      <c r="F43" s="130"/>
      <c r="G43" s="130"/>
      <c r="H43" s="130"/>
      <c r="I43" s="130"/>
      <c r="J43" s="130"/>
      <c r="K43" s="130"/>
      <c r="L43" s="131"/>
    </row>
    <row r="44" spans="1:12" ht="24.75" customHeight="1">
      <c r="A44" s="135" t="s">
        <v>61</v>
      </c>
      <c r="B44" s="136"/>
      <c r="C44" s="35" t="s">
        <v>45</v>
      </c>
      <c r="D44" s="36">
        <f>SUM(D35+D38+D41)</f>
        <v>0</v>
      </c>
      <c r="E44" s="37">
        <v>1</v>
      </c>
      <c r="F44" s="130"/>
      <c r="G44" s="130"/>
      <c r="H44" s="130"/>
      <c r="I44" s="130"/>
      <c r="J44" s="130"/>
      <c r="K44" s="130"/>
      <c r="L44" s="131"/>
    </row>
    <row r="45" spans="1:12" ht="24.75" customHeight="1">
      <c r="A45" s="137"/>
      <c r="B45" s="138"/>
      <c r="C45" s="38" t="s">
        <v>51</v>
      </c>
      <c r="D45" s="39">
        <f>SUM(D36+D39+D42)</f>
        <v>0</v>
      </c>
      <c r="E45" s="40" t="e">
        <f>D45*E44/D44</f>
        <v>#DIV/0!</v>
      </c>
      <c r="F45" s="130"/>
      <c r="G45" s="130"/>
      <c r="H45" s="130"/>
      <c r="I45" s="130"/>
      <c r="J45" s="130"/>
      <c r="K45" s="130"/>
      <c r="L45" s="131"/>
    </row>
    <row r="46" spans="1:12" ht="24.75" customHeight="1">
      <c r="A46" s="139"/>
      <c r="B46" s="140"/>
      <c r="C46" s="41" t="s">
        <v>52</v>
      </c>
      <c r="D46" s="42">
        <f>SUM(D37+D40+D43)</f>
        <v>0</v>
      </c>
      <c r="E46" s="43" t="e">
        <f>D46*E45/D45</f>
        <v>#DIV/0!</v>
      </c>
      <c r="F46" s="133"/>
      <c r="G46" s="133"/>
      <c r="H46" s="133"/>
      <c r="I46" s="133"/>
      <c r="J46" s="133"/>
      <c r="K46" s="133"/>
      <c r="L46" s="134"/>
    </row>
    <row r="47" spans="1:12" ht="40.5" customHeight="1">
      <c r="A47" s="113" t="s">
        <v>53</v>
      </c>
      <c r="B47" s="114"/>
      <c r="C47" s="115"/>
      <c r="D47" s="116"/>
      <c r="E47" s="116"/>
      <c r="F47" s="116"/>
      <c r="G47" s="116"/>
      <c r="H47" s="116"/>
      <c r="I47" s="116"/>
      <c r="J47" s="116"/>
      <c r="K47" s="116"/>
      <c r="L47" s="117"/>
    </row>
    <row r="48" spans="1:12" ht="37.5" customHeight="1">
      <c r="A48" s="109" t="s">
        <v>196</v>
      </c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</row>
    <row r="49" spans="1:12" ht="27" customHeight="1">
      <c r="A49" s="111" t="s">
        <v>40</v>
      </c>
      <c r="B49" s="112"/>
      <c r="C49" s="26" t="s">
        <v>41</v>
      </c>
      <c r="D49" s="44" t="s">
        <v>42</v>
      </c>
      <c r="E49" s="45" t="s">
        <v>43</v>
      </c>
      <c r="F49" s="126"/>
      <c r="G49" s="127"/>
      <c r="H49" s="127"/>
      <c r="I49" s="127"/>
      <c r="J49" s="127"/>
      <c r="K49" s="127"/>
      <c r="L49" s="128"/>
    </row>
    <row r="50" spans="1:12" ht="24" customHeight="1">
      <c r="A50" s="118" t="s">
        <v>62</v>
      </c>
      <c r="B50" s="119"/>
      <c r="C50" s="29" t="s">
        <v>45</v>
      </c>
      <c r="D50" s="30">
        <f>(COUNTIF('Planeación PDT'!AQ13:AT34,"P"))+(COUNTIF('Planeación PDT'!AQ13:AT34,"E"))+(COUNTIF('Planeación PDT'!AQ13:AT34,"R"))</f>
        <v>0</v>
      </c>
      <c r="E50" s="31">
        <v>1</v>
      </c>
      <c r="F50" s="130"/>
      <c r="G50" s="130"/>
      <c r="H50" s="130"/>
      <c r="I50" s="130"/>
      <c r="J50" s="130"/>
      <c r="K50" s="130"/>
      <c r="L50" s="131"/>
    </row>
    <row r="51" spans="1:12" ht="24" customHeight="1">
      <c r="A51" s="120"/>
      <c r="B51" s="121"/>
      <c r="C51" s="32" t="s">
        <v>46</v>
      </c>
      <c r="D51" s="33">
        <f>(COUNTIF('Planeación PDT'!AQ13:AT34,"E"))</f>
        <v>0</v>
      </c>
      <c r="E51" s="34" t="e">
        <f>D51*E50/D50</f>
        <v>#DIV/0!</v>
      </c>
      <c r="F51" s="130"/>
      <c r="G51" s="130"/>
      <c r="H51" s="130"/>
      <c r="I51" s="130"/>
      <c r="J51" s="130"/>
      <c r="K51" s="130"/>
      <c r="L51" s="131"/>
    </row>
    <row r="52" spans="1:12" ht="24" customHeight="1">
      <c r="A52" s="120"/>
      <c r="B52" s="121"/>
      <c r="C52" s="32" t="s">
        <v>47</v>
      </c>
      <c r="D52" s="33">
        <f>(D50-D51)</f>
        <v>0</v>
      </c>
      <c r="E52" s="34" t="e">
        <f>D52*E51/D51</f>
        <v>#DIV/0!</v>
      </c>
      <c r="F52" s="130"/>
      <c r="G52" s="130"/>
      <c r="H52" s="130"/>
      <c r="I52" s="130"/>
      <c r="J52" s="130"/>
      <c r="K52" s="130"/>
      <c r="L52" s="131"/>
    </row>
    <row r="53" spans="1:12" ht="24" customHeight="1">
      <c r="A53" s="118" t="s">
        <v>63</v>
      </c>
      <c r="B53" s="119"/>
      <c r="C53" s="29" t="s">
        <v>45</v>
      </c>
      <c r="D53" s="30">
        <f>(COUNTIF('Planeación PDT'!AU13:AX34,"P"))+(COUNTIF('Planeación PDT'!AU13:AX34,"E"))+(COUNTIF('Planeación PDT'!AU13:AX34,"R"))</f>
        <v>0</v>
      </c>
      <c r="E53" s="31">
        <v>1</v>
      </c>
      <c r="F53" s="130"/>
      <c r="G53" s="130"/>
      <c r="H53" s="130"/>
      <c r="I53" s="130"/>
      <c r="J53" s="130"/>
      <c r="K53" s="130"/>
      <c r="L53" s="131"/>
    </row>
    <row r="54" spans="1:12" ht="24" customHeight="1">
      <c r="A54" s="120"/>
      <c r="B54" s="121"/>
      <c r="C54" s="32" t="s">
        <v>46</v>
      </c>
      <c r="D54" s="33">
        <f>(COUNTIF('Planeación PDT'!AU13:AX34,"E"))</f>
        <v>0</v>
      </c>
      <c r="E54" s="34" t="e">
        <f>D54*E53/D53</f>
        <v>#DIV/0!</v>
      </c>
      <c r="F54" s="130"/>
      <c r="G54" s="130"/>
      <c r="H54" s="130"/>
      <c r="I54" s="130"/>
      <c r="J54" s="130"/>
      <c r="K54" s="130"/>
      <c r="L54" s="131"/>
    </row>
    <row r="55" spans="1:12" ht="24" customHeight="1">
      <c r="A55" s="120"/>
      <c r="B55" s="121"/>
      <c r="C55" s="32" t="s">
        <v>47</v>
      </c>
      <c r="D55" s="33">
        <f>(D53-D54)</f>
        <v>0</v>
      </c>
      <c r="E55" s="34" t="e">
        <f>D55*E54/D54</f>
        <v>#DIV/0!</v>
      </c>
      <c r="F55" s="130"/>
      <c r="G55" s="130"/>
      <c r="H55" s="130"/>
      <c r="I55" s="130"/>
      <c r="J55" s="130"/>
      <c r="K55" s="130"/>
      <c r="L55" s="131"/>
    </row>
    <row r="56" spans="1:12" ht="24" customHeight="1">
      <c r="A56" s="118" t="s">
        <v>64</v>
      </c>
      <c r="B56" s="119"/>
      <c r="C56" s="29" t="s">
        <v>45</v>
      </c>
      <c r="D56" s="30">
        <f>(COUNTIF('Planeación PDT'!AY13:BB34,"P"))+(COUNTIF('Planeación PDT'!AY13:BB34,"E"))+(COUNTIF('Planeación PDT'!AY13:BB34,"R"))</f>
        <v>0</v>
      </c>
      <c r="E56" s="31">
        <v>1</v>
      </c>
      <c r="F56" s="130"/>
      <c r="G56" s="130"/>
      <c r="H56" s="130"/>
      <c r="I56" s="130"/>
      <c r="J56" s="130"/>
      <c r="K56" s="130"/>
      <c r="L56" s="131"/>
    </row>
    <row r="57" spans="1:12" ht="24" customHeight="1">
      <c r="A57" s="120"/>
      <c r="B57" s="121"/>
      <c r="C57" s="32" t="s">
        <v>46</v>
      </c>
      <c r="D57" s="33">
        <f>(COUNTIF('Planeación PDT'!AY13:BB34,"E"))</f>
        <v>0</v>
      </c>
      <c r="E57" s="34" t="e">
        <f>D57*E56/D56</f>
        <v>#DIV/0!</v>
      </c>
      <c r="F57" s="130"/>
      <c r="G57" s="130"/>
      <c r="H57" s="130"/>
      <c r="I57" s="130"/>
      <c r="J57" s="130"/>
      <c r="K57" s="130"/>
      <c r="L57" s="131"/>
    </row>
    <row r="58" spans="1:12" ht="24" customHeight="1">
      <c r="A58" s="120"/>
      <c r="B58" s="121"/>
      <c r="C58" s="32" t="s">
        <v>47</v>
      </c>
      <c r="D58" s="33">
        <f>(D56-D57)</f>
        <v>0</v>
      </c>
      <c r="E58" s="34" t="e">
        <f>D58*E57/D57</f>
        <v>#DIV/0!</v>
      </c>
      <c r="F58" s="130"/>
      <c r="G58" s="130"/>
      <c r="H58" s="130"/>
      <c r="I58" s="130"/>
      <c r="J58" s="130"/>
      <c r="K58" s="130"/>
      <c r="L58" s="131"/>
    </row>
    <row r="59" spans="1:12" ht="24" customHeight="1">
      <c r="A59" s="135" t="s">
        <v>65</v>
      </c>
      <c r="B59" s="136"/>
      <c r="C59" s="35" t="s">
        <v>45</v>
      </c>
      <c r="D59" s="36">
        <f>SUM(D50+D53+D56)</f>
        <v>0</v>
      </c>
      <c r="E59" s="37">
        <v>1</v>
      </c>
      <c r="F59" s="130"/>
      <c r="G59" s="130"/>
      <c r="H59" s="130"/>
      <c r="I59" s="130"/>
      <c r="J59" s="130"/>
      <c r="K59" s="130"/>
      <c r="L59" s="131"/>
    </row>
    <row r="60" spans="1:12" ht="24" customHeight="1">
      <c r="A60" s="137"/>
      <c r="B60" s="138"/>
      <c r="C60" s="38" t="s">
        <v>51</v>
      </c>
      <c r="D60" s="39">
        <f>SUM(D51+D54+D57)</f>
        <v>0</v>
      </c>
      <c r="E60" s="40" t="e">
        <f>D60*E59/D59</f>
        <v>#DIV/0!</v>
      </c>
      <c r="F60" s="130"/>
      <c r="G60" s="130"/>
      <c r="H60" s="130"/>
      <c r="I60" s="130"/>
      <c r="J60" s="130"/>
      <c r="K60" s="130"/>
      <c r="L60" s="131"/>
    </row>
    <row r="61" spans="1:12" ht="24" customHeight="1">
      <c r="A61" s="139"/>
      <c r="B61" s="140"/>
      <c r="C61" s="41" t="s">
        <v>52</v>
      </c>
      <c r="D61" s="42">
        <f>SUM(D52+D55+D58)</f>
        <v>0</v>
      </c>
      <c r="E61" s="43" t="e">
        <f>D61*E60/D60</f>
        <v>#DIV/0!</v>
      </c>
      <c r="F61" s="133"/>
      <c r="G61" s="133"/>
      <c r="H61" s="133"/>
      <c r="I61" s="133"/>
      <c r="J61" s="133"/>
      <c r="K61" s="133"/>
      <c r="L61" s="134"/>
    </row>
    <row r="62" spans="1:12" ht="45.75" customHeight="1">
      <c r="A62" s="113" t="s">
        <v>53</v>
      </c>
      <c r="B62" s="114"/>
      <c r="C62" s="115"/>
      <c r="D62" s="116"/>
      <c r="E62" s="116"/>
      <c r="F62" s="116"/>
      <c r="G62" s="116"/>
      <c r="H62" s="116"/>
      <c r="I62" s="116"/>
      <c r="J62" s="116"/>
      <c r="K62" s="116"/>
      <c r="L62" s="117"/>
    </row>
    <row r="63" spans="1:12" ht="33.75" customHeight="1">
      <c r="A63" s="109" t="s">
        <v>197</v>
      </c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</row>
    <row r="64" spans="1:12">
      <c r="A64" s="141" t="s">
        <v>66</v>
      </c>
      <c r="B64" s="141"/>
      <c r="C64" s="141"/>
      <c r="D64" s="141"/>
      <c r="E64" s="141"/>
      <c r="F64" s="142">
        <f>D14+D29+D44+D59</f>
        <v>0</v>
      </c>
      <c r="G64" s="143"/>
      <c r="H64" s="143"/>
      <c r="I64" s="143"/>
      <c r="J64" s="144">
        <v>1</v>
      </c>
      <c r="K64" s="141"/>
      <c r="L64" s="141"/>
    </row>
    <row r="65" spans="1:12">
      <c r="A65" s="141" t="s">
        <v>67</v>
      </c>
      <c r="B65" s="141"/>
      <c r="C65" s="141"/>
      <c r="D65" s="141"/>
      <c r="E65" s="141"/>
      <c r="F65" s="142">
        <f>SUM(D15+D30+D45+D60)</f>
        <v>0</v>
      </c>
      <c r="G65" s="143"/>
      <c r="H65" s="143"/>
      <c r="I65" s="143"/>
      <c r="J65" s="144" t="e">
        <f>F65*J64/F64</f>
        <v>#DIV/0!</v>
      </c>
      <c r="K65" s="141"/>
      <c r="L65" s="141"/>
    </row>
    <row r="66" spans="1:12">
      <c r="A66" s="141" t="s">
        <v>68</v>
      </c>
      <c r="B66" s="141"/>
      <c r="C66" s="141"/>
      <c r="D66" s="141"/>
      <c r="E66" s="141"/>
      <c r="F66" s="142">
        <f>+F64-F65</f>
        <v>0</v>
      </c>
      <c r="G66" s="143"/>
      <c r="H66" s="143"/>
      <c r="I66" s="143"/>
      <c r="J66" s="144" t="e">
        <f>F66*J64/F64</f>
        <v>#DIV/0!</v>
      </c>
      <c r="K66" s="141"/>
      <c r="L66" s="141"/>
    </row>
    <row r="67" spans="1:12">
      <c r="A67" s="145" t="s">
        <v>69</v>
      </c>
      <c r="B67" s="143"/>
      <c r="C67" s="143"/>
      <c r="D67" s="143"/>
      <c r="E67" s="146"/>
      <c r="F67" s="145"/>
      <c r="G67" s="143"/>
      <c r="H67" s="143"/>
      <c r="I67" s="143"/>
      <c r="J67" s="141"/>
      <c r="K67" s="141"/>
      <c r="L67" s="141"/>
    </row>
    <row r="68" spans="1:12" ht="51" customHeight="1">
      <c r="A68" s="113" t="s">
        <v>53</v>
      </c>
      <c r="B68" s="114"/>
      <c r="C68" s="115"/>
      <c r="D68" s="116"/>
      <c r="E68" s="116"/>
      <c r="F68" s="116"/>
      <c r="G68" s="116"/>
      <c r="H68" s="116"/>
      <c r="I68" s="116"/>
      <c r="J68" s="116"/>
      <c r="K68" s="116"/>
      <c r="L68" s="117"/>
    </row>
    <row r="69" spans="1:12" ht="42.75" customHeight="1">
      <c r="A69" s="108" t="s">
        <v>70</v>
      </c>
      <c r="B69" s="108"/>
      <c r="C69" s="108"/>
      <c r="D69" s="108"/>
      <c r="E69" s="108"/>
      <c r="F69" s="108"/>
      <c r="G69" s="108"/>
      <c r="H69" s="108"/>
      <c r="I69" s="108"/>
      <c r="J69" s="108"/>
      <c r="K69" s="108"/>
      <c r="L69" s="108"/>
    </row>
    <row r="70" spans="1:12">
      <c r="A70" s="145"/>
      <c r="B70" s="143"/>
      <c r="C70" s="143"/>
      <c r="D70" s="143"/>
      <c r="E70" s="143"/>
      <c r="F70" s="146"/>
      <c r="G70" s="141">
        <f>(COUNTIF('Planeación PDT'!B13:B89,"Auditoría Interna"))</f>
        <v>0</v>
      </c>
      <c r="H70" s="141"/>
      <c r="I70" s="141"/>
      <c r="J70" s="141" t="e">
        <f>G70*J88/G88</f>
        <v>#DIV/0!</v>
      </c>
      <c r="K70" s="141"/>
      <c r="L70" s="141"/>
    </row>
    <row r="71" spans="1:12">
      <c r="A71" s="141"/>
      <c r="B71" s="141"/>
      <c r="C71" s="141"/>
      <c r="D71" s="141"/>
      <c r="E71" s="141"/>
      <c r="F71" s="141"/>
      <c r="G71" s="141">
        <f>(COUNTIF('Planeación PDT'!$B13:$B89,"Auditoría Externa"))</f>
        <v>0</v>
      </c>
      <c r="H71" s="141"/>
      <c r="I71" s="141"/>
      <c r="J71" s="141" t="e">
        <f>G71*J88/G88</f>
        <v>#DIV/0!</v>
      </c>
      <c r="K71" s="141"/>
      <c r="L71" s="141"/>
    </row>
    <row r="72" spans="1:12">
      <c r="A72" s="141"/>
      <c r="B72" s="141"/>
      <c r="C72" s="141"/>
      <c r="D72" s="141"/>
      <c r="E72" s="141"/>
      <c r="F72" s="141"/>
      <c r="G72" s="141">
        <f>(COUNTIF('Planeación PDT'!$B13:$B89,"Gestión del Cambio "))</f>
        <v>0</v>
      </c>
      <c r="H72" s="141"/>
      <c r="I72" s="141"/>
      <c r="J72" s="141" t="e">
        <f t="shared" ref="J72" si="0">G72*J90/G90</f>
        <v>#DIV/0!</v>
      </c>
      <c r="K72" s="141"/>
      <c r="L72" s="141"/>
    </row>
    <row r="73" spans="1:12">
      <c r="A73" s="141"/>
      <c r="B73" s="141"/>
      <c r="C73" s="141"/>
      <c r="D73" s="141"/>
      <c r="E73" s="141"/>
      <c r="F73" s="141"/>
      <c r="G73" s="141">
        <f>(COUNTIF('Planeación PDT'!$B13:$B92,"Indicadores "))</f>
        <v>0</v>
      </c>
      <c r="H73" s="141"/>
      <c r="I73" s="141"/>
      <c r="J73" s="141" t="e">
        <f t="shared" ref="J73" si="1">G73*J90/G90</f>
        <v>#DIV/0!</v>
      </c>
      <c r="K73" s="141"/>
      <c r="L73" s="141"/>
    </row>
    <row r="74" spans="1:12">
      <c r="A74" s="141"/>
      <c r="B74" s="141"/>
      <c r="C74" s="141"/>
      <c r="D74" s="141"/>
      <c r="E74" s="141"/>
      <c r="F74" s="141"/>
      <c r="G74" s="141">
        <f>(COUNTIF('Planeación PDT'!$B13:$B89,"Información documentada"))</f>
        <v>0</v>
      </c>
      <c r="H74" s="141"/>
      <c r="I74" s="141"/>
      <c r="J74" s="141" t="e">
        <f t="shared" ref="J74" si="2">G74*J92/G92</f>
        <v>#DIV/0!</v>
      </c>
      <c r="K74" s="141"/>
      <c r="L74" s="141"/>
    </row>
    <row r="75" spans="1:12">
      <c r="A75" s="141"/>
      <c r="B75" s="141"/>
      <c r="C75" s="141"/>
      <c r="D75" s="141"/>
      <c r="E75" s="141"/>
      <c r="F75" s="141"/>
      <c r="G75" s="141">
        <f>(COUNTIF('Planeación PDT'!$B13:$B89,"Medición de la Percepción "))</f>
        <v>0</v>
      </c>
      <c r="H75" s="141"/>
      <c r="I75" s="141"/>
      <c r="J75" s="141" t="e">
        <f t="shared" ref="J75" si="3">G75*J92/G92</f>
        <v>#DIV/0!</v>
      </c>
      <c r="K75" s="141"/>
      <c r="L75" s="141"/>
    </row>
    <row r="76" spans="1:12">
      <c r="A76" s="141"/>
      <c r="B76" s="141"/>
      <c r="C76" s="141"/>
      <c r="D76" s="141"/>
      <c r="E76" s="141"/>
      <c r="F76" s="141"/>
      <c r="G76" s="141">
        <f>(COUNTIF('Planeación PDT'!$B13:$B95,"Modelo Integrado de Planeación y Gestión-MIPG"))</f>
        <v>0</v>
      </c>
      <c r="H76" s="141"/>
      <c r="I76" s="141"/>
      <c r="J76" s="141" t="e">
        <f t="shared" ref="J76" si="4">G76*J94/G94</f>
        <v>#DIV/0!</v>
      </c>
      <c r="K76" s="141"/>
      <c r="L76" s="141"/>
    </row>
    <row r="77" spans="1:12">
      <c r="A77" s="141"/>
      <c r="B77" s="141"/>
      <c r="C77" s="141"/>
      <c r="D77" s="141"/>
      <c r="E77" s="141"/>
      <c r="F77" s="141"/>
      <c r="G77" s="141">
        <f>(COUNTIF('Planeación PDT'!$B13:$B96,"Objetivos SIGESPU"))</f>
        <v>0</v>
      </c>
      <c r="H77" s="141"/>
      <c r="I77" s="141"/>
      <c r="J77" s="141" t="e">
        <f t="shared" ref="J77" si="5">G77*J94/G94</f>
        <v>#DIV/0!</v>
      </c>
      <c r="K77" s="141"/>
      <c r="L77" s="141"/>
    </row>
    <row r="78" spans="1:12">
      <c r="A78" s="141"/>
      <c r="B78" s="141"/>
      <c r="C78" s="141"/>
      <c r="D78" s="141"/>
      <c r="E78" s="141"/>
      <c r="F78" s="141"/>
      <c r="G78" s="141">
        <f>(COUNTIF('Planeación PDT'!$B13:$B97,"Plan de Anticorrupción y Atención al Ciudadano-PAA"))</f>
        <v>0</v>
      </c>
      <c r="H78" s="141"/>
      <c r="I78" s="141"/>
      <c r="J78" s="141" t="e">
        <f t="shared" ref="J78" si="6">G78*J96/G96</f>
        <v>#DIV/0!</v>
      </c>
      <c r="K78" s="141"/>
      <c r="L78" s="141"/>
    </row>
    <row r="79" spans="1:12">
      <c r="A79" s="141"/>
      <c r="B79" s="141"/>
      <c r="C79" s="141"/>
      <c r="D79" s="141"/>
      <c r="E79" s="141"/>
      <c r="F79" s="141"/>
      <c r="G79" s="141">
        <f>(COUNTIF('Planeación PDT'!$B13:$B98,"Plan de Acción por Procesos- PAP"))</f>
        <v>0</v>
      </c>
      <c r="H79" s="141"/>
      <c r="I79" s="141"/>
      <c r="J79" s="141" t="e">
        <f t="shared" ref="J79" si="7">G79*J96/G96</f>
        <v>#DIV/0!</v>
      </c>
      <c r="K79" s="141"/>
      <c r="L79" s="141"/>
    </row>
    <row r="80" spans="1:12">
      <c r="A80" s="141"/>
      <c r="B80" s="141"/>
      <c r="C80" s="141"/>
      <c r="D80" s="141"/>
      <c r="E80" s="141"/>
      <c r="F80" s="141"/>
      <c r="G80" s="141">
        <f>(COUNTIF('Planeación PDT'!$B13:$B99,"Plan Único de Mejoramiento Interno-PUMI"))</f>
        <v>0</v>
      </c>
      <c r="H80" s="141"/>
      <c r="I80" s="141"/>
      <c r="J80" s="141" t="e">
        <f t="shared" ref="J80" si="8">G80*J98/G98</f>
        <v>#DIV/0!</v>
      </c>
      <c r="K80" s="141"/>
      <c r="L80" s="141"/>
    </row>
    <row r="81" spans="1:12">
      <c r="A81" s="141"/>
      <c r="B81" s="141"/>
      <c r="C81" s="141"/>
      <c r="D81" s="141"/>
      <c r="E81" s="141"/>
      <c r="F81" s="141"/>
      <c r="G81" s="141">
        <f>(COUNTIF('Planeación PDT'!$B13:$B100,"Producto No Conforme -PNC"))</f>
        <v>0</v>
      </c>
      <c r="H81" s="141"/>
      <c r="I81" s="141"/>
      <c r="J81" s="141" t="e">
        <f t="shared" ref="J81" si="9">G81*J98/G98</f>
        <v>#DIV/0!</v>
      </c>
      <c r="K81" s="141"/>
      <c r="L81" s="141"/>
    </row>
    <row r="82" spans="1:12">
      <c r="A82" s="141"/>
      <c r="B82" s="141"/>
      <c r="C82" s="141"/>
      <c r="D82" s="141"/>
      <c r="E82" s="141"/>
      <c r="F82" s="141"/>
      <c r="G82" s="141">
        <f>(COUNTIF('Planeación PDT'!$B13:$B101,"Diseño Funcional"))</f>
        <v>0</v>
      </c>
      <c r="H82" s="141"/>
      <c r="I82" s="141"/>
      <c r="J82" s="141" t="e">
        <f t="shared" ref="J82" si="10">G82*J100/G100</f>
        <v>#DIV/0!</v>
      </c>
      <c r="K82" s="141"/>
      <c r="L82" s="141"/>
    </row>
    <row r="83" spans="1:12">
      <c r="A83" s="141"/>
      <c r="B83" s="141"/>
      <c r="C83" s="141"/>
      <c r="D83" s="141"/>
      <c r="E83" s="141"/>
      <c r="F83" s="141"/>
      <c r="G83" s="141">
        <f>(COUNTIF('Planeación PDT'!$B13:$B102,"Requisitos Legales"))</f>
        <v>0</v>
      </c>
      <c r="H83" s="141"/>
      <c r="I83" s="141"/>
      <c r="J83" s="141" t="e">
        <f t="shared" ref="J83" si="11">G83*J100/G100</f>
        <v>#DIV/0!</v>
      </c>
      <c r="K83" s="141"/>
      <c r="L83" s="141"/>
    </row>
    <row r="84" spans="1:12">
      <c r="A84" s="141"/>
      <c r="B84" s="141"/>
      <c r="C84" s="141"/>
      <c r="D84" s="141"/>
      <c r="E84" s="141"/>
      <c r="F84" s="141"/>
      <c r="G84" s="141">
        <f>(COUNTIF('Planeación PDT'!$B13:$B103,"Riesgos Institucionales "))</f>
        <v>0</v>
      </c>
      <c r="H84" s="141"/>
      <c r="I84" s="141"/>
      <c r="J84" s="141" t="e">
        <f t="shared" ref="J84" si="12">G84*J102/G102</f>
        <v>#DIV/0!</v>
      </c>
      <c r="K84" s="141"/>
      <c r="L84" s="141"/>
    </row>
    <row r="85" spans="1:12">
      <c r="A85" s="141"/>
      <c r="B85" s="141"/>
      <c r="C85" s="141"/>
      <c r="D85" s="141"/>
      <c r="E85" s="141"/>
      <c r="F85" s="141"/>
      <c r="G85" s="141">
        <f>(COUNTIF('Planeación PDT'!$B13:$B104,"Plan de Trabajo - PDT"))</f>
        <v>0</v>
      </c>
      <c r="H85" s="141"/>
      <c r="I85" s="141"/>
      <c r="J85" s="141" t="e">
        <f t="shared" ref="J85" si="13">G85*J102/G102</f>
        <v>#DIV/0!</v>
      </c>
      <c r="K85" s="141"/>
      <c r="L85" s="141"/>
    </row>
    <row r="86" spans="1:12">
      <c r="A86" s="141"/>
      <c r="B86" s="141"/>
      <c r="C86" s="141"/>
      <c r="D86" s="141"/>
      <c r="E86" s="141"/>
      <c r="F86" s="141"/>
      <c r="G86" s="141">
        <f>(COUNTIF('Planeación PDT'!$B13:$B105,"Sensibilizaciones"))</f>
        <v>0</v>
      </c>
      <c r="H86" s="141"/>
      <c r="I86" s="141"/>
      <c r="J86" s="141" t="e">
        <f t="shared" ref="J86" si="14">G86*J104/G104</f>
        <v>#DIV/0!</v>
      </c>
      <c r="K86" s="141"/>
      <c r="L86" s="141"/>
    </row>
    <row r="87" spans="1:12">
      <c r="A87" s="141"/>
      <c r="B87" s="141"/>
      <c r="C87" s="141"/>
      <c r="D87" s="141"/>
      <c r="E87" s="141"/>
      <c r="F87" s="141"/>
      <c r="G87" s="141">
        <f>(COUNTIF('Planeación PDT'!$B13:$B106,"Sistema de Gestión Ambiental -SGA"))</f>
        <v>0</v>
      </c>
      <c r="H87" s="141"/>
      <c r="I87" s="141"/>
      <c r="J87" s="141" t="e">
        <f t="shared" ref="J87" si="15">G87*J104/G104</f>
        <v>#DIV/0!</v>
      </c>
      <c r="K87" s="141"/>
      <c r="L87" s="141"/>
    </row>
    <row r="88" spans="1:12">
      <c r="A88" s="141" t="s">
        <v>71</v>
      </c>
      <c r="B88" s="141"/>
      <c r="C88" s="141"/>
      <c r="D88" s="141"/>
      <c r="E88" s="141"/>
      <c r="F88" s="141"/>
      <c r="G88" s="141">
        <f>SUM('Planeación PDT'!C30:C274)</f>
        <v>0</v>
      </c>
      <c r="H88" s="141"/>
      <c r="I88" s="141"/>
      <c r="J88" s="144">
        <v>1</v>
      </c>
      <c r="K88" s="141"/>
      <c r="L88" s="141"/>
    </row>
  </sheetData>
  <mergeCells count="111">
    <mergeCell ref="A86:F86"/>
    <mergeCell ref="G86:I86"/>
    <mergeCell ref="J86:L86"/>
    <mergeCell ref="A87:F87"/>
    <mergeCell ref="G87:I87"/>
    <mergeCell ref="J87:L87"/>
    <mergeCell ref="A88:F88"/>
    <mergeCell ref="G88:I88"/>
    <mergeCell ref="J88:L88"/>
    <mergeCell ref="A83:F83"/>
    <mergeCell ref="G83:I83"/>
    <mergeCell ref="J83:L83"/>
    <mergeCell ref="A84:F84"/>
    <mergeCell ref="G84:I84"/>
    <mergeCell ref="J84:L84"/>
    <mergeCell ref="A85:F85"/>
    <mergeCell ref="G85:I85"/>
    <mergeCell ref="J85:L85"/>
    <mergeCell ref="A80:F80"/>
    <mergeCell ref="G80:I80"/>
    <mergeCell ref="J80:L80"/>
    <mergeCell ref="A81:F81"/>
    <mergeCell ref="G81:I81"/>
    <mergeCell ref="J81:L81"/>
    <mergeCell ref="A82:F82"/>
    <mergeCell ref="G82:I82"/>
    <mergeCell ref="J82:L82"/>
    <mergeCell ref="A77:F77"/>
    <mergeCell ref="G77:I77"/>
    <mergeCell ref="J77:L77"/>
    <mergeCell ref="A78:F78"/>
    <mergeCell ref="G78:I78"/>
    <mergeCell ref="J78:L78"/>
    <mergeCell ref="A79:F79"/>
    <mergeCell ref="G79:I79"/>
    <mergeCell ref="J79:L79"/>
    <mergeCell ref="A74:F74"/>
    <mergeCell ref="G74:I74"/>
    <mergeCell ref="J74:L74"/>
    <mergeCell ref="A75:F75"/>
    <mergeCell ref="G75:I75"/>
    <mergeCell ref="J75:L75"/>
    <mergeCell ref="A76:F76"/>
    <mergeCell ref="G76:I76"/>
    <mergeCell ref="J76:L76"/>
    <mergeCell ref="A71:F71"/>
    <mergeCell ref="G71:I71"/>
    <mergeCell ref="J71:L71"/>
    <mergeCell ref="A72:F72"/>
    <mergeCell ref="G72:I72"/>
    <mergeCell ref="J72:L72"/>
    <mergeCell ref="A73:F73"/>
    <mergeCell ref="G73:I73"/>
    <mergeCell ref="J73:L73"/>
    <mergeCell ref="A67:E67"/>
    <mergeCell ref="F67:I67"/>
    <mergeCell ref="J67:L67"/>
    <mergeCell ref="A68:B68"/>
    <mergeCell ref="C68:L68"/>
    <mergeCell ref="A69:L69"/>
    <mergeCell ref="A70:F70"/>
    <mergeCell ref="G70:I70"/>
    <mergeCell ref="J70:L70"/>
    <mergeCell ref="A64:E64"/>
    <mergeCell ref="F64:I64"/>
    <mergeCell ref="J64:L64"/>
    <mergeCell ref="A65:E65"/>
    <mergeCell ref="F65:I65"/>
    <mergeCell ref="J65:L65"/>
    <mergeCell ref="A66:E66"/>
    <mergeCell ref="F66:I66"/>
    <mergeCell ref="J66:L66"/>
    <mergeCell ref="A33:L33"/>
    <mergeCell ref="A34:B34"/>
    <mergeCell ref="A47:B47"/>
    <mergeCell ref="C47:L47"/>
    <mergeCell ref="A48:L48"/>
    <mergeCell ref="A49:B49"/>
    <mergeCell ref="A62:B62"/>
    <mergeCell ref="C62:L62"/>
    <mergeCell ref="A63:L63"/>
    <mergeCell ref="F34:L46"/>
    <mergeCell ref="A35:B37"/>
    <mergeCell ref="A38:B40"/>
    <mergeCell ref="A41:B43"/>
    <mergeCell ref="A44:B46"/>
    <mergeCell ref="F49:L61"/>
    <mergeCell ref="A50:B52"/>
    <mergeCell ref="A53:B55"/>
    <mergeCell ref="A56:B58"/>
    <mergeCell ref="A59:B61"/>
    <mergeCell ref="A1:L1"/>
    <mergeCell ref="A2:L2"/>
    <mergeCell ref="A3:L3"/>
    <mergeCell ref="A4:B4"/>
    <mergeCell ref="A17:B17"/>
    <mergeCell ref="C17:L17"/>
    <mergeCell ref="A18:L18"/>
    <mergeCell ref="A19:B19"/>
    <mergeCell ref="A32:B32"/>
    <mergeCell ref="C32:L32"/>
    <mergeCell ref="A5:B7"/>
    <mergeCell ref="A11:B13"/>
    <mergeCell ref="A8:B10"/>
    <mergeCell ref="A14:B16"/>
    <mergeCell ref="F4:L16"/>
    <mergeCell ref="F19:L31"/>
    <mergeCell ref="A20:B22"/>
    <mergeCell ref="A23:B25"/>
    <mergeCell ref="A26:B28"/>
    <mergeCell ref="A29:B31"/>
  </mergeCells>
  <pageMargins left="0.70866141732283505" right="0.70866141732283505" top="0.74803149606299202" bottom="0.74803149606299202" header="0.31496062992126" footer="0.31496062992126"/>
  <pageSetup scale="40" orientation="portrait" r:id="rId1"/>
  <headerFooter>
    <oddFooter>&amp;C&amp;A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2"/>
  <sheetViews>
    <sheetView workbookViewId="0">
      <selection activeCell="A6" sqref="A6:A18"/>
    </sheetView>
  </sheetViews>
  <sheetFormatPr baseColWidth="10" defaultColWidth="11" defaultRowHeight="15.75"/>
  <cols>
    <col min="1" max="1" width="47.125" customWidth="1"/>
  </cols>
  <sheetData>
    <row r="1" spans="1:1">
      <c r="A1" s="24" t="s">
        <v>72</v>
      </c>
    </row>
    <row r="2" spans="1:1">
      <c r="A2" s="24" t="s">
        <v>73</v>
      </c>
    </row>
    <row r="3" spans="1:1">
      <c r="A3" s="24" t="s">
        <v>74</v>
      </c>
    </row>
    <row r="4" spans="1:1">
      <c r="A4" s="24" t="s">
        <v>75</v>
      </c>
    </row>
    <row r="5" spans="1:1">
      <c r="A5" s="24" t="s">
        <v>76</v>
      </c>
    </row>
    <row r="6" spans="1:1">
      <c r="A6" s="24" t="s">
        <v>77</v>
      </c>
    </row>
    <row r="7" spans="1:1">
      <c r="A7" s="24" t="s">
        <v>78</v>
      </c>
    </row>
    <row r="8" spans="1:1">
      <c r="A8" s="24" t="s">
        <v>79</v>
      </c>
    </row>
    <row r="9" spans="1:1">
      <c r="A9" s="24" t="s">
        <v>80</v>
      </c>
    </row>
    <row r="10" spans="1:1">
      <c r="A10" s="24" t="s">
        <v>81</v>
      </c>
    </row>
    <row r="11" spans="1:1">
      <c r="A11" s="24" t="s">
        <v>82</v>
      </c>
    </row>
    <row r="12" spans="1:1">
      <c r="A12" s="24" t="s">
        <v>83</v>
      </c>
    </row>
    <row r="13" spans="1:1">
      <c r="A13" s="24" t="s">
        <v>84</v>
      </c>
    </row>
    <row r="14" spans="1:1">
      <c r="A14" s="24" t="s">
        <v>85</v>
      </c>
    </row>
    <row r="15" spans="1:1">
      <c r="A15" s="24" t="s">
        <v>86</v>
      </c>
    </row>
    <row r="16" spans="1:1">
      <c r="A16" s="24" t="s">
        <v>87</v>
      </c>
    </row>
    <row r="17" spans="1:1">
      <c r="A17" s="24" t="s">
        <v>88</v>
      </c>
    </row>
    <row r="18" spans="1:1">
      <c r="A18" s="24" t="s">
        <v>89</v>
      </c>
    </row>
    <row r="20" spans="1:1">
      <c r="A20" s="24" t="s">
        <v>30</v>
      </c>
    </row>
    <row r="21" spans="1:1">
      <c r="A21" s="24" t="s">
        <v>90</v>
      </c>
    </row>
    <row r="22" spans="1:1">
      <c r="A22" s="24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D6"/>
  <sheetViews>
    <sheetView workbookViewId="0">
      <selection activeCell="B3" sqref="B3"/>
    </sheetView>
  </sheetViews>
  <sheetFormatPr baseColWidth="10" defaultColWidth="11" defaultRowHeight="15.75"/>
  <cols>
    <col min="2" max="2" width="23.125" customWidth="1"/>
    <col min="3" max="3" width="21.5" customWidth="1"/>
    <col min="4" max="4" width="12.125" customWidth="1"/>
  </cols>
  <sheetData>
    <row r="3" spans="2:4">
      <c r="B3" t="s">
        <v>92</v>
      </c>
      <c r="C3" t="s">
        <v>93</v>
      </c>
    </row>
    <row r="4" spans="2:4">
      <c r="B4" t="s">
        <v>94</v>
      </c>
      <c r="C4" t="s">
        <v>95</v>
      </c>
      <c r="D4" t="s">
        <v>96</v>
      </c>
    </row>
    <row r="5" spans="2:4">
      <c r="B5" s="23" t="s">
        <v>95</v>
      </c>
    </row>
    <row r="6" spans="2:4">
      <c r="B6" s="23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T12"/>
  <sheetViews>
    <sheetView workbookViewId="0">
      <selection activeCell="Q3" sqref="B3:T12"/>
    </sheetView>
  </sheetViews>
  <sheetFormatPr baseColWidth="10" defaultColWidth="11" defaultRowHeight="15.75"/>
  <sheetData>
    <row r="3" spans="2:20">
      <c r="B3" s="147"/>
      <c r="C3" s="147"/>
      <c r="D3" s="148"/>
      <c r="E3" s="149" t="s">
        <v>10</v>
      </c>
      <c r="F3" s="150"/>
      <c r="G3" s="150"/>
      <c r="H3" s="151"/>
      <c r="I3" s="149" t="s">
        <v>11</v>
      </c>
      <c r="J3" s="150"/>
      <c r="K3" s="150"/>
      <c r="L3" s="151"/>
      <c r="M3" s="149" t="s">
        <v>12</v>
      </c>
      <c r="N3" s="150"/>
      <c r="O3" s="150"/>
      <c r="P3" s="151"/>
      <c r="Q3" s="149" t="s">
        <v>13</v>
      </c>
      <c r="R3" s="150"/>
      <c r="S3" s="150"/>
      <c r="T3" s="151"/>
    </row>
    <row r="4" spans="2:20">
      <c r="B4" s="4" t="s">
        <v>97</v>
      </c>
      <c r="C4" s="5" t="s">
        <v>98</v>
      </c>
      <c r="D4" s="6" t="s">
        <v>99</v>
      </c>
      <c r="E4" s="7" t="s">
        <v>26</v>
      </c>
      <c r="F4" s="8" t="s">
        <v>27</v>
      </c>
      <c r="G4" s="8" t="s">
        <v>28</v>
      </c>
      <c r="H4" s="9" t="s">
        <v>29</v>
      </c>
      <c r="I4" s="7" t="s">
        <v>26</v>
      </c>
      <c r="J4" s="8" t="s">
        <v>27</v>
      </c>
      <c r="K4" s="8" t="s">
        <v>28</v>
      </c>
      <c r="L4" s="9" t="s">
        <v>29</v>
      </c>
      <c r="M4" s="7" t="s">
        <v>26</v>
      </c>
      <c r="N4" s="8" t="s">
        <v>27</v>
      </c>
      <c r="O4" s="8" t="s">
        <v>28</v>
      </c>
      <c r="P4" s="9" t="s">
        <v>29</v>
      </c>
      <c r="Q4" s="7" t="s">
        <v>26</v>
      </c>
      <c r="R4" s="8" t="s">
        <v>27</v>
      </c>
      <c r="S4" s="8" t="s">
        <v>28</v>
      </c>
      <c r="T4" s="9" t="s">
        <v>29</v>
      </c>
    </row>
    <row r="5" spans="2:20" ht="51.75">
      <c r="B5" s="10" t="s">
        <v>100</v>
      </c>
      <c r="C5" s="11" t="s">
        <v>101</v>
      </c>
      <c r="D5" s="12" t="s">
        <v>102</v>
      </c>
      <c r="E5" s="13"/>
      <c r="F5" s="2"/>
      <c r="G5" s="2"/>
      <c r="H5" s="14"/>
      <c r="I5" s="13"/>
      <c r="J5" s="2"/>
      <c r="K5" s="2"/>
      <c r="L5" s="14" t="s">
        <v>31</v>
      </c>
      <c r="M5" s="13"/>
      <c r="N5" s="2"/>
      <c r="O5" s="2"/>
      <c r="P5" s="14" t="s">
        <v>31</v>
      </c>
      <c r="Q5" s="13"/>
      <c r="R5" s="2"/>
      <c r="S5" s="2"/>
      <c r="T5" s="14" t="s">
        <v>31</v>
      </c>
    </row>
    <row r="6" spans="2:20" ht="51.75">
      <c r="B6" s="15" t="s">
        <v>103</v>
      </c>
      <c r="C6" s="2" t="s">
        <v>104</v>
      </c>
      <c r="D6" s="12" t="s">
        <v>102</v>
      </c>
      <c r="E6" s="13"/>
      <c r="F6" s="2"/>
      <c r="G6" s="2"/>
      <c r="H6" s="14"/>
      <c r="I6" s="13"/>
      <c r="J6" s="2"/>
      <c r="K6" s="2"/>
      <c r="L6" s="14"/>
      <c r="M6" s="13"/>
      <c r="N6" s="2"/>
      <c r="O6" s="2"/>
      <c r="P6" s="22"/>
      <c r="Q6" s="12" t="s">
        <v>31</v>
      </c>
      <c r="R6" s="2"/>
      <c r="S6" s="2"/>
      <c r="T6" s="14"/>
    </row>
    <row r="7" spans="2:20" ht="63.75">
      <c r="B7" s="16" t="s">
        <v>105</v>
      </c>
      <c r="C7" s="17" t="s">
        <v>106</v>
      </c>
      <c r="D7" s="12" t="s">
        <v>102</v>
      </c>
      <c r="E7" s="13"/>
      <c r="F7" s="2"/>
      <c r="G7" s="2"/>
      <c r="H7" s="14"/>
      <c r="I7" s="13"/>
      <c r="J7" s="2"/>
      <c r="K7" s="2"/>
      <c r="L7" s="14"/>
      <c r="M7" s="13"/>
      <c r="N7" s="2"/>
      <c r="O7" s="2"/>
      <c r="P7" s="14"/>
      <c r="Q7" s="13" t="s">
        <v>31</v>
      </c>
      <c r="R7" s="2"/>
      <c r="S7" s="2"/>
      <c r="T7" s="14"/>
    </row>
    <row r="8" spans="2:20" ht="76.5">
      <c r="B8" s="18" t="s">
        <v>107</v>
      </c>
      <c r="C8" s="19" t="s">
        <v>108</v>
      </c>
      <c r="D8" s="12" t="s">
        <v>102</v>
      </c>
      <c r="E8" s="13"/>
      <c r="F8" s="2"/>
      <c r="G8" s="2"/>
      <c r="H8" s="14"/>
      <c r="I8" s="13"/>
      <c r="J8" s="2"/>
      <c r="K8" s="2"/>
      <c r="L8" s="14"/>
      <c r="M8" s="13"/>
      <c r="N8" s="2"/>
      <c r="O8" s="2"/>
      <c r="P8" s="22"/>
      <c r="Q8" s="12" t="s">
        <v>31</v>
      </c>
      <c r="R8" s="2"/>
      <c r="S8" s="2"/>
      <c r="T8" s="14"/>
    </row>
    <row r="9" spans="2:20" ht="76.5">
      <c r="B9" s="16" t="s">
        <v>109</v>
      </c>
      <c r="C9" s="20" t="s">
        <v>106</v>
      </c>
      <c r="D9" s="12" t="s">
        <v>102</v>
      </c>
      <c r="E9" s="13"/>
      <c r="F9" s="2"/>
      <c r="G9" s="2"/>
      <c r="H9" s="14"/>
      <c r="I9" s="13"/>
      <c r="J9" s="2"/>
      <c r="K9" s="2"/>
      <c r="L9" s="14"/>
      <c r="M9" s="13"/>
      <c r="N9" s="2"/>
      <c r="O9" s="2"/>
      <c r="P9" s="14"/>
      <c r="Q9" s="13" t="s">
        <v>31</v>
      </c>
      <c r="R9" s="2"/>
      <c r="S9" s="2"/>
      <c r="T9" s="14"/>
    </row>
    <row r="10" spans="2:20" ht="51">
      <c r="B10" s="16" t="s">
        <v>110</v>
      </c>
      <c r="C10" s="20" t="s">
        <v>106</v>
      </c>
      <c r="D10" s="12" t="s">
        <v>102</v>
      </c>
      <c r="E10" s="13"/>
      <c r="F10" s="2"/>
      <c r="G10" s="2"/>
      <c r="H10" s="14"/>
      <c r="I10" s="13"/>
      <c r="J10" s="2"/>
      <c r="K10" s="2"/>
      <c r="L10" s="14"/>
      <c r="M10" s="13"/>
      <c r="N10" s="2"/>
      <c r="O10" s="2"/>
      <c r="P10" s="14"/>
      <c r="Q10" s="13" t="s">
        <v>31</v>
      </c>
      <c r="R10" s="2"/>
      <c r="S10" s="2"/>
      <c r="T10" s="14"/>
    </row>
    <row r="11" spans="2:20" ht="51.75">
      <c r="B11" s="21" t="s">
        <v>111</v>
      </c>
      <c r="C11" s="11" t="s">
        <v>112</v>
      </c>
      <c r="D11" s="12" t="s">
        <v>102</v>
      </c>
      <c r="E11" s="13"/>
      <c r="F11" s="2"/>
      <c r="G11" s="2"/>
      <c r="H11" s="14"/>
      <c r="I11" s="13"/>
      <c r="J11" s="2"/>
      <c r="K11" s="2"/>
      <c r="L11" s="14"/>
      <c r="M11" s="13"/>
      <c r="N11" s="2"/>
      <c r="O11" s="2"/>
      <c r="P11" s="14"/>
      <c r="Q11" s="13"/>
      <c r="R11" s="2" t="s">
        <v>31</v>
      </c>
      <c r="S11" s="2"/>
      <c r="T11" s="14"/>
    </row>
    <row r="12" spans="2:20" ht="63.75">
      <c r="B12" s="18" t="s">
        <v>113</v>
      </c>
      <c r="C12" s="2" t="s">
        <v>114</v>
      </c>
      <c r="D12" s="12" t="s">
        <v>102</v>
      </c>
      <c r="E12" s="13"/>
      <c r="F12" s="2"/>
      <c r="G12" s="2"/>
      <c r="H12" s="14"/>
      <c r="I12" s="13"/>
      <c r="J12" s="2"/>
      <c r="K12" s="2"/>
      <c r="L12" s="14"/>
      <c r="M12" s="13"/>
      <c r="N12" s="2"/>
      <c r="O12" s="2"/>
      <c r="P12" s="14"/>
      <c r="Q12" s="13"/>
      <c r="R12" s="2" t="s">
        <v>31</v>
      </c>
      <c r="S12" s="2"/>
      <c r="T12" s="14"/>
    </row>
  </sheetData>
  <mergeCells count="5">
    <mergeCell ref="B3:D3"/>
    <mergeCell ref="E3:H3"/>
    <mergeCell ref="I3:L3"/>
    <mergeCell ref="M3:P3"/>
    <mergeCell ref="Q3:T3"/>
  </mergeCells>
  <conditionalFormatting sqref="B8:B10">
    <cfRule type="containsText" dxfId="16" priority="11" operator="containsText" text="Nadie">
      <formula>NOT(ISERROR(SEARCH("Nadie",B8)))</formula>
    </cfRule>
    <cfRule type="timePeriod" dxfId="15" priority="12" timePeriod="nextWeek">
      <formula>AND(ROUNDDOWN(B8,0)-TODAY()&gt;(7-WEEKDAY(TODAY())),ROUNDDOWN(B8,0)-TODAY()&lt;(15-WEEKDAY(TODAY())))</formula>
    </cfRule>
    <cfRule type="timePeriod" dxfId="14" priority="13" timePeriod="thisWeek">
      <formula>AND(TODAY()-ROUNDDOWN(B8,0)&lt;=WEEKDAY(TODAY())-1,ROUNDDOWN(B8,0)-TODAY()&lt;=7-WEEKDAY(TODAY()))</formula>
    </cfRule>
    <cfRule type="containsText" dxfId="13" priority="14" operator="containsText" text="Sin fecha">
      <formula>NOT(ISERROR(SEARCH("Sin fecha",B8)))</formula>
    </cfRule>
  </conditionalFormatting>
  <conditionalFormatting sqref="B12">
    <cfRule type="containsText" dxfId="12" priority="1" operator="containsText" text="Nadie">
      <formula>NOT(ISERROR(SEARCH("Nadie",B12)))</formula>
    </cfRule>
    <cfRule type="timePeriod" dxfId="11" priority="2" timePeriod="nextWeek">
      <formula>AND(ROUNDDOWN(B12,0)-TODAY()&gt;(7-WEEKDAY(TODAY())),ROUNDDOWN(B12,0)-TODAY()&lt;(15-WEEKDAY(TODAY())))</formula>
    </cfRule>
    <cfRule type="timePeriod" dxfId="10" priority="3" timePeriod="thisWeek">
      <formula>AND(TODAY()-ROUNDDOWN(B12,0)&lt;=WEEKDAY(TODAY())-1,ROUNDDOWN(B12,0)-TODAY()&lt;=7-WEEKDAY(TODAY()))</formula>
    </cfRule>
    <cfRule type="containsText" dxfId="9" priority="4" operator="containsText" text="Sin fecha">
      <formula>NOT(ISERROR(SEARCH("Sin fecha",B12)))</formula>
    </cfRule>
  </conditionalFormatting>
  <conditionalFormatting sqref="B6:C7">
    <cfRule type="containsText" dxfId="8" priority="15" operator="containsText" text="Nadie">
      <formula>NOT(ISERROR(SEARCH("Nadie",B6)))</formula>
    </cfRule>
    <cfRule type="containsText" dxfId="7" priority="16" operator="containsText" text="Sin fecha">
      <formula>NOT(ISERROR(SEARCH("Sin fecha",B6)))</formula>
    </cfRule>
    <cfRule type="timePeriod" dxfId="6" priority="19" timePeriod="thisWeek">
      <formula>AND(TODAY()-ROUNDDOWN(B6,0)&lt;=WEEKDAY(TODAY())-1,ROUNDDOWN(B6,0)-TODAY()&lt;=7-WEEKDAY(TODAY()))</formula>
    </cfRule>
  </conditionalFormatting>
  <conditionalFormatting sqref="C8">
    <cfRule type="containsText" dxfId="5" priority="7" operator="containsText" text="Nadie">
      <formula>NOT(ISERROR(SEARCH("Nadie",C8)))</formula>
    </cfRule>
    <cfRule type="timePeriod" dxfId="4" priority="8" timePeriod="nextWeek">
      <formula>AND(ROUNDDOWN(C8,0)-TODAY()&gt;(7-WEEKDAY(TODAY())),ROUNDDOWN(C8,0)-TODAY()&lt;(15-WEEKDAY(TODAY())))</formula>
    </cfRule>
    <cfRule type="timePeriod" dxfId="3" priority="9" timePeriod="thisWeek">
      <formula>AND(TODAY()-ROUNDDOWN(C8,0)&lt;=WEEKDAY(TODAY())-1,ROUNDDOWN(C8,0)-TODAY()&lt;=7-WEEKDAY(TODAY()))</formula>
    </cfRule>
    <cfRule type="containsText" dxfId="2" priority="10" operator="containsText" text="Sin fecha">
      <formula>NOT(ISERROR(SEARCH("Sin fecha",C8)))</formula>
    </cfRule>
  </conditionalFormatting>
  <conditionalFormatting sqref="E5:T12">
    <cfRule type="cellIs" dxfId="1" priority="5" operator="equal">
      <formula>"E"</formula>
    </cfRule>
    <cfRule type="cellIs" dxfId="0" priority="6" operator="equal">
      <formula>"P"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Listas!$B$24:$B$28</xm:f>
          </x14:formula1>
          <xm:sqref>D5:D12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J40"/>
  <sheetViews>
    <sheetView workbookViewId="0"/>
  </sheetViews>
  <sheetFormatPr baseColWidth="10" defaultColWidth="11" defaultRowHeight="15.75"/>
  <sheetData>
    <row r="2" spans="2:10" ht="78.75">
      <c r="B2" t="s">
        <v>115</v>
      </c>
      <c r="D2" t="s">
        <v>116</v>
      </c>
      <c r="E2" s="1" t="s">
        <v>117</v>
      </c>
      <c r="F2" s="1" t="s">
        <v>118</v>
      </c>
      <c r="G2" s="1" t="s">
        <v>119</v>
      </c>
      <c r="H2" s="1" t="s">
        <v>120</v>
      </c>
      <c r="I2" s="1" t="s">
        <v>121</v>
      </c>
      <c r="J2" s="1" t="s">
        <v>122</v>
      </c>
    </row>
    <row r="3" spans="2:10" ht="63">
      <c r="B3" t="s">
        <v>123</v>
      </c>
      <c r="D3" s="1" t="s">
        <v>124</v>
      </c>
      <c r="E3" s="1" t="s">
        <v>88</v>
      </c>
      <c r="F3" s="1" t="s">
        <v>125</v>
      </c>
      <c r="G3" s="1" t="s">
        <v>126</v>
      </c>
      <c r="H3" s="1" t="s">
        <v>127</v>
      </c>
      <c r="I3" s="1" t="s">
        <v>128</v>
      </c>
      <c r="J3" s="1" t="s">
        <v>129</v>
      </c>
    </row>
    <row r="4" spans="2:10" ht="78.75">
      <c r="B4" t="s">
        <v>130</v>
      </c>
      <c r="D4" s="1" t="s">
        <v>131</v>
      </c>
      <c r="E4" s="1"/>
      <c r="F4" s="1" t="s">
        <v>132</v>
      </c>
      <c r="G4" s="1"/>
      <c r="H4" s="1" t="s">
        <v>133</v>
      </c>
      <c r="I4" s="1" t="s">
        <v>134</v>
      </c>
      <c r="J4" s="1"/>
    </row>
    <row r="5" spans="2:10" ht="78.75">
      <c r="B5" t="s">
        <v>135</v>
      </c>
      <c r="D5" s="1" t="s">
        <v>136</v>
      </c>
      <c r="E5" s="1"/>
      <c r="F5" s="1" t="s">
        <v>137</v>
      </c>
      <c r="G5" s="1"/>
      <c r="H5" s="1" t="s">
        <v>138</v>
      </c>
      <c r="I5" s="1" t="s">
        <v>139</v>
      </c>
      <c r="J5" s="1"/>
    </row>
    <row r="6" spans="2:10" ht="47.25">
      <c r="B6" t="s">
        <v>140</v>
      </c>
      <c r="D6" s="1" t="s">
        <v>141</v>
      </c>
      <c r="E6" s="1"/>
      <c r="F6" s="1"/>
      <c r="G6" s="1"/>
      <c r="H6" s="1" t="s">
        <v>85</v>
      </c>
      <c r="I6" s="1" t="s">
        <v>142</v>
      </c>
      <c r="J6" s="1"/>
    </row>
    <row r="7" spans="2:10" ht="47.25">
      <c r="B7" t="s">
        <v>143</v>
      </c>
      <c r="D7" s="1" t="s">
        <v>144</v>
      </c>
      <c r="E7" s="1"/>
      <c r="F7" s="1"/>
      <c r="G7" s="1"/>
      <c r="H7" s="1" t="s">
        <v>145</v>
      </c>
      <c r="I7" s="1" t="s">
        <v>32</v>
      </c>
      <c r="J7" s="1"/>
    </row>
    <row r="8" spans="2:10" ht="78.75">
      <c r="B8" t="s">
        <v>146</v>
      </c>
      <c r="D8" s="1" t="s">
        <v>147</v>
      </c>
      <c r="E8" s="1"/>
      <c r="F8" s="1"/>
      <c r="G8" s="1"/>
      <c r="H8" s="1" t="s">
        <v>148</v>
      </c>
      <c r="I8" s="1" t="s">
        <v>149</v>
      </c>
      <c r="J8" s="1"/>
    </row>
    <row r="9" spans="2:10">
      <c r="B9" t="s">
        <v>106</v>
      </c>
      <c r="D9" s="1"/>
      <c r="E9" s="1"/>
      <c r="F9" s="1"/>
      <c r="G9" s="1"/>
      <c r="H9" s="1" t="s">
        <v>126</v>
      </c>
      <c r="I9" s="1"/>
      <c r="J9" s="1"/>
    </row>
    <row r="10" spans="2:10" ht="31.5">
      <c r="B10" t="s">
        <v>150</v>
      </c>
      <c r="D10" s="1"/>
      <c r="E10" s="1"/>
      <c r="F10" s="1"/>
      <c r="G10" s="1"/>
      <c r="H10" s="1" t="s">
        <v>151</v>
      </c>
      <c r="I10" s="1"/>
      <c r="J10" s="1"/>
    </row>
    <row r="11" spans="2:10">
      <c r="B11" t="s">
        <v>152</v>
      </c>
      <c r="D11" s="1"/>
      <c r="E11" s="1"/>
      <c r="F11" s="1"/>
      <c r="G11" s="1"/>
      <c r="H11" s="1" t="s">
        <v>153</v>
      </c>
      <c r="I11" s="1"/>
      <c r="J11" s="1"/>
    </row>
    <row r="12" spans="2:10" ht="31.5">
      <c r="B12" t="s">
        <v>154</v>
      </c>
      <c r="D12" s="1"/>
      <c r="E12" s="1"/>
      <c r="F12" s="1"/>
      <c r="G12" s="1"/>
      <c r="H12" s="1" t="s">
        <v>155</v>
      </c>
      <c r="I12" s="1"/>
      <c r="J12" s="1"/>
    </row>
    <row r="13" spans="2:10">
      <c r="B13" t="s">
        <v>156</v>
      </c>
      <c r="D13" s="1"/>
      <c r="E13" s="1"/>
      <c r="F13" s="1"/>
      <c r="G13" s="1"/>
      <c r="H13" s="1"/>
      <c r="I13" s="1"/>
      <c r="J13" s="1"/>
    </row>
    <row r="14" spans="2:10">
      <c r="B14" t="s">
        <v>157</v>
      </c>
    </row>
    <row r="15" spans="2:10">
      <c r="B15" t="s">
        <v>158</v>
      </c>
    </row>
    <row r="16" spans="2:10">
      <c r="B16" t="s">
        <v>159</v>
      </c>
    </row>
    <row r="17" spans="2:5">
      <c r="B17" t="s">
        <v>160</v>
      </c>
    </row>
    <row r="20" spans="2:5">
      <c r="D20" s="2" t="s">
        <v>160</v>
      </c>
    </row>
    <row r="21" spans="2:5">
      <c r="D21" s="2" t="s">
        <v>156</v>
      </c>
    </row>
    <row r="23" spans="2:5">
      <c r="B23" t="s">
        <v>161</v>
      </c>
    </row>
    <row r="24" spans="2:5">
      <c r="B24" t="s">
        <v>162</v>
      </c>
      <c r="D24" s="2" t="s">
        <v>163</v>
      </c>
      <c r="E24" s="2" t="s">
        <v>164</v>
      </c>
    </row>
    <row r="25" spans="2:5">
      <c r="B25" t="s">
        <v>102</v>
      </c>
      <c r="D25" s="2" t="s">
        <v>165</v>
      </c>
      <c r="E25" s="2" t="s">
        <v>150</v>
      </c>
    </row>
    <row r="26" spans="2:5">
      <c r="B26" t="s">
        <v>166</v>
      </c>
      <c r="D26" s="2" t="s">
        <v>167</v>
      </c>
      <c r="E26" s="2" t="s">
        <v>168</v>
      </c>
    </row>
    <row r="27" spans="2:5">
      <c r="B27" t="s">
        <v>169</v>
      </c>
      <c r="D27" s="2" t="s">
        <v>170</v>
      </c>
      <c r="E27" s="2" t="s">
        <v>123</v>
      </c>
    </row>
    <row r="28" spans="2:5">
      <c r="B28" t="s">
        <v>171</v>
      </c>
      <c r="D28" s="2" t="s">
        <v>172</v>
      </c>
      <c r="E28" s="2" t="s">
        <v>126</v>
      </c>
    </row>
    <row r="29" spans="2:5">
      <c r="D29" s="3" t="s">
        <v>173</v>
      </c>
      <c r="E29" s="2" t="s">
        <v>164</v>
      </c>
    </row>
    <row r="30" spans="2:5">
      <c r="D30" s="3" t="s">
        <v>174</v>
      </c>
      <c r="E30" s="2" t="s">
        <v>126</v>
      </c>
    </row>
    <row r="31" spans="2:5">
      <c r="D31" s="3" t="s">
        <v>175</v>
      </c>
      <c r="E31" s="2" t="s">
        <v>126</v>
      </c>
    </row>
    <row r="32" spans="2:5">
      <c r="D32" s="3" t="s">
        <v>176</v>
      </c>
      <c r="E32" s="2" t="s">
        <v>123</v>
      </c>
    </row>
    <row r="33" spans="4:5">
      <c r="D33" s="3" t="s">
        <v>177</v>
      </c>
      <c r="E33" s="2" t="s">
        <v>143</v>
      </c>
    </row>
    <row r="34" spans="4:5">
      <c r="D34" s="3" t="s">
        <v>178</v>
      </c>
      <c r="E34" s="2" t="s">
        <v>157</v>
      </c>
    </row>
    <row r="35" spans="4:5">
      <c r="D35" s="3" t="s">
        <v>179</v>
      </c>
      <c r="E35" s="2" t="s">
        <v>150</v>
      </c>
    </row>
    <row r="36" spans="4:5">
      <c r="D36" s="3" t="s">
        <v>180</v>
      </c>
      <c r="E36" s="2"/>
    </row>
    <row r="37" spans="4:5">
      <c r="D37" s="3" t="s">
        <v>181</v>
      </c>
      <c r="E37" s="2" t="s">
        <v>154</v>
      </c>
    </row>
    <row r="38" spans="4:5">
      <c r="D38" s="3" t="s">
        <v>182</v>
      </c>
      <c r="E38" s="2" t="s">
        <v>139</v>
      </c>
    </row>
    <row r="39" spans="4:5">
      <c r="D39" s="3" t="s">
        <v>183</v>
      </c>
      <c r="E39" s="2" t="s">
        <v>140</v>
      </c>
    </row>
    <row r="40" spans="4:5">
      <c r="D40" s="3" t="s">
        <v>184</v>
      </c>
      <c r="E40" s="2" t="s">
        <v>126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50A2DD88CB5D042A3D18EED8704B4AC" ma:contentTypeVersion="12" ma:contentTypeDescription="Crear nuevo documento." ma:contentTypeScope="" ma:versionID="89356e124db374b30572ea47a95fc60f">
  <xsd:schema xmlns:xsd="http://www.w3.org/2001/XMLSchema" xmlns:xs="http://www.w3.org/2001/XMLSchema" xmlns:p="http://schemas.microsoft.com/office/2006/metadata/properties" xmlns:ns2="d33b3ce2-15fd-4674-9e2a-da9b88ed0ae3" xmlns:ns3="23029a38-d061-4697-b66b-d5b56c869892" targetNamespace="http://schemas.microsoft.com/office/2006/metadata/properties" ma:root="true" ma:fieldsID="e69280b6621e25d96f51dd225e712293" ns2:_="" ns3:_="">
    <xsd:import namespace="d33b3ce2-15fd-4674-9e2a-da9b88ed0ae3"/>
    <xsd:import namespace="23029a38-d061-4697-b66b-d5b56c8698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3b3ce2-15fd-4674-9e2a-da9b88ed0a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b16ff56f-3c0e-4f0e-ad07-07503f15a7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29a38-d061-4697-b66b-d5b56c86989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a82e0f6-e5ff-4bc9-925d-a701101a98c0}" ma:internalName="TaxCatchAll" ma:showField="CatchAllData" ma:web="23029a38-d061-4697-b66b-d5b56c8698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3b3ce2-15fd-4674-9e2a-da9b88ed0ae3">
      <Terms xmlns="http://schemas.microsoft.com/office/infopath/2007/PartnerControls"/>
    </lcf76f155ced4ddcb4097134ff3c332f>
    <TaxCatchAll xmlns="23029a38-d061-4697-b66b-d5b56c869892" xsi:nil="true"/>
  </documentManagement>
</p:properties>
</file>

<file path=customXml/itemProps1.xml><?xml version="1.0" encoding="utf-8"?>
<ds:datastoreItem xmlns:ds="http://schemas.openxmlformats.org/officeDocument/2006/customXml" ds:itemID="{2526D722-AA68-4C67-9B47-3000D8566C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3b3ce2-15fd-4674-9e2a-da9b88ed0ae3"/>
    <ds:schemaRef ds:uri="23029a38-d061-4697-b66b-d5b56c8698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0464B4-2DB8-40CD-8B7D-7B340F8B20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BA00CC-D216-4888-AF4C-E0BBE391655E}">
  <ds:schemaRefs>
    <ds:schemaRef ds:uri="http://schemas.microsoft.com/office/2006/metadata/properties"/>
    <ds:schemaRef ds:uri="http://schemas.microsoft.com/office/infopath/2007/PartnerControls"/>
    <ds:schemaRef ds:uri="d33b3ce2-15fd-4674-9e2a-da9b88ed0ae3"/>
    <ds:schemaRef ds:uri="23029a38-d061-4697-b66b-d5b56c8698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3" baseType="lpstr">
      <vt:lpstr>Planeación PDT</vt:lpstr>
      <vt:lpstr>Seguimiento PDT</vt:lpstr>
      <vt:lpstr>Hoja1</vt:lpstr>
      <vt:lpstr>Hoja2</vt:lpstr>
      <vt:lpstr>Seguimeinto Abril</vt:lpstr>
      <vt:lpstr>Listas</vt:lpstr>
      <vt:lpstr>'Planeación PDT'!Área_de_impresión</vt:lpstr>
      <vt:lpstr>P001_30.3.1_Fortalecer_la_cultura_SIGESPU</vt:lpstr>
      <vt:lpstr>P002_30.3.2_Auditorias_de_seguimiento_o_certificación</vt:lpstr>
      <vt:lpstr>P003_30.3.3_Implementar_los_Controles_Operacionales</vt:lpstr>
      <vt:lpstr>P005_30.3.5_MiPG_y_PAAC</vt:lpstr>
      <vt:lpstr>P006_30.3.6_Herramienta_de_Sistematización_SIGESPU</vt:lpstr>
      <vt:lpstr>'Planeación PDT'!Títulos_a_imprimir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Olga Patricia Bello Sepulveda</cp:lastModifiedBy>
  <cp:revision/>
  <dcterms:created xsi:type="dcterms:W3CDTF">2022-01-26T15:38:00Z</dcterms:created>
  <dcterms:modified xsi:type="dcterms:W3CDTF">2025-02-04T14:10:45Z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0x010100650A2DD88CB5D042A3D18EED8704B4AC</vt:lpwstr>
  </property>
  <property fmtid="{D5CDD505-2E9C-101B-9397-08002B2CF9AE}" pid="3" name="MediaServiceImageTags">
    <vt:lpwstr/>
  </property>
  <property fmtid="{D5CDD505-2E9C-101B-9397-08002B2CF9AE}" pid="4" name="ICV">
    <vt:lpwstr>95F095C10155473AB56A40FAD14FE437_12</vt:lpwstr>
  </property>
  <property fmtid="{D5CDD505-2E9C-101B-9397-08002B2CF9AE}" pid="5" name="KSOProductBuildVer">
    <vt:lpwstr>1033-12.2.0.16731</vt:lpwstr>
  </property>
</Properties>
</file>